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tables/table2.xml" ContentType="application/vnd.openxmlformats-officedocument.spreadsheetml.table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000 - פרק ג\03 - ריכוז פעילות מול התפעול\צוות  Lump Sum\קובץ תקציב\"/>
    </mc:Choice>
  </mc:AlternateContent>
  <xr:revisionPtr revIDLastSave="0" documentId="13_ncr:1_{B09D0045-8DB8-404A-8536-38DBA108D04C}" xr6:coauthVersionLast="47" xr6:coauthVersionMax="47" xr10:uidLastSave="{00000000-0000-0000-0000-000000000000}"/>
  <workbookProtection workbookAlgorithmName="SHA-512" workbookHashValue="DrnMCGWuPW2FjNRXbgt/a8k2500OQsv4VybLZGZhKSVjlZGyR3eqNoAxtLkKo9Y4O/CAkoSy2PSBZ24QIz2bBg==" workbookSaltValue="OcPWH0EyVPEDW1KObd4qVg==" workbookSpinCount="100000" lockStructure="1"/>
  <bookViews>
    <workbookView xWindow="-109" yWindow="-109" windowWidth="26301" windowHeight="14169" tabRatio="839" activeTab="1" xr2:uid="{00000000-000D-0000-FFFF-FFFF00000000}"/>
  </bookViews>
  <sheets>
    <sheet name="הנחיות למילוי-התחל כאן" sheetId="15" r:id="rId1"/>
    <sheet name="ראשי-פרטים כלליים וריכוז הוצאות" sheetId="1" r:id="rId2"/>
    <sheet name="חבילות עבודה" sheetId="17" r:id="rId3"/>
    <sheet name="כח אדם - שכר" sheetId="3" r:id="rId4"/>
    <sheet name="חומרים" sheetId="4" r:id="rId5"/>
    <sheet name="קבלני משנה " sheetId="8" r:id="rId6"/>
    <sheet name="ציוד" sheetId="6" r:id="rId7"/>
    <sheet name="התאמת מוצר ותיקוף שוק" sheetId="16" state="hidden" r:id="rId8"/>
    <sheet name="שונות" sheetId="7" r:id="rId9"/>
    <sheet name="Utils" sheetId="18" state="hidden" r:id="rId10"/>
    <sheet name="ציוד ייעודי" sheetId="11" state="hidden" r:id="rId11"/>
    <sheet name="שיווק" sheetId="9" state="hidden" r:id="rId12"/>
  </sheets>
  <externalReferences>
    <externalReference r:id="rId13"/>
  </externalReferences>
  <definedNames>
    <definedName name="_chom_perc_gap">חומרים!$M$8</definedName>
    <definedName name="_chomarim_chev_calc_flag">חומרים!$AF$49</definedName>
    <definedName name="_xlnm._FilterDatabase" localSheetId="1" hidden="1">Utils!$N$5:$N$48</definedName>
    <definedName name="_kab_perc_gap">'קבלני משנה '!$O$8</definedName>
    <definedName name="_man_pow_chev_calc_flag">'כח אדם - שכר'!$AJ$234</definedName>
    <definedName name="_mp_perc_gap">'כח אדם - שכר'!$Q$11</definedName>
    <definedName name="_shon_perc_gap">שונות!$M$8</definedName>
    <definedName name="_shonot_chev_calc_flag">שונות!$AF$77</definedName>
    <definedName name="_subcont_chev_calc_flag">'קבלני משנה '!$AH$49</definedName>
    <definedName name="_tziy_perc_gap">ציוד!$Q$9</definedName>
    <definedName name="_tziyud_bodek_calc_flag">ציוד!$BG$60</definedName>
    <definedName name="_tziyud_chev_calc_flag_0">ציוד!$N$60</definedName>
    <definedName name="_tziyud_chev_calc_flag_1">ציוד!$AJ$60</definedName>
    <definedName name="bgn_date">'ראשי-פרטים כלליים וריכוז הוצאות'!$D$8</definedName>
    <definedName name="bodek_info_range">'ראשי-פרטים כלליים וריכוז הוצאות'!$N$8:$O$10</definedName>
    <definedName name="bodek_on_flag">Utils!$C$12</definedName>
    <definedName name="chev_info_range">'ראשי-פרטים כלליים וריכוז הוצאות'!$I$8:$J$9</definedName>
    <definedName name="chev_on_flag">Utils!$C$11</definedName>
    <definedName name="chev_tkufat_bitzua_rng">'ראשי-פרטים כלליים וריכוז הוצאות'!$D$8:$E$9</definedName>
    <definedName name="chomarim_2">חומרים!$AN$51</definedName>
    <definedName name="chomarim_achuz_tkura">Utils!$AB$4</definedName>
    <definedName name="chomarim_chev_calc_flag">Utils!$C$5</definedName>
    <definedName name="chomarim_clear_rng_1">חומרים!$C$9:$H$48</definedName>
    <definedName name="chomarim_clear_rng_2">חומרים!$O$9:$AD$48</definedName>
    <definedName name="chomarim_on_flag">Utils!$R$4</definedName>
    <definedName name="chomarim_tkura_flag">Utils!$AA$4</definedName>
    <definedName name="chomarim_total_bodek">חומרים!$BF$51</definedName>
    <definedName name="chomarim_total_chev">חומרים!$AG$51</definedName>
    <definedName name="chomariml_1">חומרים!$O$51</definedName>
    <definedName name="dates_end_rng">Utils!$L$3:$L$86</definedName>
    <definedName name="dates_start_rng">Utils!$K$3:$K$86</definedName>
    <definedName name="duration_month">'ראשי-פרטים כלליים וריכוז הוצאות'!$D$10</definedName>
    <definedName name="end_date">'ראשי-פרטים כלליים וריכוז הוצאות'!$D$9</definedName>
    <definedName name="halt_calc">Utils!$C$3</definedName>
    <definedName name="hyper_cell_man_pow_kod_sachar">'כח אדם - שכר'!$F$9</definedName>
    <definedName name="hyper_cell_tavlat_code_sachar">'הנחיות למילוי-התחל כאן'!$F$2</definedName>
    <definedName name="kod_nimuk_chomarim_rng">Utils!$H$7:$H$12</definedName>
    <definedName name="lumpsum_date">'ראשי-פרטים כלליים וריכוז הוצאות'!$D$23</definedName>
    <definedName name="lumpsum_vers">'ראשי-פרטים כלליים וריכוז הוצאות'!$D$24</definedName>
    <definedName name="man_pow_1">'כח אדם - שכר'!$S$234</definedName>
    <definedName name="man_pow_2">'כח אדם - שכר'!$AV$234</definedName>
    <definedName name="man_pow_achuz_taasuka_bodek">'כח אדם - שכר'!$BM$12:$BM$231</definedName>
    <definedName name="man_pow_achuz_taasuka_chev">'כח אדם - שכר'!$AK$12:$AK$231</definedName>
    <definedName name="man_pow_achuz_tkura">Utils!$Y$4</definedName>
    <definedName name="man_pow_chev_calc_flag">Utils!$C$4</definedName>
    <definedName name="man_pow_clear_rng_1">'כח אדם - שכר'!$C$12:$J$231</definedName>
    <definedName name="man_pow_clear_rng_2">'כח אדם - שכר'!$S$12:$AH$231</definedName>
    <definedName name="man_pow_on_flag">Utils!$Q$4</definedName>
    <definedName name="man_pow_sal_bodek">'כח אדם - שכר'!$BO$232</definedName>
    <definedName name="man_pow_sal_chev">'כח אדם - שכר'!$AN$232</definedName>
    <definedName name="man_pow_sal_total_bodek">'כח אדם - שכר'!$BO$234</definedName>
    <definedName name="man_pow_sal_total_chev">'כח אדם - שכר'!$AN$234</definedName>
    <definedName name="man_pow_shnot_adam_bodek">'כח אדם - שכר'!$BP$12:$BP$231</definedName>
    <definedName name="man_pow_shnot_adam_chev">'כח אדם - שכר'!$AO$12:$AO$231</definedName>
    <definedName name="man_pow_tkura_bodek">'כח אדם - שכר'!$BO$233</definedName>
    <definedName name="man_pow_tkura_chev">'כח אדם - שכר'!$AN$233</definedName>
    <definedName name="man_pow_total_shnot_adam_chev">'כח אדם - שכר'!$AO$234</definedName>
    <definedName name="maslul_ix">Utils!$O$2</definedName>
    <definedName name="maslul_nivchar">'ראשי-פרטים כלליים וריכוז הוצאות'!$B$2</definedName>
    <definedName name="maslulim_ix_rng">Utils!$P$9:$P$49</definedName>
    <definedName name="perut_nimuk_chomarim_rng">Utils!$H$7:$I$12</definedName>
    <definedName name="Product_adjustment_takziv">'התאמת מוצר ותיקוף שוק'!$O$3:$O$42</definedName>
    <definedName name="Product_adjustment_teur">'התאמת מוצר ותיקוף שוק'!$B$3:$B$42</definedName>
    <definedName name="Salary_Code">'הנחיות למילוי-התחל כאן'!$F$6:$F$17</definedName>
    <definedName name="Shivuk_Takziv">שיווק!$O$3:$O$42</definedName>
    <definedName name="Shivuk_Teur">שיווק!$B$3:$B$42</definedName>
    <definedName name="shnot_adam_1">'כח אדם - שכר'!$S$6</definedName>
    <definedName name="shnot_adam_2">'כח אדם - שכר'!$AV$6</definedName>
    <definedName name="shonot_bodek">שונות!$AL$77</definedName>
    <definedName name="shonot_bodek_calc_flag">שונות!$BC$77</definedName>
    <definedName name="shonot_chev">שונות!$O$77</definedName>
    <definedName name="shonot_chev_calc_flag">Utils!$C$8</definedName>
    <definedName name="shonot_clear_rng_1">שונות!$C$9:$K$76</definedName>
    <definedName name="shonot_clear_rng_2">שונות!$O$9:$AD$76</definedName>
    <definedName name="shonot_max_cost_pattent">Utils!$F$57</definedName>
    <definedName name="shonot_on_flag">Utils!$W$4</definedName>
    <definedName name="shonot_sum_bodek">שונות!$BF$77</definedName>
    <definedName name="shonot_sum_chev">שונות!$AH$77</definedName>
    <definedName name="shonot_tavlat_nimukim">Utils!$H$51:$I$56</definedName>
    <definedName name="shonot_teur">שונות!$C$9:$C$76</definedName>
    <definedName name="subcont_11">'קבלני משנה '!$Q$49</definedName>
    <definedName name="subcont_12">'קבלני משנה '!$Q$50</definedName>
    <definedName name="subcont_21">'קבלני משנה '!$AP$49</definedName>
    <definedName name="subcont_22">'קבלני משנה '!$AP$50</definedName>
    <definedName name="subcont_chev_calc_flag">Utils!$C$6</definedName>
    <definedName name="subcont_clear_rng_1">'קבלני משנה '!$C$9:$J$48</definedName>
    <definedName name="subcont_clear_rng_2">'קבלני משנה '!$Q$9:$AF$48</definedName>
    <definedName name="subcont_flag">Utils!$S$4</definedName>
    <definedName name="subcont_kod_alut_rng">Utils!$F$18:$F$21</definedName>
    <definedName name="subcont_location_rng">'קבלני משנה '!$E$9:$E$48</definedName>
    <definedName name="subcont_sug_taarif_rng">Utils!$I$18:$I$19</definedName>
    <definedName name="subcont_sum_il_bodek">'קבלני משנה '!$BH$49</definedName>
    <definedName name="subcont_sum_il_chev">'קבלני משנה '!$AI$49</definedName>
    <definedName name="subcont_sum_total_bodek">'קבלני משנה '!$BH$51</definedName>
    <definedName name="subcont_sum_total_chev">'קבלני משנה '!$AI$51</definedName>
    <definedName name="subcont_sum_world_bodek">'קבלני משנה '!$BH$50</definedName>
    <definedName name="subcont_sum_world_chev">'קבלני משנה '!$AI$50</definedName>
    <definedName name="sugey_kabam_rng">Utils!$E$27:$E$28</definedName>
    <definedName name="takzivim_mumlazim">'ראשי-פרטים כלליים וריכוז הוצאות'!#REF!,'ראשי-פרטים כלליים וריכוז הוצאות'!#REF!,'ראשי-פרטים כלליים וריכוז הוצאות'!#REF!</definedName>
    <definedName name="tziyud_achuz_pchat">Utils!$Z$4</definedName>
    <definedName name="tziyud_bodek_col_0">ציוד!$AM$60</definedName>
    <definedName name="tziyud_chev_calc_flag">Utils!$C$7</definedName>
    <definedName name="tziyud_chev_col_0">ציוד!$S$60</definedName>
    <definedName name="tziyud_clear_rng_1">ציוד!$C$10:$J$59</definedName>
    <definedName name="tziyud_clear_rng_2">ציוד!$S$10:$AH$59</definedName>
    <definedName name="tziyud_on_flag">Utils!$X$4</definedName>
    <definedName name="tziyud_sug_hahotzaa_rng">Utils!$E$44:$E$45</definedName>
    <definedName name="tziyud_sum_bodek">ציוד!$BJ$60</definedName>
    <definedName name="tziyud_sum_chev">ציוד!$AK$60</definedName>
    <definedName name="tziyud_tavlat_nimukim">Utils!$H$37:$I$41</definedName>
    <definedName name="tziyud_yiudi_flag">Utils!$V$4</definedName>
    <definedName name="wp_act">'חבילות עבודה'!$AI$5:$AX$5</definedName>
    <definedName name="wp_clear_rng">wp_tbl[[WP_NAME]:[end_mo]]</definedName>
    <definedName name="wp_tbl_c0">'חבילות עבודה'!$AH$2</definedName>
    <definedName name="wp_tbl_r0">'חבילות עבודה'!$AI$2</definedName>
    <definedName name="x">[1]Utils!$C$11</definedName>
    <definedName name="Z_0C0A7354_1E68_4AF0_8238_6CB67405E9AA_.wvu.Cols" localSheetId="3" hidden="1">'כח אדם - שכר'!#REF!</definedName>
  </definedNames>
  <calcPr calcId="191029"/>
  <customWorkbookViews>
    <customWorkbookView name="BAKARA4 - תצוגה אישית" guid="{0C0A7354-1E68-4AF0-8238-6CB67405E9AA}" mergeInterval="0" personalView="1" maximized="1" xWindow="240" yWindow="120" windowWidth="796" windowHeight="397" tabRatio="69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8" i="7" l="1"/>
  <c r="Q78" i="7"/>
  <c r="R78" i="7"/>
  <c r="S78" i="7"/>
  <c r="T78" i="7"/>
  <c r="U78" i="7"/>
  <c r="V78" i="7"/>
  <c r="W78" i="7"/>
  <c r="X78" i="7"/>
  <c r="Y78" i="7"/>
  <c r="Z78" i="7"/>
  <c r="AA78" i="7"/>
  <c r="AB78" i="7"/>
  <c r="AC78" i="7"/>
  <c r="AD78" i="7"/>
  <c r="P79" i="7"/>
  <c r="Q79" i="7"/>
  <c r="R79" i="7"/>
  <c r="S79" i="7"/>
  <c r="T79" i="7"/>
  <c r="U79" i="7"/>
  <c r="V79" i="7"/>
  <c r="W79" i="7"/>
  <c r="X79" i="7"/>
  <c r="Y79" i="7"/>
  <c r="Z79" i="7"/>
  <c r="AA79" i="7"/>
  <c r="AB79" i="7"/>
  <c r="AC79" i="7"/>
  <c r="AD79" i="7"/>
  <c r="O79" i="7"/>
  <c r="O78" i="7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S62" i="6"/>
  <c r="S61" i="6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Q53" i="8"/>
  <c r="Q52" i="8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P53" i="4"/>
  <c r="Q53" i="4"/>
  <c r="R53" i="4"/>
  <c r="S53" i="4"/>
  <c r="T53" i="4"/>
  <c r="U53" i="4"/>
  <c r="V53" i="4"/>
  <c r="W53" i="4"/>
  <c r="X53" i="4"/>
  <c r="Y53" i="4"/>
  <c r="Z53" i="4"/>
  <c r="AA53" i="4"/>
  <c r="AB53" i="4"/>
  <c r="AC53" i="4"/>
  <c r="AD53" i="4"/>
  <c r="O53" i="4"/>
  <c r="O52" i="4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S236" i="3"/>
  <c r="S235" i="3"/>
  <c r="M10" i="7" l="1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9" i="7"/>
  <c r="M8" i="7"/>
  <c r="Q11" i="6" l="1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10" i="6"/>
  <c r="Q9" i="6"/>
  <c r="O10" i="8" l="1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9" i="8"/>
  <c r="O8" i="8"/>
  <c r="M10" i="4" l="1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8" i="4"/>
  <c r="M9" i="4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13" i="3"/>
  <c r="Q12" i="3"/>
  <c r="Q11" i="3" a="1"/>
  <c r="Q11" i="3" s="1"/>
  <c r="BH16" i="7" l="1"/>
  <c r="L76" i="7" l="1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10" i="7"/>
  <c r="AV36" i="7" a="1"/>
  <c r="AY25" i="7" a="1"/>
  <c r="AL66" i="7" a="1"/>
  <c r="AQ15" i="7" a="1"/>
  <c r="BA36" i="7" a="1"/>
  <c r="AW60" i="7" a="1"/>
  <c r="AS38" i="7" a="1"/>
  <c r="AV51" i="7" a="1"/>
  <c r="AX54" i="7" a="1"/>
  <c r="AZ46" i="7" a="1"/>
  <c r="AT13" i="7" a="1"/>
  <c r="AY33" i="7" a="1"/>
  <c r="AQ62" i="7" a="1"/>
  <c r="AN30" i="7" a="1"/>
  <c r="AP40" i="7" a="1"/>
  <c r="AT43" i="7" a="1"/>
  <c r="AU36" i="7" a="1"/>
  <c r="BA72" i="7" a="1"/>
  <c r="AT60" i="7" a="1"/>
  <c r="AZ12" i="7" a="1"/>
  <c r="AV17" i="7" a="1"/>
  <c r="AM36" i="7" a="1"/>
  <c r="AS63" i="7" a="1"/>
  <c r="AL75" i="7" a="1"/>
  <c r="AU59" i="7" a="1"/>
  <c r="AN62" i="7" a="1"/>
  <c r="BA67" i="7" a="1"/>
  <c r="AU11" i="7" a="1"/>
  <c r="AV34" i="7" a="1"/>
  <c r="AZ73" i="7" a="1"/>
  <c r="BA22" i="7" a="1"/>
  <c r="AV62" i="7" a="1"/>
  <c r="AY31" i="7" a="1"/>
  <c r="AU18" i="7" a="1"/>
  <c r="AT65" i="7" a="1"/>
  <c r="AM74" i="7" a="1"/>
  <c r="AP66" i="7" a="1"/>
  <c r="AV21" i="7" a="1"/>
  <c r="AQ32" i="7" a="1"/>
  <c r="AQ54" i="7" a="1"/>
  <c r="AW35" i="7" a="1"/>
  <c r="AT69" i="7" a="1"/>
  <c r="AN14" i="7" a="1"/>
  <c r="AO36" i="7" a="1"/>
  <c r="AT47" i="7" a="1"/>
  <c r="AL68" i="7" a="1"/>
  <c r="AM66" i="7" a="1"/>
  <c r="AL43" i="7" a="1"/>
  <c r="AL58" i="7" a="1"/>
  <c r="AS22" i="7" a="1"/>
  <c r="AR24" i="7" a="1"/>
  <c r="AO18" i="7" a="1"/>
  <c r="AM70" i="7" a="1"/>
  <c r="AM68" i="7" a="1"/>
  <c r="AU23" i="7" a="1"/>
  <c r="AR12" i="7" a="1"/>
  <c r="AM45" i="7" a="1"/>
  <c r="AY13" i="7" a="1"/>
  <c r="AQ56" i="7" a="1"/>
  <c r="AL25" i="7" a="1"/>
  <c r="BA68" i="7" a="1"/>
  <c r="AQ22" i="7" a="1"/>
  <c r="AL49" i="7" a="1"/>
  <c r="AP51" i="7" a="1"/>
  <c r="AT56" i="7" a="1"/>
  <c r="AX14" i="7" a="1"/>
  <c r="AP13" i="7" a="1"/>
  <c r="AV61" i="7" a="1"/>
  <c r="AN34" i="7" a="1"/>
  <c r="AW31" i="7" a="1"/>
  <c r="AN18" i="7" a="1"/>
  <c r="AX30" i="7" a="1"/>
  <c r="AN54" i="7" a="1"/>
  <c r="AW16" i="7" a="1"/>
  <c r="AZ40" i="7" a="1"/>
  <c r="AV40" i="7" a="1"/>
  <c r="AO58" i="7" a="1"/>
  <c r="AN26" i="7" a="1"/>
  <c r="AZ45" i="7" a="1"/>
  <c r="AT58" i="7" a="1"/>
  <c r="AR35" i="7" a="1"/>
  <c r="AY37" i="7" a="1"/>
  <c r="AT20" i="7" a="1"/>
  <c r="AL24" i="7" a="1"/>
  <c r="AQ43" i="7" a="1"/>
  <c r="AT35" i="7" a="1"/>
  <c r="AO27" i="7" a="1"/>
  <c r="AN23" i="7" a="1"/>
  <c r="AX60" i="7" a="1"/>
  <c r="AO70" i="7" a="1"/>
  <c r="AL27" i="7" a="1"/>
  <c r="AN22" i="7" a="1"/>
  <c r="AS24" i="7" a="1"/>
  <c r="AS42" i="7" a="1"/>
  <c r="AL74" i="7" a="1"/>
  <c r="AS62" i="7" a="1"/>
  <c r="AY10" i="7" a="1"/>
  <c r="AX10" i="7" a="1"/>
  <c r="AY12" i="7" a="1"/>
  <c r="AW73" i="7" a="1"/>
  <c r="AY17" i="7" a="1"/>
  <c r="AS44" i="7" a="1"/>
  <c r="AP35" i="7" a="1"/>
  <c r="AU47" i="7" a="1"/>
  <c r="AX73" i="7" a="1"/>
  <c r="AQ29" i="7" a="1"/>
  <c r="AZ24" i="7" a="1"/>
  <c r="AZ38" i="7" a="1"/>
  <c r="AZ26" i="7" a="1"/>
  <c r="AZ69" i="7" a="1"/>
  <c r="AQ33" i="7" a="1"/>
  <c r="AQ18" i="7" a="1"/>
  <c r="AS49" i="7" a="1"/>
  <c r="AX50" i="7" a="1"/>
  <c r="BA58" i="7" a="1"/>
  <c r="AL33" i="7" a="1"/>
  <c r="AS33" i="7" a="1"/>
  <c r="AR18" i="7" a="1"/>
  <c r="AX22" i="7" a="1"/>
  <c r="AY66" i="7" a="1"/>
  <c r="AY52" i="7" a="1"/>
  <c r="AY36" i="7" a="1"/>
  <c r="AO76" i="7" a="1"/>
  <c r="AP36" i="7" a="1"/>
  <c r="AX32" i="7" a="1"/>
  <c r="AM56" i="7" a="1"/>
  <c r="AR74" i="7" a="1"/>
  <c r="AT45" i="7" a="1"/>
  <c r="AO26" i="7" a="1"/>
  <c r="AQ72" i="7" a="1"/>
  <c r="AY54" i="7" a="1"/>
  <c r="BA32" i="7" a="1"/>
  <c r="AS50" i="7" a="1"/>
  <c r="AX20" i="7" a="1"/>
  <c r="AZ29" i="7" a="1"/>
  <c r="AZ44" i="7" a="1"/>
  <c r="AQ31" i="7" a="1"/>
  <c r="AN33" i="7" a="1"/>
  <c r="AP14" i="7" a="1"/>
  <c r="AM35" i="7" a="1"/>
  <c r="AO29" i="7" a="1"/>
  <c r="AW58" i="7" a="1"/>
  <c r="AX11" i="7" a="1"/>
  <c r="AY27" i="7" a="1"/>
  <c r="AS45" i="7" a="1"/>
  <c r="AO15" i="7" a="1"/>
  <c r="AV11" i="7" a="1"/>
  <c r="AM58" i="7" a="1"/>
  <c r="AT74" i="7" a="1"/>
  <c r="AY60" i="7" a="1"/>
  <c r="AL55" i="7" a="1"/>
  <c r="AM40" i="7" a="1"/>
  <c r="AY73" i="7" a="1"/>
  <c r="AO11" i="7" a="1"/>
  <c r="AR16" i="7" a="1"/>
  <c r="AW69" i="7" a="1"/>
  <c r="AW25" i="7" a="1"/>
  <c r="AO62" i="7" a="1"/>
  <c r="AV14" i="7" a="1"/>
  <c r="AV24" i="7" a="1"/>
  <c r="BA42" i="7" a="1"/>
  <c r="AX75" i="7" a="1"/>
  <c r="AL29" i="7" a="1"/>
  <c r="AO53" i="7" a="1"/>
  <c r="AU72" i="7" a="1"/>
  <c r="AL62" i="7" a="1"/>
  <c r="AY51" i="7" a="1"/>
  <c r="AY69" i="7" a="1"/>
  <c r="AW65" i="7" a="1"/>
  <c r="AT51" i="7" a="1"/>
  <c r="AM25" i="7" a="1"/>
  <c r="AM33" i="7" a="1"/>
  <c r="AR27" i="7" a="1"/>
  <c r="AY70" i="7" a="1"/>
  <c r="AQ76" i="7" a="1"/>
  <c r="AN27" i="7" a="1"/>
  <c r="AO63" i="7" a="1"/>
  <c r="AV75" i="7" a="1"/>
  <c r="AQ70" i="7" a="1"/>
  <c r="AO22" i="7" a="1"/>
  <c r="AO25" i="7" a="1"/>
  <c r="AL30" i="7" a="1"/>
  <c r="BA62" i="7" a="1"/>
  <c r="AS16" i="7" a="1"/>
  <c r="AN53" i="7" a="1"/>
  <c r="AW19" i="7" a="1"/>
  <c r="AP11" i="7" a="1"/>
  <c r="AW46" i="7" a="1"/>
  <c r="AV37" i="7" a="1"/>
  <c r="AL41" i="7" a="1"/>
  <c r="AO40" i="7" a="1"/>
  <c r="AZ36" i="7" a="1"/>
  <c r="AT12" i="7" a="1"/>
  <c r="AR73" i="7" a="1"/>
  <c r="AP16" i="7" a="1"/>
  <c r="AY74" i="7" a="1"/>
  <c r="AZ56" i="7" a="1"/>
  <c r="AX35" i="7" a="1"/>
  <c r="AQ42" i="7" a="1"/>
  <c r="AS13" i="7" a="1"/>
  <c r="AO24" i="7" a="1"/>
  <c r="BA37" i="7" a="1"/>
  <c r="AQ13" i="7" a="1"/>
  <c r="AU17" i="7" a="1"/>
  <c r="AP52" i="7" a="1"/>
  <c r="AT34" i="7" a="1"/>
  <c r="AU54" i="7" a="1"/>
  <c r="AO43" i="7" a="1"/>
  <c r="AX29" i="7" a="1"/>
  <c r="AM15" i="7" a="1"/>
  <c r="AM21" i="7" a="1"/>
  <c r="AR41" i="7" a="1"/>
  <c r="AW11" i="7" a="1"/>
  <c r="AO30" i="7" a="1"/>
  <c r="AR14" i="7" a="1"/>
  <c r="AM20" i="7" a="1"/>
  <c r="AL16" i="7" a="1"/>
  <c r="BA33" i="7" a="1"/>
  <c r="AQ26" i="7" a="1"/>
  <c r="AU41" i="7" a="1"/>
  <c r="AM17" i="7" a="1"/>
  <c r="BA63" i="7" a="1"/>
  <c r="AQ35" i="7" a="1"/>
  <c r="AS10" i="7" a="1"/>
  <c r="AS36" i="7" a="1"/>
  <c r="AQ66" i="7" a="1"/>
  <c r="AL51" i="7" a="1"/>
  <c r="AT14" i="7" a="1"/>
  <c r="AO60" i="7" a="1"/>
  <c r="AR63" i="7" a="1"/>
  <c r="AO17" i="7" a="1"/>
  <c r="AN31" i="7" a="1"/>
  <c r="AZ27" i="7" a="1"/>
  <c r="AZ42" i="7" a="1"/>
  <c r="AN12" i="7" a="1"/>
  <c r="AR36" i="7" a="1"/>
  <c r="AU63" i="7" a="1"/>
  <c r="AO68" i="7" a="1"/>
  <c r="AO39" i="7" a="1"/>
  <c r="AP44" i="7" a="1"/>
  <c r="AR66" i="7" a="1"/>
  <c r="AO57" i="7" a="1"/>
  <c r="AO44" i="7" a="1"/>
  <c r="AP76" i="7" a="1"/>
  <c r="AN39" i="7" a="1"/>
  <c r="AN58" i="7" a="1"/>
  <c r="AU76" i="7" a="1"/>
  <c r="AY68" i="7" a="1"/>
  <c r="AS71" i="7" a="1"/>
  <c r="AY19" i="7" a="1"/>
  <c r="AP45" i="7" a="1"/>
  <c r="AZ13" i="7" a="1"/>
  <c r="AN15" i="7" a="1"/>
  <c r="AZ54" i="7" a="1"/>
  <c r="AR30" i="7" a="1"/>
  <c r="AN68" i="7" a="1"/>
  <c r="AM55" i="7" a="1"/>
  <c r="AL17" i="7" a="1"/>
  <c r="AT28" i="7" a="1"/>
  <c r="AS53" i="7" a="1"/>
  <c r="AM42" i="7" a="1"/>
  <c r="AV32" i="7" a="1"/>
  <c r="AM14" i="7" a="1"/>
  <c r="AP58" i="7" a="1"/>
  <c r="AN36" i="7" a="1"/>
  <c r="AW63" i="7" a="1"/>
  <c r="AN21" i="7" a="1"/>
  <c r="AL32" i="7" a="1"/>
  <c r="AL22" i="7" a="1"/>
  <c r="AT19" i="7" a="1"/>
  <c r="AU66" i="7" a="1"/>
  <c r="AR19" i="7" a="1"/>
  <c r="AM10" i="7" a="1"/>
  <c r="BA52" i="7" a="1"/>
  <c r="AN50" i="7" a="1"/>
  <c r="AU13" i="7" a="1"/>
  <c r="AP68" i="7" a="1"/>
  <c r="AP17" i="7" a="1"/>
  <c r="AS40" i="7" a="1"/>
  <c r="AU29" i="7" a="1"/>
  <c r="AR10" i="7" a="1"/>
  <c r="AS19" i="7" a="1"/>
  <c r="AY67" i="7" a="1"/>
  <c r="AT52" i="7" a="1"/>
  <c r="BA59" i="7" a="1"/>
  <c r="AU15" i="7" a="1"/>
  <c r="AO64" i="7" a="1"/>
  <c r="AU50" i="7" a="1"/>
  <c r="BA35" i="7" a="1"/>
  <c r="AL52" i="7" a="1"/>
  <c r="AU31" i="7" a="1"/>
  <c r="AL11" i="7" a="1"/>
  <c r="AW24" i="7" a="1"/>
  <c r="AV10" i="7" a="1"/>
  <c r="AN19" i="7" a="1"/>
  <c r="AU32" i="7" a="1"/>
  <c r="AW71" i="7" a="1"/>
  <c r="AW13" i="7" a="1"/>
  <c r="AT17" i="7" a="1"/>
  <c r="AQ58" i="7" a="1"/>
  <c r="AQ47" i="7" a="1"/>
  <c r="AY61" i="7" a="1"/>
  <c r="AY11" i="7" a="1"/>
  <c r="AW21" i="7" a="1"/>
  <c r="AQ20" i="7" a="1"/>
  <c r="AT49" i="7" a="1"/>
  <c r="AQ34" i="7" a="1"/>
  <c r="AN57" i="7" a="1"/>
  <c r="AR75" i="7" a="1"/>
  <c r="AL61" i="7" a="1"/>
  <c r="AP33" i="7" a="1"/>
  <c r="AN25" i="7" a="1"/>
  <c r="AV71" i="7" a="1"/>
  <c r="AY75" i="7" a="1"/>
  <c r="AT30" i="7" a="1"/>
  <c r="AQ46" i="7" a="1"/>
  <c r="AW76" i="7" a="1"/>
  <c r="AS74" i="7" a="1"/>
  <c r="AM38" i="7" a="1"/>
  <c r="AY22" i="7" a="1"/>
  <c r="AR49" i="7" a="1"/>
  <c r="AN65" i="7" a="1"/>
  <c r="AV46" i="7" a="1"/>
  <c r="AM16" i="7" a="1"/>
  <c r="AZ65" i="7" a="1"/>
  <c r="AV67" i="7" a="1"/>
  <c r="AY18" i="7" a="1"/>
  <c r="AX31" i="7" a="1"/>
  <c r="BA15" i="7" a="1"/>
  <c r="BA12" i="7" a="1"/>
  <c r="AU53" i="7" a="1"/>
  <c r="AW10" i="7" a="1"/>
  <c r="AZ33" i="7" a="1"/>
  <c r="AY24" i="7" a="1"/>
  <c r="AU69" i="7" a="1"/>
  <c r="AS18" i="7" a="1"/>
  <c r="AN75" i="7" a="1"/>
  <c r="AN17" i="7" a="1"/>
  <c r="AM75" i="7" a="1"/>
  <c r="AR26" i="7" a="1"/>
  <c r="AP31" i="7" a="1"/>
  <c r="AR33" i="7" a="1"/>
  <c r="BA76" i="7" a="1"/>
  <c r="AT70" i="7" a="1"/>
  <c r="AR59" i="7" a="1"/>
  <c r="AQ25" i="7" a="1"/>
  <c r="AZ55" i="7" a="1"/>
  <c r="AO50" i="7" a="1"/>
  <c r="AZ51" i="7" a="1"/>
  <c r="AY65" i="7" a="1"/>
  <c r="AT15" i="7" a="1"/>
  <c r="AW42" i="7" a="1"/>
  <c r="AW70" i="7" a="1"/>
  <c r="AX57" i="7" a="1"/>
  <c r="AV64" i="7" a="1"/>
  <c r="AP38" i="7" a="1"/>
  <c r="AM65" i="7" a="1"/>
  <c r="AV48" i="7" a="1"/>
  <c r="AX53" i="7" a="1"/>
  <c r="AP53" i="7" a="1"/>
  <c r="AL14" i="7" a="1"/>
  <c r="AM27" i="7" a="1"/>
  <c r="AT38" i="7" a="1"/>
  <c r="BA57" i="7" a="1"/>
  <c r="AZ68" i="7" a="1"/>
  <c r="AL53" i="7" a="1"/>
  <c r="AW62" i="7" a="1"/>
  <c r="AL37" i="7" a="1"/>
  <c r="AV16" i="7" a="1"/>
  <c r="AX38" i="7" a="1"/>
  <c r="AY42" i="7" a="1"/>
  <c r="AX12" i="7" a="1"/>
  <c r="AR55" i="7" a="1"/>
  <c r="AP30" i="7" a="1"/>
  <c r="BA46" i="7" a="1"/>
  <c r="AR47" i="7" a="1"/>
  <c r="AM54" i="7" a="1"/>
  <c r="AQ44" i="7" a="1"/>
  <c r="AQ75" i="7" a="1"/>
  <c r="AY14" i="7" a="1"/>
  <c r="AO59" i="7" a="1"/>
  <c r="AO54" i="7" a="1"/>
  <c r="AW26" i="7" a="1"/>
  <c r="AZ11" i="7" a="1"/>
  <c r="AO52" i="7" a="1"/>
  <c r="AY55" i="7" a="1"/>
  <c r="AR50" i="7" a="1"/>
  <c r="AM61" i="7" a="1"/>
  <c r="AU14" i="7" a="1"/>
  <c r="AV13" i="7" a="1"/>
  <c r="AS58" i="7" a="1"/>
  <c r="AM34" i="7" a="1"/>
  <c r="AW53" i="7" a="1"/>
  <c r="AW41" i="7" a="1"/>
  <c r="AN66" i="7" a="1"/>
  <c r="AM37" i="7" a="1"/>
  <c r="AW43" i="7" a="1"/>
  <c r="AS56" i="7" a="1"/>
  <c r="AM46" i="7" a="1"/>
  <c r="AQ41" i="7" a="1"/>
  <c r="AZ20" i="7" a="1"/>
  <c r="AU73" i="7" a="1"/>
  <c r="AO31" i="7" a="1"/>
  <c r="AT40" i="7" a="1"/>
  <c r="AW51" i="7" a="1"/>
  <c r="AT32" i="7" a="1"/>
  <c r="AP20" i="7" a="1"/>
  <c r="AT41" i="7" a="1"/>
  <c r="BA17" i="7" a="1"/>
  <c r="AV47" i="7" a="1"/>
  <c r="AY38" i="7" a="1"/>
  <c r="AZ39" i="7" a="1"/>
  <c r="AV54" i="7" a="1"/>
  <c r="AP65" i="7" a="1"/>
  <c r="AZ10" i="7" a="1"/>
  <c r="AT36" i="7" a="1"/>
  <c r="AQ68" i="7" a="1"/>
  <c r="BA48" i="7" a="1"/>
  <c r="AO19" i="7" a="1"/>
  <c r="AR52" i="7" a="1"/>
  <c r="AP71" i="7" a="1"/>
  <c r="BA61" i="7" a="1"/>
  <c r="AN67" i="7" a="1"/>
  <c r="AS31" i="7" a="1"/>
  <c r="AV31" i="7" a="1"/>
  <c r="BA55" i="7" a="1"/>
  <c r="AQ45" i="7" a="1"/>
  <c r="AS76" i="7" a="1"/>
  <c r="AM47" i="7" a="1"/>
  <c r="AZ63" i="7" a="1"/>
  <c r="BA43" i="7" a="1"/>
  <c r="AW61" i="7" a="1"/>
  <c r="AL19" i="7" a="1"/>
  <c r="AM62" i="7" a="1"/>
  <c r="AQ74" i="7" a="1"/>
  <c r="AX68" i="7" a="1"/>
  <c r="AM13" i="7" a="1"/>
  <c r="AO42" i="7" a="1"/>
  <c r="AL35" i="7" a="1"/>
  <c r="AL44" i="7" a="1"/>
  <c r="AY32" i="7" a="1"/>
  <c r="BA45" i="7" a="1"/>
  <c r="AT31" i="7" a="1"/>
  <c r="AO47" i="7" a="1"/>
  <c r="AN42" i="7" a="1"/>
  <c r="AV43" i="7" a="1"/>
  <c r="AR71" i="7" a="1"/>
  <c r="AV33" i="7" a="1"/>
  <c r="AV73" i="7" a="1"/>
  <c r="AL45" i="7" a="1"/>
  <c r="AP72" i="7" a="1"/>
  <c r="AX45" i="7" a="1"/>
  <c r="AW67" i="7" a="1"/>
  <c r="AZ67" i="7" a="1"/>
  <c r="AY57" i="7" a="1"/>
  <c r="AU22" i="7" a="1"/>
  <c r="AV42" i="7" a="1"/>
  <c r="AN70" i="7" a="1"/>
  <c r="AR38" i="7" a="1"/>
  <c r="AR72" i="7" a="1"/>
  <c r="AU43" i="7" a="1"/>
  <c r="BA54" i="7" a="1"/>
  <c r="AS29" i="7" a="1"/>
  <c r="AX63" i="7" a="1"/>
  <c r="AZ71" i="7" a="1"/>
  <c r="AO13" i="7" a="1"/>
  <c r="AN76" i="7" a="1"/>
  <c r="AZ18" i="7" a="1"/>
  <c r="AW57" i="7" a="1"/>
  <c r="AQ71" i="7" a="1"/>
  <c r="AN52" i="7" a="1"/>
  <c r="AN72" i="7" a="1"/>
  <c r="AY59" i="7" a="1"/>
  <c r="AL63" i="7" a="1"/>
  <c r="AO35" i="7" a="1"/>
  <c r="AY47" i="7" a="1"/>
  <c r="AU27" i="7" a="1"/>
  <c r="AW17" i="7" a="1"/>
  <c r="AM24" i="7" a="1"/>
  <c r="AS52" i="7" a="1"/>
  <c r="AY45" i="7" a="1"/>
  <c r="BA13" i="7" a="1"/>
  <c r="AR22" i="7" a="1"/>
  <c r="AZ61" i="7" a="1"/>
  <c r="AS73" i="7" a="1"/>
  <c r="AU10" i="7" a="1"/>
  <c r="AZ75" i="7" a="1"/>
  <c r="BA64" i="7" a="1"/>
  <c r="AV57" i="7" a="1"/>
  <c r="AR62" i="7" a="1"/>
  <c r="AU65" i="7" a="1"/>
  <c r="AQ36" i="7" a="1"/>
  <c r="AT11" i="7" a="1"/>
  <c r="AR65" i="7" a="1"/>
  <c r="AR17" i="7" a="1"/>
  <c r="AX18" i="7" a="1"/>
  <c r="AY41" i="7" a="1"/>
  <c r="AN38" i="7" a="1"/>
  <c r="AO74" i="7" a="1"/>
  <c r="AM32" i="7" a="1"/>
  <c r="AU37" i="7" a="1"/>
  <c r="AQ64" i="7" a="1"/>
  <c r="AW44" i="7" a="1"/>
  <c r="AZ21" i="7" a="1"/>
  <c r="AT18" i="7" a="1"/>
  <c r="AL46" i="7" a="1"/>
  <c r="AT54" i="7" a="1"/>
  <c r="AT16" i="7" a="1"/>
  <c r="AQ50" i="7" a="1"/>
  <c r="AW74" i="7" a="1"/>
  <c r="BA10" i="7" a="1"/>
  <c r="AU56" i="7" a="1"/>
  <c r="AN10" i="7" a="1"/>
  <c r="AW54" i="7" a="1"/>
  <c r="AS21" i="7" a="1"/>
  <c r="AR64" i="7" a="1"/>
  <c r="BA34" i="7" a="1"/>
  <c r="BA73" i="7" a="1"/>
  <c r="AP26" i="7" a="1"/>
  <c r="AX36" i="7" a="1"/>
  <c r="AL39" i="7" a="1"/>
  <c r="AQ38" i="7" a="1"/>
  <c r="AT25" i="7" a="1"/>
  <c r="AS70" i="7" a="1"/>
  <c r="AP37" i="7" a="1"/>
  <c r="AN40" i="7" a="1"/>
  <c r="AS64" i="7" a="1"/>
  <c r="AS61" i="7" a="1"/>
  <c r="AT71" i="7" a="1"/>
  <c r="AX66" i="7" a="1"/>
  <c r="AT26" i="7" a="1"/>
  <c r="AV23" i="7" a="1"/>
  <c r="BA56" i="7" a="1"/>
  <c r="AO37" i="7" a="1"/>
  <c r="AR56" i="7" a="1"/>
  <c r="AQ53" i="7" a="1"/>
  <c r="AQ23" i="7" a="1"/>
  <c r="AX33" i="7" a="1"/>
  <c r="AL50" i="7" a="1"/>
  <c r="AL21" i="7" a="1"/>
  <c r="AN46" i="7" a="1"/>
  <c r="BA69" i="7" a="1"/>
  <c r="AN64" i="7" a="1"/>
  <c r="AO48" i="7" a="1"/>
  <c r="AU40" i="7" a="1"/>
  <c r="AZ47" i="7" a="1"/>
  <c r="AU42" i="7" a="1"/>
  <c r="AV52" i="7" a="1"/>
  <c r="AP75" i="7" a="1"/>
  <c r="AS23" i="7" a="1"/>
  <c r="AU55" i="7" a="1"/>
  <c r="AP55" i="7" a="1"/>
  <c r="AU25" i="7" a="1"/>
  <c r="AN73" i="7" a="1"/>
  <c r="AW34" i="7" a="1"/>
  <c r="AS17" i="7" a="1"/>
  <c r="BA28" i="7" a="1"/>
  <c r="AZ49" i="7" a="1"/>
  <c r="AU48" i="7" a="1"/>
  <c r="AQ63" i="7" a="1"/>
  <c r="AZ35" i="7" a="1"/>
  <c r="BA39" i="7" a="1"/>
  <c r="AX59" i="7" a="1"/>
  <c r="BA29" i="7" a="1"/>
  <c r="AM67" i="7" a="1"/>
  <c r="AN35" i="7" a="1"/>
  <c r="AO69" i="7" a="1"/>
  <c r="AS14" i="7" a="1"/>
  <c r="AP69" i="7" a="1"/>
  <c r="AZ15" i="7" a="1"/>
  <c r="AU67" i="7" a="1"/>
  <c r="AW68" i="7" a="1"/>
  <c r="AL38" i="7" a="1"/>
  <c r="AO23" i="7" a="1"/>
  <c r="AW49" i="7" a="1"/>
  <c r="AW14" i="7" a="1"/>
  <c r="AY64" i="7" a="1"/>
  <c r="AR44" i="7" a="1"/>
  <c r="AU44" i="7" a="1"/>
  <c r="AS26" i="7" a="1"/>
  <c r="AR28" i="7" a="1"/>
  <c r="AO72" i="7" a="1"/>
  <c r="AP10" i="7" a="1"/>
  <c r="AM22" i="7" a="1"/>
  <c r="AW28" i="7" a="1"/>
  <c r="AS27" i="7" a="1"/>
  <c r="AX64" i="7" a="1"/>
  <c r="AV50" i="7" a="1"/>
  <c r="AM11" i="7" a="1"/>
  <c r="BA66" i="7" a="1"/>
  <c r="AP46" i="7" a="1"/>
  <c r="AR25" i="7" a="1"/>
  <c r="AX51" i="7" a="1"/>
  <c r="AU34" i="7" a="1"/>
  <c r="AX62" i="7" a="1"/>
  <c r="AZ70" i="7" a="1"/>
  <c r="AX28" i="7" a="1"/>
  <c r="AX52" i="7" a="1"/>
  <c r="BA24" i="7" a="1"/>
  <c r="AV55" i="7" a="1"/>
  <c r="AT73" i="7" a="1"/>
  <c r="AO28" i="7" a="1"/>
  <c r="AZ30" i="7" a="1"/>
  <c r="AL12" i="7" a="1"/>
  <c r="AW20" i="7" a="1"/>
  <c r="AZ57" i="7" a="1"/>
  <c r="AO65" i="7" a="1"/>
  <c r="AM72" i="7" a="1"/>
  <c r="AS54" i="7" a="1"/>
  <c r="AQ51" i="7" a="1"/>
  <c r="AX27" i="7" a="1"/>
  <c r="AP18" i="7" a="1"/>
  <c r="AT33" i="7" a="1"/>
  <c r="AS57" i="7" a="1"/>
  <c r="AQ16" i="7" a="1"/>
  <c r="AR43" i="7" a="1"/>
  <c r="BA38" i="7" a="1"/>
  <c r="AL18" i="7" a="1"/>
  <c r="AY20" i="7" a="1"/>
  <c r="AS37" i="7" a="1"/>
  <c r="AV30" i="7" a="1"/>
  <c r="AY43" i="7" a="1"/>
  <c r="AW50" i="7" a="1"/>
  <c r="AM43" i="7" a="1"/>
  <c r="AS72" i="7" a="1"/>
  <c r="AT23" i="7" a="1"/>
  <c r="AR37" i="7" a="1"/>
  <c r="AQ19" i="7" a="1"/>
  <c r="AN47" i="7" a="1"/>
  <c r="AO71" i="7" a="1"/>
  <c r="AS69" i="7" a="1"/>
  <c r="BA75" i="7" a="1"/>
  <c r="AO61" i="7" a="1"/>
  <c r="AZ58" i="7" a="1"/>
  <c r="AT75" i="7" a="1"/>
  <c r="AV58" i="7" a="1"/>
  <c r="AX71" i="7" a="1"/>
  <c r="AM64" i="7" a="1"/>
  <c r="AX17" i="7" a="1"/>
  <c r="AV49" i="7" a="1"/>
  <c r="AP32" i="7" a="1"/>
  <c r="AZ74" i="7" a="1"/>
  <c r="BA60" i="7" a="1"/>
  <c r="AL23" i="7" a="1"/>
  <c r="AN48" i="7" a="1"/>
  <c r="AM23" i="7" a="1"/>
  <c r="AS68" i="7" a="1"/>
  <c r="AW48" i="7" a="1"/>
  <c r="AQ48" i="7" a="1"/>
  <c r="AU21" i="7" a="1"/>
  <c r="AR76" i="7" a="1"/>
  <c r="AS60" i="7" a="1"/>
  <c r="AX74" i="7" a="1"/>
  <c r="AS65" i="7" a="1"/>
  <c r="AT24" i="7" a="1"/>
  <c r="AP56" i="7" a="1"/>
  <c r="AX61" i="7" a="1"/>
  <c r="AS75" i="7" a="1"/>
  <c r="AT53" i="7" a="1"/>
  <c r="AV29" i="7" a="1"/>
  <c r="AZ34" i="7" a="1"/>
  <c r="AX70" i="7" a="1"/>
  <c r="AY40" i="7" a="1"/>
  <c r="AP39" i="7" a="1"/>
  <c r="BA30" i="7" a="1"/>
  <c r="AV59" i="7" a="1"/>
  <c r="AZ32" i="7" a="1"/>
  <c r="AS39" i="7" a="1"/>
  <c r="AV35" i="7" a="1"/>
  <c r="AW23" i="7" a="1"/>
  <c r="AL59" i="7" a="1"/>
  <c r="AN49" i="7" a="1"/>
  <c r="AP67" i="7" a="1"/>
  <c r="AV63" i="7" a="1"/>
  <c r="AY58" i="7" a="1"/>
  <c r="AW52" i="7" a="1"/>
  <c r="AQ55" i="7" a="1"/>
  <c r="AP27" i="7" a="1"/>
  <c r="AZ48" i="7" a="1"/>
  <c r="AM71" i="7" a="1"/>
  <c r="AM26" i="7" a="1"/>
  <c r="AZ23" i="7" a="1"/>
  <c r="AZ76" i="7" a="1"/>
  <c r="AZ53" i="7" a="1"/>
  <c r="AO14" i="7" a="1"/>
  <c r="AW33" i="7" a="1"/>
  <c r="AO21" i="7" a="1"/>
  <c r="AQ69" i="7" a="1"/>
  <c r="AS59" i="7" a="1"/>
  <c r="AS12" i="7" a="1"/>
  <c r="AT66" i="7" a="1"/>
  <c r="AP64" i="7" a="1"/>
  <c r="AP54" i="7" a="1"/>
  <c r="AQ65" i="7" a="1"/>
  <c r="AY23" i="7" a="1"/>
  <c r="AW38" i="7" a="1"/>
  <c r="AU52" i="7" a="1"/>
  <c r="AT55" i="7" a="1"/>
  <c r="BA25" i="7" a="1"/>
  <c r="AV44" i="7" a="1"/>
  <c r="AY16" i="7" a="1"/>
  <c r="AU75" i="7" a="1"/>
  <c r="AR11" i="7" a="1"/>
  <c r="BA19" i="7" a="1"/>
  <c r="AW22" i="7" a="1"/>
  <c r="AQ24" i="7" a="1"/>
  <c r="AL69" i="7" a="1"/>
  <c r="AM51" i="7" a="1"/>
  <c r="AZ66" i="7" a="1"/>
  <c r="AO10" i="7" a="1"/>
  <c r="AP19" i="7" a="1"/>
  <c r="AQ61" i="7" a="1"/>
  <c r="AM69" i="7" a="1"/>
  <c r="BA16" i="7" a="1"/>
  <c r="AW75" i="7" a="1"/>
  <c r="AS20" i="7" a="1"/>
  <c r="AV74" i="7" a="1"/>
  <c r="AY50" i="7" a="1"/>
  <c r="AT48" i="7" a="1"/>
  <c r="AQ60" i="7" a="1"/>
  <c r="AU74" i="7" a="1"/>
  <c r="AP74" i="7" a="1"/>
  <c r="AY63" i="7" a="1"/>
  <c r="AS41" i="7" a="1"/>
  <c r="AM44" i="7" a="1"/>
  <c r="AQ39" i="7" a="1"/>
  <c r="AW32" i="7" a="1"/>
  <c r="BA26" i="7" a="1"/>
  <c r="AO75" i="7" a="1"/>
  <c r="AU70" i="7" a="1"/>
  <c r="AN37" i="7" a="1"/>
  <c r="AO32" i="7" a="1"/>
  <c r="AV68" i="7" a="1"/>
  <c r="AQ10" i="7" a="1"/>
  <c r="AY72" i="7" a="1"/>
  <c r="AX56" i="7" a="1"/>
  <c r="AW64" i="7" a="1"/>
  <c r="BA53" i="7" a="1"/>
  <c r="AW39" i="7" a="1"/>
  <c r="AQ49" i="7" a="1"/>
  <c r="AX23" i="7" a="1"/>
  <c r="AN32" i="7" a="1"/>
  <c r="AT67" i="7" a="1"/>
  <c r="AV76" i="7" a="1"/>
  <c r="AY46" i="7" a="1"/>
  <c r="AN29" i="7" a="1"/>
  <c r="AO45" i="7" a="1"/>
  <c r="AP34" i="7" a="1"/>
  <c r="AR45" i="7" a="1"/>
  <c r="AX46" i="7" a="1"/>
  <c r="AQ28" i="7" a="1"/>
  <c r="AW15" i="7" a="1"/>
  <c r="AP57" i="7" a="1"/>
  <c r="AZ50" i="7" a="1"/>
  <c r="AX65" i="7" a="1"/>
  <c r="AS25" i="7" a="1"/>
  <c r="AP60" i="7" a="1"/>
  <c r="AW29" i="7" a="1"/>
  <c r="AP49" i="7" a="1"/>
  <c r="AP62" i="7" a="1"/>
  <c r="AR42" i="7" a="1"/>
  <c r="AP21" i="7" a="1"/>
  <c r="AO38" i="7" a="1"/>
  <c r="AR53" i="7" a="1"/>
  <c r="AW12" i="7" a="1"/>
  <c r="AP50" i="7" a="1"/>
  <c r="AV60" i="7" a="1"/>
  <c r="AP12" i="7" a="1"/>
  <c r="AL10" i="7" a="1"/>
  <c r="AY56" i="7" a="1"/>
  <c r="AX40" i="7" a="1"/>
  <c r="AP15" i="7" a="1"/>
  <c r="AR20" i="7" a="1"/>
  <c r="AX24" i="7" a="1"/>
  <c r="AQ59" i="7" a="1"/>
  <c r="AL67" i="7" a="1"/>
  <c r="AP43" i="7" a="1"/>
  <c r="AW37" i="7" a="1"/>
  <c r="AR13" i="7" a="1"/>
  <c r="AL60" i="7" a="1"/>
  <c r="AZ14" i="7" a="1"/>
  <c r="BA27" i="7" a="1"/>
  <c r="AY28" i="7" a="1"/>
  <c r="AZ17" i="7" a="1"/>
  <c r="BA31" i="7" a="1"/>
  <c r="AO46" i="7" a="1"/>
  <c r="AV22" i="7" a="1"/>
  <c r="AX72" i="7" a="1"/>
  <c r="AS32" i="7" a="1"/>
  <c r="AR57" i="7" a="1"/>
  <c r="AU68" i="7" a="1"/>
  <c r="AW55" i="7" a="1"/>
  <c r="AP73" i="7" a="1"/>
  <c r="BA23" i="7" a="1"/>
  <c r="AQ27" i="7" a="1"/>
  <c r="AV20" i="7" a="1"/>
  <c r="AT50" i="7" a="1"/>
  <c r="AL71" i="7" a="1"/>
  <c r="AS51" i="7" a="1"/>
  <c r="AU28" i="7" a="1"/>
  <c r="AN60" i="7" a="1"/>
  <c r="AM19" i="7" a="1"/>
  <c r="AL26" i="7" a="1"/>
  <c r="AR60" i="7" a="1"/>
  <c r="AM49" i="7" a="1"/>
  <c r="AN51" i="7" a="1"/>
  <c r="AX55" i="7" a="1"/>
  <c r="AT39" i="7" a="1"/>
  <c r="AP22" i="7" a="1"/>
  <c r="AM12" i="7" a="1"/>
  <c r="AU33" i="7" a="1"/>
  <c r="AT59" i="7" a="1"/>
  <c r="AL36" i="7" a="1"/>
  <c r="AS34" i="7" a="1"/>
  <c r="AY49" i="7" a="1"/>
  <c r="AX47" i="7" a="1"/>
  <c r="AW18" i="7" a="1"/>
  <c r="AN56" i="7" a="1"/>
  <c r="AN43" i="7" a="1"/>
  <c r="AY48" i="7" a="1"/>
  <c r="AR68" i="7" a="1"/>
  <c r="AZ25" i="7" a="1"/>
  <c r="AS30" i="7" a="1"/>
  <c r="AP47" i="7" a="1"/>
  <c r="AX58" i="7" a="1"/>
  <c r="AL48" i="7" a="1"/>
  <c r="AU38" i="7" a="1"/>
  <c r="AV27" i="7" a="1"/>
  <c r="AY62" i="7" a="1"/>
  <c r="BA65" i="7" a="1"/>
  <c r="AX42" i="7" a="1"/>
  <c r="BA51" i="7" a="1"/>
  <c r="AL70" i="7" a="1"/>
  <c r="BA44" i="7" a="1"/>
  <c r="AM30" i="7" a="1"/>
  <c r="AP25" i="7" a="1"/>
  <c r="AX25" i="7" a="1"/>
  <c r="AY15" i="7" a="1"/>
  <c r="AU61" i="7" a="1"/>
  <c r="AP59" i="7" a="1"/>
  <c r="AX21" i="7" a="1"/>
  <c r="AL56" i="7" a="1"/>
  <c r="AL64" i="7" a="1"/>
  <c r="AX16" i="7" a="1"/>
  <c r="AO41" i="7" a="1"/>
  <c r="AY29" i="7" a="1"/>
  <c r="AS43" i="7" a="1"/>
  <c r="BA47" i="7" a="1"/>
  <c r="AR69" i="7" a="1"/>
  <c r="AP41" i="7" a="1"/>
  <c r="AT29" i="7" a="1"/>
  <c r="AV19" i="7" a="1"/>
  <c r="AW45" i="7" a="1"/>
  <c r="AS15" i="7" a="1"/>
  <c r="AR51" i="7" a="1"/>
  <c r="AY76" i="7" a="1"/>
  <c r="AZ19" i="7" a="1"/>
  <c r="AL34" i="7" a="1"/>
  <c r="AU26" i="7" a="1"/>
  <c r="AQ14" i="7" a="1"/>
  <c r="AT27" i="7" a="1"/>
  <c r="AZ62" i="7" a="1"/>
  <c r="AW66" i="7" a="1"/>
  <c r="AP29" i="7" a="1"/>
  <c r="AR34" i="7" a="1"/>
  <c r="AS46" i="7" a="1"/>
  <c r="BA20" i="7" a="1"/>
  <c r="AM48" i="7" a="1"/>
  <c r="AU45" i="7" a="1"/>
  <c r="AN61" i="7" a="1"/>
  <c r="AN55" i="7" a="1"/>
  <c r="AX26" i="7" a="1"/>
  <c r="AN24" i="7" a="1"/>
  <c r="AW30" i="7" a="1"/>
  <c r="AQ40" i="7" a="1"/>
  <c r="AS11" i="7" a="1"/>
  <c r="BA70" i="7" a="1"/>
  <c r="BA40" i="7" a="1"/>
  <c r="AU19" i="7" a="1"/>
  <c r="AL42" i="7" a="1"/>
  <c r="AV28" i="7" a="1"/>
  <c r="AT22" i="7" a="1"/>
  <c r="AV15" i="7" a="1"/>
  <c r="AO56" i="7" a="1"/>
  <c r="AX15" i="7" a="1"/>
  <c r="AV41" i="7" a="1"/>
  <c r="AR39" i="7" a="1"/>
  <c r="AL15" i="7" a="1"/>
  <c r="AV39" i="7" a="1"/>
  <c r="AW72" i="7" a="1"/>
  <c r="AM28" i="7" a="1"/>
  <c r="AO20" i="7" a="1"/>
  <c r="AR29" i="7" a="1"/>
  <c r="AX19" i="7" a="1"/>
  <c r="AP28" i="7" a="1"/>
  <c r="AS67" i="7" a="1"/>
  <c r="AR61" i="7" a="1"/>
  <c r="AN74" i="7" a="1"/>
  <c r="AM63" i="7" a="1"/>
  <c r="AP63" i="7" a="1"/>
  <c r="AY34" i="7" a="1"/>
  <c r="AX34" i="7" a="1"/>
  <c r="AQ21" i="7" a="1"/>
  <c r="AV56" i="7" a="1"/>
  <c r="AX43" i="7" a="1"/>
  <c r="AX67" i="7" a="1"/>
  <c r="AR15" i="7" a="1"/>
  <c r="AN69" i="7" a="1"/>
  <c r="AM52" i="7" a="1"/>
  <c r="AO16" i="7" a="1"/>
  <c r="BA41" i="7" a="1"/>
  <c r="AR46" i="7" a="1"/>
  <c r="AR23" i="7" a="1"/>
  <c r="AS47" i="7" a="1"/>
  <c r="BA18" i="7" a="1"/>
  <c r="AM31" i="7" a="1"/>
  <c r="AR54" i="7" a="1"/>
  <c r="AN45" i="7" a="1"/>
  <c r="AZ22" i="7" a="1"/>
  <c r="AN11" i="7" a="1"/>
  <c r="AX44" i="7" a="1"/>
  <c r="AT21" i="7" a="1"/>
  <c r="AR31" i="7" a="1"/>
  <c r="AV53" i="7" a="1"/>
  <c r="AW56" i="7" a="1"/>
  <c r="AQ17" i="7" a="1"/>
  <c r="AO55" i="7" a="1"/>
  <c r="AT68" i="7" a="1"/>
  <c r="AT61" i="7" a="1"/>
  <c r="AN13" i="7" a="1"/>
  <c r="AO34" i="7" a="1"/>
  <c r="AL31" i="7" a="1"/>
  <c r="AT63" i="7" a="1"/>
  <c r="AP48" i="7" a="1"/>
  <c r="AV45" i="7" a="1"/>
  <c r="AU12" i="7" a="1"/>
  <c r="AU39" i="7" a="1"/>
  <c r="AO67" i="7" a="1"/>
  <c r="AR21" i="7" a="1"/>
  <c r="AU20" i="7" a="1"/>
  <c r="AT62" i="7" a="1"/>
  <c r="AZ28" i="7" a="1"/>
  <c r="AY35" i="7" a="1"/>
  <c r="AY30" i="7" a="1"/>
  <c r="AO12" i="7" a="1"/>
  <c r="AQ37" i="7" a="1"/>
  <c r="AZ16" i="7" a="1"/>
  <c r="AS66" i="7" a="1"/>
  <c r="AW40" i="7" a="1"/>
  <c r="AL65" i="7" a="1"/>
  <c r="AS55" i="7" a="1"/>
  <c r="AL20" i="7" a="1"/>
  <c r="AU60" i="7" a="1"/>
  <c r="AN41" i="7" a="1"/>
  <c r="AV18" i="7" a="1"/>
  <c r="AL76" i="7" a="1"/>
  <c r="AR48" i="7" a="1"/>
  <c r="AW59" i="7" a="1"/>
  <c r="AX39" i="7" a="1"/>
  <c r="AX48" i="7" a="1"/>
  <c r="AZ64" i="7" a="1"/>
  <c r="AM50" i="7" a="1"/>
  <c r="AT42" i="7" a="1"/>
  <c r="AU16" i="7" a="1"/>
  <c r="AN63" i="7" a="1"/>
  <c r="AM18" i="7" a="1"/>
  <c r="AP24" i="7" a="1"/>
  <c r="AW36" i="7" a="1"/>
  <c r="AY71" i="7" a="1"/>
  <c r="AY53" i="7" a="1"/>
  <c r="AZ41" i="7" a="1"/>
  <c r="AS35" i="7" a="1"/>
  <c r="AM57" i="7" a="1"/>
  <c r="AT37" i="7" a="1"/>
  <c r="AT44" i="7" a="1"/>
  <c r="AY39" i="7" a="1"/>
  <c r="AR58" i="7" a="1"/>
  <c r="AM41" i="7" a="1"/>
  <c r="AY44" i="7" a="1"/>
  <c r="AV66" i="7" a="1"/>
  <c r="AU71" i="7" a="1"/>
  <c r="AX37" i="7" a="1"/>
  <c r="AO51" i="7" a="1"/>
  <c r="AX69" i="7" a="1"/>
  <c r="AU51" i="7" a="1"/>
  <c r="AZ37" i="7" a="1"/>
  <c r="AR40" i="7" a="1"/>
  <c r="AQ67" i="7" a="1"/>
  <c r="AN20" i="7" a="1"/>
  <c r="AQ52" i="7" a="1"/>
  <c r="AU57" i="7" a="1"/>
  <c r="AM76" i="7" a="1"/>
  <c r="AT64" i="7" a="1"/>
  <c r="AL57" i="7" a="1"/>
  <c r="AX49" i="7" a="1"/>
  <c r="BA74" i="7" a="1"/>
  <c r="AR70" i="7" a="1"/>
  <c r="AQ57" i="7" a="1"/>
  <c r="AY21" i="7" a="1"/>
  <c r="AT72" i="7" a="1"/>
  <c r="AO73" i="7" a="1"/>
  <c r="AV65" i="7" a="1"/>
  <c r="BA71" i="7" a="1"/>
  <c r="AX41" i="7" a="1"/>
  <c r="AO33" i="7" a="1"/>
  <c r="AP70" i="7" a="1"/>
  <c r="AT76" i="7" a="1"/>
  <c r="AV38" i="7" a="1"/>
  <c r="AM59" i="7" a="1"/>
  <c r="AR67" i="7" a="1"/>
  <c r="AQ73" i="7" a="1"/>
  <c r="AQ30" i="7" a="1"/>
  <c r="AV69" i="7" a="1"/>
  <c r="AQ11" i="7" a="1"/>
  <c r="AT46" i="7" a="1"/>
  <c r="AV25" i="7" a="1"/>
  <c r="BA14" i="7" a="1"/>
  <c r="AW27" i="7" a="1"/>
  <c r="AW47" i="7" a="1"/>
  <c r="AM60" i="7" a="1"/>
  <c r="AV12" i="7" a="1"/>
  <c r="AU24" i="7" a="1"/>
  <c r="AT10" i="7" a="1"/>
  <c r="AM39" i="7" a="1"/>
  <c r="BA21" i="7" a="1"/>
  <c r="AO49" i="7" a="1"/>
  <c r="AR32" i="7" a="1"/>
  <c r="AU64" i="7" a="1"/>
  <c r="AZ52" i="7" a="1"/>
  <c r="AO66" i="7" a="1"/>
  <c r="AP61" i="7" a="1"/>
  <c r="AN59" i="7" a="1"/>
  <c r="AN44" i="7" a="1"/>
  <c r="AY26" i="7" a="1"/>
  <c r="AL13" i="7" a="1"/>
  <c r="AL54" i="7" a="1"/>
  <c r="AP42" i="7" a="1"/>
  <c r="AQ12" i="7" a="1"/>
  <c r="AL40" i="7" a="1"/>
  <c r="AM29" i="7" a="1"/>
  <c r="AZ43" i="7" a="1"/>
  <c r="AN71" i="7" a="1"/>
  <c r="AU46" i="7" a="1"/>
  <c r="AX76" i="7" a="1"/>
  <c r="AV70" i="7" a="1"/>
  <c r="AZ31" i="7" a="1"/>
  <c r="AV26" i="7" a="1"/>
  <c r="AU58" i="7" a="1"/>
  <c r="AU62" i="7" a="1"/>
  <c r="AU30" i="7" a="1"/>
  <c r="AZ60" i="7" a="1"/>
  <c r="AL72" i="7" a="1"/>
  <c r="AS28" i="7" a="1"/>
  <c r="AS48" i="7" a="1"/>
  <c r="AL28" i="7" a="1"/>
  <c r="AM73" i="7" a="1"/>
  <c r="BA50" i="7" a="1"/>
  <c r="AV72" i="7" a="1"/>
  <c r="AX13" i="7" a="1"/>
  <c r="BA11" i="7" a="1"/>
  <c r="AT57" i="7" a="1"/>
  <c r="AU35" i="7" a="1"/>
  <c r="AN28" i="7" a="1"/>
  <c r="AZ72" i="7" a="1"/>
  <c r="BA49" i="7" a="1"/>
  <c r="AN16" i="7" a="1"/>
  <c r="AM53" i="7" a="1"/>
  <c r="AL47" i="7" a="1"/>
  <c r="AP23" i="7" a="1"/>
  <c r="AZ59" i="7" a="1"/>
  <c r="AU49" i="7" a="1"/>
  <c r="AL73" i="7" a="1"/>
  <c r="AR55" i="7" l="1"/>
  <c r="AX55" i="7"/>
  <c r="AP55" i="7"/>
  <c r="AW55" i="7"/>
  <c r="AT55" i="7"/>
  <c r="AM55" i="7"/>
  <c r="AY55" i="7"/>
  <c r="AN55" i="7"/>
  <c r="AU55" i="7"/>
  <c r="AO55" i="7"/>
  <c r="AZ55" i="7"/>
  <c r="AV55" i="7"/>
  <c r="AS55" i="7"/>
  <c r="BA55" i="7"/>
  <c r="AL55" i="7"/>
  <c r="AQ55" i="7"/>
  <c r="AM30" i="7"/>
  <c r="AN30" i="7"/>
  <c r="AX30" i="7"/>
  <c r="AT30" i="7"/>
  <c r="AS30" i="7"/>
  <c r="AP30" i="7"/>
  <c r="AV30" i="7"/>
  <c r="AY30" i="7"/>
  <c r="AZ30" i="7"/>
  <c r="AO30" i="7"/>
  <c r="AW30" i="7"/>
  <c r="AQ30" i="7"/>
  <c r="BA30" i="7"/>
  <c r="AR30" i="7"/>
  <c r="AL30" i="7"/>
  <c r="AU30" i="7"/>
  <c r="AO74" i="7"/>
  <c r="AP74" i="7"/>
  <c r="AV74" i="7"/>
  <c r="AX74" i="7"/>
  <c r="BA74" i="7"/>
  <c r="AT74" i="7"/>
  <c r="AL74" i="7"/>
  <c r="AZ74" i="7"/>
  <c r="AR74" i="7"/>
  <c r="AS74" i="7"/>
  <c r="AY74" i="7"/>
  <c r="AW74" i="7"/>
  <c r="AU74" i="7"/>
  <c r="AN74" i="7"/>
  <c r="AQ74" i="7"/>
  <c r="AM74" i="7"/>
  <c r="AW46" i="7"/>
  <c r="AM46" i="7"/>
  <c r="AY46" i="7"/>
  <c r="AV46" i="7"/>
  <c r="AU46" i="7"/>
  <c r="AS46" i="7"/>
  <c r="AR46" i="7"/>
  <c r="AP46" i="7"/>
  <c r="AT46" i="7"/>
  <c r="AO46" i="7"/>
  <c r="AZ46" i="7"/>
  <c r="AQ46" i="7"/>
  <c r="BA46" i="7"/>
  <c r="AL46" i="7"/>
  <c r="AN46" i="7"/>
  <c r="AX46" i="7"/>
  <c r="AP19" i="7"/>
  <c r="AX19" i="7"/>
  <c r="AO19" i="7"/>
  <c r="AQ19" i="7"/>
  <c r="AM19" i="7"/>
  <c r="AW19" i="7"/>
  <c r="AZ19" i="7"/>
  <c r="AN19" i="7"/>
  <c r="AS19" i="7"/>
  <c r="BA19" i="7"/>
  <c r="AY19" i="7"/>
  <c r="AL19" i="7"/>
  <c r="AV19" i="7"/>
  <c r="AR19" i="7"/>
  <c r="AU19" i="7"/>
  <c r="AT19" i="7"/>
  <c r="AS10" i="7"/>
  <c r="BA10" i="7"/>
  <c r="AL10" i="7"/>
  <c r="AZ10" i="7"/>
  <c r="AN10" i="7"/>
  <c r="AX10" i="7"/>
  <c r="AO10" i="7"/>
  <c r="AV10" i="7"/>
  <c r="AW10" i="7"/>
  <c r="AM10" i="7"/>
  <c r="AQ10" i="7"/>
  <c r="AR10" i="7"/>
  <c r="AP10" i="7"/>
  <c r="AY10" i="7"/>
  <c r="AT10" i="7"/>
  <c r="AU10" i="7"/>
  <c r="AQ49" i="7"/>
  <c r="BA49" i="7"/>
  <c r="AL49" i="7"/>
  <c r="AY49" i="7"/>
  <c r="AT49" i="7"/>
  <c r="AW49" i="7"/>
  <c r="AR49" i="7"/>
  <c r="AX49" i="7"/>
  <c r="AU49" i="7"/>
  <c r="AN49" i="7"/>
  <c r="AO49" i="7"/>
  <c r="AZ49" i="7"/>
  <c r="AP49" i="7"/>
  <c r="AS49" i="7"/>
  <c r="AM49" i="7"/>
  <c r="AV49" i="7"/>
  <c r="AT69" i="7"/>
  <c r="AV69" i="7"/>
  <c r="AS69" i="7"/>
  <c r="AX69" i="7"/>
  <c r="AP69" i="7"/>
  <c r="AM69" i="7"/>
  <c r="AL69" i="7"/>
  <c r="AO69" i="7"/>
  <c r="AR69" i="7"/>
  <c r="AN69" i="7"/>
  <c r="AW69" i="7"/>
  <c r="AZ69" i="7"/>
  <c r="AQ69" i="7"/>
  <c r="BA69" i="7"/>
  <c r="AU69" i="7"/>
  <c r="AY69" i="7"/>
  <c r="AY18" i="7"/>
  <c r="AR18" i="7"/>
  <c r="AM18" i="7"/>
  <c r="AS18" i="7"/>
  <c r="AP18" i="7"/>
  <c r="AO18" i="7"/>
  <c r="AL18" i="7"/>
  <c r="AV18" i="7"/>
  <c r="AQ18" i="7"/>
  <c r="BA18" i="7"/>
  <c r="AX18" i="7"/>
  <c r="AN18" i="7"/>
  <c r="AZ18" i="7"/>
  <c r="AT18" i="7"/>
  <c r="AW18" i="7"/>
  <c r="AU18" i="7"/>
  <c r="AL57" i="7"/>
  <c r="AN57" i="7"/>
  <c r="AX57" i="7"/>
  <c r="AZ57" i="7"/>
  <c r="AW57" i="7"/>
  <c r="BA57" i="7"/>
  <c r="AP57" i="7"/>
  <c r="AO57" i="7"/>
  <c r="AT57" i="7"/>
  <c r="AS57" i="7"/>
  <c r="AU57" i="7"/>
  <c r="AM57" i="7"/>
  <c r="AV57" i="7"/>
  <c r="AY57" i="7"/>
  <c r="AR57" i="7"/>
  <c r="AQ57" i="7"/>
  <c r="AS28" i="7"/>
  <c r="AO28" i="7"/>
  <c r="AX28" i="7"/>
  <c r="AY28" i="7"/>
  <c r="AP28" i="7"/>
  <c r="AW28" i="7"/>
  <c r="AT28" i="7"/>
  <c r="AV28" i="7"/>
  <c r="AU28" i="7"/>
  <c r="AR28" i="7"/>
  <c r="AM28" i="7"/>
  <c r="AZ28" i="7"/>
  <c r="AL28" i="7"/>
  <c r="AN28" i="7"/>
  <c r="AQ28" i="7"/>
  <c r="BA28" i="7"/>
  <c r="AZ73" i="7"/>
  <c r="AP73" i="7"/>
  <c r="AO73" i="7"/>
  <c r="AS73" i="7"/>
  <c r="AX73" i="7"/>
  <c r="AL73" i="7"/>
  <c r="AM73" i="7"/>
  <c r="AW73" i="7"/>
  <c r="AY73" i="7"/>
  <c r="AV73" i="7"/>
  <c r="AU73" i="7"/>
  <c r="AN73" i="7"/>
  <c r="AR73" i="7"/>
  <c r="AT73" i="7"/>
  <c r="BA73" i="7"/>
  <c r="AQ73" i="7"/>
  <c r="AR22" i="7"/>
  <c r="AW22" i="7"/>
  <c r="AV22" i="7"/>
  <c r="BA22" i="7"/>
  <c r="AP22" i="7"/>
  <c r="AO22" i="7"/>
  <c r="AU22" i="7"/>
  <c r="AM22" i="7"/>
  <c r="AQ22" i="7"/>
  <c r="AX22" i="7"/>
  <c r="AZ22" i="7"/>
  <c r="AL22" i="7"/>
  <c r="AT22" i="7"/>
  <c r="AS22" i="7"/>
  <c r="AN22" i="7"/>
  <c r="AY22" i="7"/>
  <c r="BA67" i="7"/>
  <c r="AU67" i="7"/>
  <c r="AW67" i="7"/>
  <c r="AT67" i="7"/>
  <c r="AY67" i="7"/>
  <c r="AQ67" i="7"/>
  <c r="AX67" i="7"/>
  <c r="AL67" i="7"/>
  <c r="AR67" i="7"/>
  <c r="AZ67" i="7"/>
  <c r="AP67" i="7"/>
  <c r="AV67" i="7"/>
  <c r="AO67" i="7"/>
  <c r="AM67" i="7"/>
  <c r="AN67" i="7"/>
  <c r="AS67" i="7"/>
  <c r="AS40" i="7"/>
  <c r="AP40" i="7"/>
  <c r="AM40" i="7"/>
  <c r="AL40" i="7"/>
  <c r="BA40" i="7"/>
  <c r="AN40" i="7"/>
  <c r="AY40" i="7"/>
  <c r="AU40" i="7"/>
  <c r="AW40" i="7"/>
  <c r="AZ40" i="7"/>
  <c r="AT40" i="7"/>
  <c r="AQ40" i="7"/>
  <c r="AX40" i="7"/>
  <c r="AR40" i="7"/>
  <c r="AO40" i="7"/>
  <c r="AV40" i="7"/>
  <c r="AU16" i="7"/>
  <c r="AQ16" i="7"/>
  <c r="AV16" i="7"/>
  <c r="AS16" i="7"/>
  <c r="AX16" i="7"/>
  <c r="AN16" i="7"/>
  <c r="BA16" i="7"/>
  <c r="AP16" i="7"/>
  <c r="AR16" i="7"/>
  <c r="AM16" i="7"/>
  <c r="AL16" i="7"/>
  <c r="AZ16" i="7"/>
  <c r="AW16" i="7"/>
  <c r="AT16" i="7"/>
  <c r="AY16" i="7"/>
  <c r="AO16" i="7"/>
  <c r="AW29" i="7"/>
  <c r="AS29" i="7"/>
  <c r="BA29" i="7"/>
  <c r="AL29" i="7"/>
  <c r="AQ29" i="7"/>
  <c r="AZ29" i="7"/>
  <c r="AY29" i="7"/>
  <c r="AN29" i="7"/>
  <c r="AO29" i="7"/>
  <c r="AT29" i="7"/>
  <c r="AP29" i="7"/>
  <c r="AV29" i="7"/>
  <c r="AU29" i="7"/>
  <c r="AM29" i="7"/>
  <c r="AR29" i="7"/>
  <c r="AX29" i="7"/>
  <c r="BA50" i="7"/>
  <c r="AL50" i="7"/>
  <c r="AS50" i="7"/>
  <c r="AZ50" i="7"/>
  <c r="AN50" i="7"/>
  <c r="AW50" i="7"/>
  <c r="AU50" i="7"/>
  <c r="AQ50" i="7"/>
  <c r="AY50" i="7"/>
  <c r="AX50" i="7"/>
  <c r="AM50" i="7"/>
  <c r="AO50" i="7"/>
  <c r="AV50" i="7"/>
  <c r="AP50" i="7"/>
  <c r="AT50" i="7"/>
  <c r="AR50" i="7"/>
  <c r="AX23" i="7"/>
  <c r="AM23" i="7"/>
  <c r="BA23" i="7"/>
  <c r="AS23" i="7"/>
  <c r="AQ23" i="7"/>
  <c r="AZ23" i="7"/>
  <c r="AU23" i="7"/>
  <c r="AT23" i="7"/>
  <c r="AR23" i="7"/>
  <c r="AL23" i="7"/>
  <c r="AW23" i="7"/>
  <c r="AV23" i="7"/>
  <c r="AN23" i="7"/>
  <c r="AO23" i="7"/>
  <c r="AY23" i="7"/>
  <c r="AP23" i="7"/>
  <c r="AO43" i="7"/>
  <c r="AU43" i="7"/>
  <c r="AR43" i="7"/>
  <c r="AQ43" i="7"/>
  <c r="AX43" i="7"/>
  <c r="AL43" i="7"/>
  <c r="AY43" i="7"/>
  <c r="AZ43" i="7"/>
  <c r="AN43" i="7"/>
  <c r="AW43" i="7"/>
  <c r="AT43" i="7"/>
  <c r="AS43" i="7"/>
  <c r="BA43" i="7"/>
  <c r="AP43" i="7"/>
  <c r="AV43" i="7"/>
  <c r="AM43" i="7"/>
  <c r="AV39" i="7"/>
  <c r="AQ39" i="7"/>
  <c r="AS39" i="7"/>
  <c r="AW39" i="7"/>
  <c r="AO39" i="7"/>
  <c r="AT39" i="7"/>
  <c r="AR39" i="7"/>
  <c r="AP39" i="7"/>
  <c r="AL39" i="7"/>
  <c r="AX39" i="7"/>
  <c r="BA39" i="7"/>
  <c r="AN39" i="7"/>
  <c r="AY39" i="7"/>
  <c r="AU39" i="7"/>
  <c r="AZ39" i="7"/>
  <c r="AM39" i="7"/>
  <c r="AP15" i="7"/>
  <c r="AY15" i="7"/>
  <c r="AZ15" i="7"/>
  <c r="AT15" i="7"/>
  <c r="AS15" i="7"/>
  <c r="AX15" i="7"/>
  <c r="AV15" i="7"/>
  <c r="BA15" i="7"/>
  <c r="AO15" i="7"/>
  <c r="AR15" i="7"/>
  <c r="AN15" i="7"/>
  <c r="AW15" i="7"/>
  <c r="AL15" i="7"/>
  <c r="AM15" i="7"/>
  <c r="AU15" i="7"/>
  <c r="AQ15" i="7"/>
  <c r="AO32" i="7"/>
  <c r="AY32" i="7"/>
  <c r="AR32" i="7"/>
  <c r="AL32" i="7"/>
  <c r="AT32" i="7"/>
  <c r="AP32" i="7"/>
  <c r="AV32" i="7"/>
  <c r="AM32" i="7"/>
  <c r="AQ32" i="7"/>
  <c r="BA32" i="7"/>
  <c r="AS32" i="7"/>
  <c r="AZ32" i="7"/>
  <c r="AW32" i="7"/>
  <c r="AN32" i="7"/>
  <c r="AX32" i="7"/>
  <c r="AU32" i="7"/>
  <c r="AY27" i="7"/>
  <c r="AV27" i="7"/>
  <c r="AX27" i="7"/>
  <c r="AP27" i="7"/>
  <c r="AT27" i="7"/>
  <c r="AR27" i="7"/>
  <c r="AS27" i="7"/>
  <c r="AO27" i="7"/>
  <c r="BA27" i="7"/>
  <c r="AW27" i="7"/>
  <c r="AZ27" i="7"/>
  <c r="AN27" i="7"/>
  <c r="AL27" i="7"/>
  <c r="AM27" i="7"/>
  <c r="AQ27" i="7"/>
  <c r="AU27" i="7"/>
  <c r="AS48" i="7"/>
  <c r="AM48" i="7"/>
  <c r="AN48" i="7"/>
  <c r="AX48" i="7"/>
  <c r="AO48" i="7"/>
  <c r="BA48" i="7"/>
  <c r="AU48" i="7"/>
  <c r="AV48" i="7"/>
  <c r="AT48" i="7"/>
  <c r="AL48" i="7"/>
  <c r="AP48" i="7"/>
  <c r="AR48" i="7"/>
  <c r="AQ48" i="7"/>
  <c r="AZ48" i="7"/>
  <c r="AY48" i="7"/>
  <c r="AW48" i="7"/>
  <c r="AO21" i="7"/>
  <c r="AQ21" i="7"/>
  <c r="AS21" i="7"/>
  <c r="AZ21" i="7"/>
  <c r="AV21" i="7"/>
  <c r="AN21" i="7"/>
  <c r="AM21" i="7"/>
  <c r="AT21" i="7"/>
  <c r="AY21" i="7"/>
  <c r="AX21" i="7"/>
  <c r="AR21" i="7"/>
  <c r="AL21" i="7"/>
  <c r="AP21" i="7"/>
  <c r="AW21" i="7"/>
  <c r="AU21" i="7"/>
  <c r="BA21" i="7"/>
  <c r="AO42" i="7"/>
  <c r="BA42" i="7"/>
  <c r="AQ42" i="7"/>
  <c r="AV42" i="7"/>
  <c r="AN42" i="7"/>
  <c r="AL42" i="7"/>
  <c r="AZ42" i="7"/>
  <c r="AS42" i="7"/>
  <c r="AY42" i="7"/>
  <c r="AP42" i="7"/>
  <c r="AU42" i="7"/>
  <c r="AT42" i="7"/>
  <c r="AW42" i="7"/>
  <c r="AM42" i="7"/>
  <c r="AX42" i="7"/>
  <c r="AR42" i="7"/>
  <c r="AO62" i="7"/>
  <c r="BA62" i="7"/>
  <c r="AY62" i="7"/>
  <c r="AQ62" i="7"/>
  <c r="AP62" i="7"/>
  <c r="AS62" i="7"/>
  <c r="AR62" i="7"/>
  <c r="AT62" i="7"/>
  <c r="AM62" i="7"/>
  <c r="AV62" i="7"/>
  <c r="AX62" i="7"/>
  <c r="AL62" i="7"/>
  <c r="AZ62" i="7"/>
  <c r="AU62" i="7"/>
  <c r="AW62" i="7"/>
  <c r="AN62" i="7"/>
  <c r="AO38" i="7"/>
  <c r="AY38" i="7"/>
  <c r="AR38" i="7"/>
  <c r="BA38" i="7"/>
  <c r="AW38" i="7"/>
  <c r="AL38" i="7"/>
  <c r="AT38" i="7"/>
  <c r="AX38" i="7"/>
  <c r="AN38" i="7"/>
  <c r="AS38" i="7"/>
  <c r="AU38" i="7"/>
  <c r="AQ38" i="7"/>
  <c r="AZ38" i="7"/>
  <c r="AP38" i="7"/>
  <c r="AV38" i="7"/>
  <c r="AM38" i="7"/>
  <c r="AQ14" i="7"/>
  <c r="AV14" i="7"/>
  <c r="AL14" i="7"/>
  <c r="AU14" i="7"/>
  <c r="AP14" i="7"/>
  <c r="AM14" i="7"/>
  <c r="AN14" i="7"/>
  <c r="AS14" i="7"/>
  <c r="AO14" i="7"/>
  <c r="AW14" i="7"/>
  <c r="AR14" i="7"/>
  <c r="AZ14" i="7"/>
  <c r="AT14" i="7"/>
  <c r="AX14" i="7"/>
  <c r="AY14" i="7"/>
  <c r="BA14" i="7"/>
  <c r="AQ31" i="7"/>
  <c r="AZ31" i="7"/>
  <c r="AY31" i="7"/>
  <c r="BA31" i="7"/>
  <c r="AO31" i="7"/>
  <c r="AV31" i="7"/>
  <c r="AU31" i="7"/>
  <c r="AM31" i="7"/>
  <c r="AW31" i="7"/>
  <c r="AP31" i="7"/>
  <c r="AL31" i="7"/>
  <c r="AS31" i="7"/>
  <c r="AT31" i="7"/>
  <c r="AN31" i="7"/>
  <c r="AX31" i="7"/>
  <c r="AR31" i="7"/>
  <c r="AO75" i="7"/>
  <c r="AP75" i="7"/>
  <c r="BA75" i="7"/>
  <c r="AR75" i="7"/>
  <c r="AY75" i="7"/>
  <c r="AN75" i="7"/>
  <c r="AL75" i="7"/>
  <c r="AX75" i="7"/>
  <c r="AM75" i="7"/>
  <c r="AW75" i="7"/>
  <c r="AQ75" i="7"/>
  <c r="AU75" i="7"/>
  <c r="AS75" i="7"/>
  <c r="AT75" i="7"/>
  <c r="AV75" i="7"/>
  <c r="AZ75" i="7"/>
  <c r="AL24" i="7"/>
  <c r="AO24" i="7"/>
  <c r="AU24" i="7"/>
  <c r="AS24" i="7"/>
  <c r="BA24" i="7"/>
  <c r="AT24" i="7"/>
  <c r="AX24" i="7"/>
  <c r="AY24" i="7"/>
  <c r="AM24" i="7"/>
  <c r="AZ24" i="7"/>
  <c r="AP24" i="7"/>
  <c r="AQ24" i="7"/>
  <c r="AW24" i="7"/>
  <c r="AR24" i="7"/>
  <c r="AN24" i="7"/>
  <c r="AV24" i="7"/>
  <c r="AZ44" i="7"/>
  <c r="AY44" i="7"/>
  <c r="AS44" i="7"/>
  <c r="AV44" i="7"/>
  <c r="AU44" i="7"/>
  <c r="AN44" i="7"/>
  <c r="AO44" i="7"/>
  <c r="AL44" i="7"/>
  <c r="AW44" i="7"/>
  <c r="AQ44" i="7"/>
  <c r="AT44" i="7"/>
  <c r="BA44" i="7"/>
  <c r="AP44" i="7"/>
  <c r="AR44" i="7"/>
  <c r="AM44" i="7"/>
  <c r="AX44" i="7"/>
  <c r="AM64" i="7"/>
  <c r="AN64" i="7"/>
  <c r="AV64" i="7"/>
  <c r="AQ64" i="7"/>
  <c r="AU64" i="7"/>
  <c r="BA64" i="7"/>
  <c r="AR64" i="7"/>
  <c r="AX64" i="7"/>
  <c r="AZ64" i="7"/>
  <c r="AO64" i="7"/>
  <c r="AL64" i="7"/>
  <c r="AT64" i="7"/>
  <c r="AY64" i="7"/>
  <c r="AP64" i="7"/>
  <c r="AW64" i="7"/>
  <c r="AS64" i="7"/>
  <c r="AU37" i="7"/>
  <c r="AN37" i="7"/>
  <c r="AZ37" i="7"/>
  <c r="AQ37" i="7"/>
  <c r="AM37" i="7"/>
  <c r="AR37" i="7"/>
  <c r="AP37" i="7"/>
  <c r="AW37" i="7"/>
  <c r="AX37" i="7"/>
  <c r="AT37" i="7"/>
  <c r="AO37" i="7"/>
  <c r="AY37" i="7"/>
  <c r="AS37" i="7"/>
  <c r="AL37" i="7"/>
  <c r="AV37" i="7"/>
  <c r="BA37" i="7"/>
  <c r="AP13" i="7"/>
  <c r="AX13" i="7"/>
  <c r="AT13" i="7"/>
  <c r="AZ13" i="7"/>
  <c r="AR13" i="7"/>
  <c r="AU13" i="7"/>
  <c r="AW13" i="7"/>
  <c r="AS13" i="7"/>
  <c r="AQ13" i="7"/>
  <c r="AO13" i="7"/>
  <c r="AY13" i="7"/>
  <c r="AN13" i="7"/>
  <c r="AL13" i="7"/>
  <c r="AM13" i="7"/>
  <c r="AV13" i="7"/>
  <c r="BA13" i="7"/>
  <c r="AZ56" i="7"/>
  <c r="AS56" i="7"/>
  <c r="AO56" i="7"/>
  <c r="AP56" i="7"/>
  <c r="BA56" i="7"/>
  <c r="AV56" i="7"/>
  <c r="AX56" i="7"/>
  <c r="AW56" i="7"/>
  <c r="AT56" i="7"/>
  <c r="AL56" i="7"/>
  <c r="AY56" i="7"/>
  <c r="AN56" i="7"/>
  <c r="AM56" i="7"/>
  <c r="AR56" i="7"/>
  <c r="AU56" i="7"/>
  <c r="AQ56" i="7"/>
  <c r="AT51" i="7"/>
  <c r="BA51" i="7"/>
  <c r="AW51" i="7"/>
  <c r="AZ51" i="7"/>
  <c r="AY51" i="7"/>
  <c r="AX51" i="7"/>
  <c r="AN51" i="7"/>
  <c r="AV51" i="7"/>
  <c r="AR51" i="7"/>
  <c r="AQ51" i="7"/>
  <c r="AL51" i="7"/>
  <c r="AS51" i="7"/>
  <c r="AU51" i="7"/>
  <c r="AP51" i="7"/>
  <c r="AO51" i="7"/>
  <c r="AM51" i="7"/>
  <c r="BA72" i="7"/>
  <c r="AQ72" i="7"/>
  <c r="AL72" i="7"/>
  <c r="AN72" i="7"/>
  <c r="AX72" i="7"/>
  <c r="AR72" i="7"/>
  <c r="AP72" i="7"/>
  <c r="AU72" i="7"/>
  <c r="AZ72" i="7"/>
  <c r="AV72" i="7"/>
  <c r="AO72" i="7"/>
  <c r="AW72" i="7"/>
  <c r="AY72" i="7"/>
  <c r="AS72" i="7"/>
  <c r="AM72" i="7"/>
  <c r="AT72" i="7"/>
  <c r="AZ70" i="7"/>
  <c r="AQ70" i="7"/>
  <c r="AU70" i="7"/>
  <c r="AY70" i="7"/>
  <c r="BA70" i="7"/>
  <c r="AW70" i="7"/>
  <c r="AP70" i="7"/>
  <c r="AL70" i="7"/>
  <c r="AO70" i="7"/>
  <c r="AS70" i="7"/>
  <c r="AR70" i="7"/>
  <c r="AV70" i="7"/>
  <c r="AT70" i="7"/>
  <c r="AN70" i="7"/>
  <c r="AX70" i="7"/>
  <c r="AM70" i="7"/>
  <c r="AQ17" i="7"/>
  <c r="AV17" i="7"/>
  <c r="AY17" i="7"/>
  <c r="AT17" i="7"/>
  <c r="AW17" i="7"/>
  <c r="AP17" i="7"/>
  <c r="AS17" i="7"/>
  <c r="AZ17" i="7"/>
  <c r="AN17" i="7"/>
  <c r="AO17" i="7"/>
  <c r="AR17" i="7"/>
  <c r="AU17" i="7"/>
  <c r="BA17" i="7"/>
  <c r="AX17" i="7"/>
  <c r="AL17" i="7"/>
  <c r="AM17" i="7"/>
  <c r="AO60" i="7"/>
  <c r="AX60" i="7"/>
  <c r="AM60" i="7"/>
  <c r="BA60" i="7"/>
  <c r="AP60" i="7"/>
  <c r="AS60" i="7"/>
  <c r="AY60" i="7"/>
  <c r="AQ60" i="7"/>
  <c r="AN60" i="7"/>
  <c r="AT60" i="7"/>
  <c r="AV60" i="7"/>
  <c r="AR60" i="7"/>
  <c r="AZ60" i="7"/>
  <c r="AL60" i="7"/>
  <c r="AU60" i="7"/>
  <c r="AW60" i="7"/>
  <c r="AQ36" i="7"/>
  <c r="AO36" i="7"/>
  <c r="AR36" i="7"/>
  <c r="AP36" i="7"/>
  <c r="AW36" i="7"/>
  <c r="AU36" i="7"/>
  <c r="AZ36" i="7"/>
  <c r="AM36" i="7"/>
  <c r="AN36" i="7"/>
  <c r="BA36" i="7"/>
  <c r="AY36" i="7"/>
  <c r="AL36" i="7"/>
  <c r="AX36" i="7"/>
  <c r="AV36" i="7"/>
  <c r="AT36" i="7"/>
  <c r="AS36" i="7"/>
  <c r="AT12" i="7"/>
  <c r="AL12" i="7"/>
  <c r="AW12" i="7"/>
  <c r="AR12" i="7"/>
  <c r="AY12" i="7"/>
  <c r="BA12" i="7"/>
  <c r="AO12" i="7"/>
  <c r="AN12" i="7"/>
  <c r="AQ12" i="7"/>
  <c r="AM12" i="7"/>
  <c r="AU12" i="7"/>
  <c r="AX12" i="7"/>
  <c r="AP12" i="7"/>
  <c r="AV12" i="7"/>
  <c r="AS12" i="7"/>
  <c r="AZ12" i="7"/>
  <c r="AQ33" i="7"/>
  <c r="AV33" i="7"/>
  <c r="AT33" i="7"/>
  <c r="AU33" i="7"/>
  <c r="AW33" i="7"/>
  <c r="AY33" i="7"/>
  <c r="AZ33" i="7"/>
  <c r="AM33" i="7"/>
  <c r="AR33" i="7"/>
  <c r="AP33" i="7"/>
  <c r="AS33" i="7"/>
  <c r="AO33" i="7"/>
  <c r="AX33" i="7"/>
  <c r="AL33" i="7"/>
  <c r="AN33" i="7"/>
  <c r="BA33" i="7"/>
  <c r="AQ53" i="7"/>
  <c r="AP53" i="7"/>
  <c r="AT53" i="7"/>
  <c r="AY53" i="7"/>
  <c r="AV53" i="7"/>
  <c r="AO53" i="7"/>
  <c r="BA53" i="7"/>
  <c r="AM53" i="7"/>
  <c r="AS53" i="7"/>
  <c r="AN53" i="7"/>
  <c r="AL53" i="7"/>
  <c r="AR53" i="7"/>
  <c r="AZ53" i="7"/>
  <c r="AX53" i="7"/>
  <c r="AU53" i="7"/>
  <c r="AW53" i="7"/>
  <c r="AX25" i="7"/>
  <c r="AT25" i="7"/>
  <c r="AL25" i="7"/>
  <c r="AY25" i="7"/>
  <c r="AR25" i="7"/>
  <c r="AQ25" i="7"/>
  <c r="AZ25" i="7"/>
  <c r="BA25" i="7"/>
  <c r="AV25" i="7"/>
  <c r="AO25" i="7"/>
  <c r="AS25" i="7"/>
  <c r="AM25" i="7"/>
  <c r="AW25" i="7"/>
  <c r="AP25" i="7"/>
  <c r="AU25" i="7"/>
  <c r="AN25" i="7"/>
  <c r="AL71" i="7"/>
  <c r="AM71" i="7"/>
  <c r="AQ71" i="7"/>
  <c r="AS71" i="7"/>
  <c r="AX71" i="7"/>
  <c r="AO71" i="7"/>
  <c r="AT71" i="7"/>
  <c r="AP71" i="7"/>
  <c r="AV71" i="7"/>
  <c r="AU71" i="7"/>
  <c r="AZ71" i="7"/>
  <c r="AR71" i="7"/>
  <c r="BA71" i="7"/>
  <c r="AW71" i="7"/>
  <c r="AN71" i="7"/>
  <c r="AY71" i="7"/>
  <c r="AM20" i="7"/>
  <c r="AO20" i="7"/>
  <c r="AQ20" i="7"/>
  <c r="AU20" i="7"/>
  <c r="AP20" i="7"/>
  <c r="AT20" i="7"/>
  <c r="AL20" i="7"/>
  <c r="AR20" i="7"/>
  <c r="AV20" i="7"/>
  <c r="AY20" i="7"/>
  <c r="AX20" i="7"/>
  <c r="AS20" i="7"/>
  <c r="AW20" i="7"/>
  <c r="AZ20" i="7"/>
  <c r="AN20" i="7"/>
  <c r="BA20" i="7"/>
  <c r="AT41" i="7"/>
  <c r="BA41" i="7"/>
  <c r="AU41" i="7"/>
  <c r="AO41" i="7"/>
  <c r="AS41" i="7"/>
  <c r="AW41" i="7"/>
  <c r="AN41" i="7"/>
  <c r="AR41" i="7"/>
  <c r="AQ41" i="7"/>
  <c r="AX41" i="7"/>
  <c r="AM41" i="7"/>
  <c r="AV41" i="7"/>
  <c r="AY41" i="7"/>
  <c r="AZ41" i="7"/>
  <c r="AL41" i="7"/>
  <c r="AP41" i="7"/>
  <c r="AO59" i="7"/>
  <c r="BA59" i="7"/>
  <c r="AL59" i="7"/>
  <c r="AR59" i="7"/>
  <c r="AY59" i="7"/>
  <c r="AX59" i="7"/>
  <c r="AW59" i="7"/>
  <c r="AU59" i="7"/>
  <c r="AP59" i="7"/>
  <c r="AZ59" i="7"/>
  <c r="AS59" i="7"/>
  <c r="AQ59" i="7"/>
  <c r="AM59" i="7"/>
  <c r="AN59" i="7"/>
  <c r="AT59" i="7"/>
  <c r="AV59" i="7"/>
  <c r="AU35" i="7"/>
  <c r="AN35" i="7"/>
  <c r="AL35" i="7"/>
  <c r="AM35" i="7"/>
  <c r="AW35" i="7"/>
  <c r="AR35" i="7"/>
  <c r="AS35" i="7"/>
  <c r="AY35" i="7"/>
  <c r="AQ35" i="7"/>
  <c r="AT35" i="7"/>
  <c r="AV35" i="7"/>
  <c r="AO35" i="7"/>
  <c r="AX35" i="7"/>
  <c r="AZ35" i="7"/>
  <c r="AP35" i="7"/>
  <c r="BA35" i="7"/>
  <c r="AO11" i="7"/>
  <c r="AZ11" i="7"/>
  <c r="AR11" i="7"/>
  <c r="AY11" i="7"/>
  <c r="AN11" i="7"/>
  <c r="AM11" i="7"/>
  <c r="BA11" i="7"/>
  <c r="AV11" i="7"/>
  <c r="AU11" i="7"/>
  <c r="AL11" i="7"/>
  <c r="AP11" i="7"/>
  <c r="AW11" i="7"/>
  <c r="AQ11" i="7"/>
  <c r="AT11" i="7"/>
  <c r="AX11" i="7"/>
  <c r="AS11" i="7"/>
  <c r="AS54" i="7"/>
  <c r="BA54" i="7"/>
  <c r="AZ54" i="7"/>
  <c r="AX54" i="7"/>
  <c r="AL54" i="7"/>
  <c r="AW54" i="7"/>
  <c r="AT54" i="7"/>
  <c r="AU54" i="7"/>
  <c r="AQ54" i="7"/>
  <c r="AO54" i="7"/>
  <c r="AY54" i="7"/>
  <c r="AM54" i="7"/>
  <c r="AR54" i="7"/>
  <c r="AV54" i="7"/>
  <c r="AP54" i="7"/>
  <c r="AN54" i="7"/>
  <c r="AU52" i="7"/>
  <c r="AL52" i="7"/>
  <c r="AW52" i="7"/>
  <c r="AS52" i="7"/>
  <c r="AM52" i="7"/>
  <c r="AT52" i="7"/>
  <c r="AX52" i="7"/>
  <c r="AO52" i="7"/>
  <c r="AN52" i="7"/>
  <c r="AR52" i="7"/>
  <c r="AY52" i="7"/>
  <c r="AV52" i="7"/>
  <c r="AQ52" i="7"/>
  <c r="AZ52" i="7"/>
  <c r="BA52" i="7"/>
  <c r="AP52" i="7"/>
  <c r="AX26" i="7"/>
  <c r="AN26" i="7"/>
  <c r="AO26" i="7"/>
  <c r="AQ26" i="7"/>
  <c r="AP26" i="7"/>
  <c r="AM26" i="7"/>
  <c r="AS26" i="7"/>
  <c r="AU26" i="7"/>
  <c r="AV26" i="7"/>
  <c r="AY26" i="7"/>
  <c r="AL26" i="7"/>
  <c r="AZ26" i="7"/>
  <c r="AT26" i="7"/>
  <c r="AR26" i="7"/>
  <c r="BA26" i="7"/>
  <c r="AW26" i="7"/>
  <c r="BA47" i="7"/>
  <c r="AX47" i="7"/>
  <c r="AS47" i="7"/>
  <c r="AZ47" i="7"/>
  <c r="AM47" i="7"/>
  <c r="AU47" i="7"/>
  <c r="AO47" i="7"/>
  <c r="AV47" i="7"/>
  <c r="AY47" i="7"/>
  <c r="AT47" i="7"/>
  <c r="AP47" i="7"/>
  <c r="AW47" i="7"/>
  <c r="AL47" i="7"/>
  <c r="AQ47" i="7"/>
  <c r="AR47" i="7"/>
  <c r="AN47" i="7"/>
  <c r="AU45" i="7"/>
  <c r="AS45" i="7"/>
  <c r="AY45" i="7"/>
  <c r="AR45" i="7"/>
  <c r="AW45" i="7"/>
  <c r="AN45" i="7"/>
  <c r="AL45" i="7"/>
  <c r="AZ45" i="7"/>
  <c r="AP45" i="7"/>
  <c r="AV45" i="7"/>
  <c r="AX45" i="7"/>
  <c r="AT45" i="7"/>
  <c r="AQ45" i="7"/>
  <c r="AM45" i="7"/>
  <c r="BA45" i="7"/>
  <c r="AO45" i="7"/>
  <c r="AY68" i="7"/>
  <c r="AO68" i="7"/>
  <c r="AU68" i="7"/>
  <c r="AZ68" i="7"/>
  <c r="AV68" i="7"/>
  <c r="AR68" i="7"/>
  <c r="AM68" i="7"/>
  <c r="AW68" i="7"/>
  <c r="AX68" i="7"/>
  <c r="AQ68" i="7"/>
  <c r="AP68" i="7"/>
  <c r="AS68" i="7"/>
  <c r="AT68" i="7"/>
  <c r="BA68" i="7"/>
  <c r="AN68" i="7"/>
  <c r="AL68" i="7"/>
  <c r="AP66" i="7"/>
  <c r="AQ66" i="7"/>
  <c r="AR66" i="7"/>
  <c r="AW66" i="7"/>
  <c r="AL66" i="7"/>
  <c r="AS66" i="7"/>
  <c r="AN66" i="7"/>
  <c r="AT66" i="7"/>
  <c r="AM66" i="7"/>
  <c r="AY66" i="7"/>
  <c r="AO66" i="7"/>
  <c r="AX66" i="7"/>
  <c r="AU66" i="7"/>
  <c r="AZ66" i="7"/>
  <c r="AV66" i="7"/>
  <c r="BA66" i="7"/>
  <c r="AN65" i="7"/>
  <c r="AQ65" i="7"/>
  <c r="AW65" i="7"/>
  <c r="AS65" i="7"/>
  <c r="AZ65" i="7"/>
  <c r="AP65" i="7"/>
  <c r="AL65" i="7"/>
  <c r="AU65" i="7"/>
  <c r="AT65" i="7"/>
  <c r="BA65" i="7"/>
  <c r="AO65" i="7"/>
  <c r="AR65" i="7"/>
  <c r="AY65" i="7"/>
  <c r="AX65" i="7"/>
  <c r="AM65" i="7"/>
  <c r="AV65" i="7"/>
  <c r="AW63" i="7"/>
  <c r="AV63" i="7"/>
  <c r="AU63" i="7"/>
  <c r="AZ63" i="7"/>
  <c r="BA63" i="7"/>
  <c r="AM63" i="7"/>
  <c r="AQ63" i="7"/>
  <c r="AO63" i="7"/>
  <c r="AN63" i="7"/>
  <c r="AT63" i="7"/>
  <c r="AR63" i="7"/>
  <c r="AL63" i="7"/>
  <c r="AX63" i="7"/>
  <c r="AS63" i="7"/>
  <c r="AP63" i="7"/>
  <c r="AY63" i="7"/>
  <c r="AZ61" i="7"/>
  <c r="AQ61" i="7"/>
  <c r="AN61" i="7"/>
  <c r="BA61" i="7"/>
  <c r="AP61" i="7"/>
  <c r="AY61" i="7"/>
  <c r="AR61" i="7"/>
  <c r="AM61" i="7"/>
  <c r="AO61" i="7"/>
  <c r="AV61" i="7"/>
  <c r="AW61" i="7"/>
  <c r="AT61" i="7"/>
  <c r="AS61" i="7"/>
  <c r="AL61" i="7"/>
  <c r="AU61" i="7"/>
  <c r="AX61" i="7"/>
  <c r="AV58" i="7"/>
  <c r="AP58" i="7"/>
  <c r="AS58" i="7"/>
  <c r="AT58" i="7"/>
  <c r="AN58" i="7"/>
  <c r="AL58" i="7"/>
  <c r="AW58" i="7"/>
  <c r="AY58" i="7"/>
  <c r="AO58" i="7"/>
  <c r="AX58" i="7"/>
  <c r="AU58" i="7"/>
  <c r="BA58" i="7"/>
  <c r="AZ58" i="7"/>
  <c r="AQ58" i="7"/>
  <c r="AR58" i="7"/>
  <c r="AM58" i="7"/>
  <c r="AX34" i="7"/>
  <c r="AY34" i="7"/>
  <c r="AS34" i="7"/>
  <c r="AT34" i="7"/>
  <c r="AP34" i="7"/>
  <c r="BA34" i="7"/>
  <c r="AU34" i="7"/>
  <c r="AL34" i="7"/>
  <c r="AV34" i="7"/>
  <c r="AW34" i="7"/>
  <c r="AQ34" i="7"/>
  <c r="AR34" i="7"/>
  <c r="AZ34" i="7"/>
  <c r="AM34" i="7"/>
  <c r="AO34" i="7"/>
  <c r="AN34" i="7"/>
  <c r="AN76" i="7"/>
  <c r="AT76" i="7"/>
  <c r="AV76" i="7"/>
  <c r="AL76" i="7"/>
  <c r="AP76" i="7"/>
  <c r="AX76" i="7"/>
  <c r="BA76" i="7"/>
  <c r="AW76" i="7"/>
  <c r="AM76" i="7"/>
  <c r="AU76" i="7"/>
  <c r="AY76" i="7"/>
  <c r="AS76" i="7"/>
  <c r="AZ76" i="7"/>
  <c r="AO76" i="7"/>
  <c r="AR76" i="7"/>
  <c r="AQ76" i="7"/>
  <c r="AF55" i="7"/>
  <c r="AF30" i="7"/>
  <c r="AF74" i="7"/>
  <c r="AF46" i="7"/>
  <c r="AF49" i="7"/>
  <c r="AF69" i="7"/>
  <c r="AF57" i="7"/>
  <c r="AF28" i="7"/>
  <c r="AF73" i="7"/>
  <c r="AF22" i="7"/>
  <c r="AF67" i="7"/>
  <c r="AF40" i="7"/>
  <c r="AF29" i="7"/>
  <c r="AF50" i="7"/>
  <c r="AF23" i="7"/>
  <c r="AF43" i="7"/>
  <c r="AF39" i="7"/>
  <c r="AF32" i="7"/>
  <c r="AF27" i="7"/>
  <c r="AF48" i="7"/>
  <c r="AF21" i="7"/>
  <c r="AF42" i="7"/>
  <c r="AF62" i="7"/>
  <c r="AF38" i="7"/>
  <c r="AF31" i="7"/>
  <c r="AF75" i="7"/>
  <c r="AF24" i="7"/>
  <c r="AF44" i="7"/>
  <c r="AF64" i="7"/>
  <c r="AF37" i="7"/>
  <c r="AF56" i="7"/>
  <c r="AF51" i="7"/>
  <c r="AF72" i="7"/>
  <c r="AF70" i="7"/>
  <c r="AF60" i="7"/>
  <c r="AF36" i="7"/>
  <c r="AF33" i="7"/>
  <c r="AF53" i="7"/>
  <c r="AF25" i="7"/>
  <c r="AF71" i="7"/>
  <c r="AF41" i="7"/>
  <c r="AF59" i="7"/>
  <c r="AF35" i="7"/>
  <c r="AF54" i="7"/>
  <c r="AF52" i="7"/>
  <c r="AF26" i="7"/>
  <c r="AF47" i="7"/>
  <c r="AF45" i="7"/>
  <c r="AF68" i="7"/>
  <c r="AF66" i="7"/>
  <c r="AF65" i="7"/>
  <c r="AF63" i="7"/>
  <c r="AF61" i="7"/>
  <c r="AF58" i="7"/>
  <c r="AF34" i="7"/>
  <c r="AF76" i="7"/>
  <c r="C11" i="18"/>
  <c r="O11" i="6" l="1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AJ21" i="7"/>
  <c r="AJ23" i="7"/>
  <c r="AG24" i="7"/>
  <c r="AH24" i="7" s="1"/>
  <c r="AG25" i="7"/>
  <c r="AH25" i="7" s="1"/>
  <c r="AG27" i="7"/>
  <c r="AH27" i="7" s="1"/>
  <c r="AG28" i="7"/>
  <c r="AH28" i="7" s="1"/>
  <c r="AJ29" i="7"/>
  <c r="AJ30" i="7"/>
  <c r="AJ31" i="7"/>
  <c r="AJ32" i="7"/>
  <c r="AJ33" i="7"/>
  <c r="AJ34" i="7"/>
  <c r="AG37" i="7"/>
  <c r="AH37" i="7" s="1"/>
  <c r="AJ39" i="7"/>
  <c r="AG40" i="7"/>
  <c r="AH40" i="7" s="1"/>
  <c r="AG41" i="7"/>
  <c r="AH41" i="7" s="1"/>
  <c r="AG42" i="7"/>
  <c r="AH42" i="7" s="1"/>
  <c r="AG43" i="7"/>
  <c r="AH43" i="7" s="1"/>
  <c r="AJ44" i="7"/>
  <c r="AG45" i="7"/>
  <c r="AH45" i="7" s="1"/>
  <c r="AJ46" i="7"/>
  <c r="AJ47" i="7"/>
  <c r="AJ48" i="7"/>
  <c r="AJ49" i="7"/>
  <c r="AG51" i="7"/>
  <c r="AH51" i="7" s="1"/>
  <c r="AG52" i="7"/>
  <c r="AH52" i="7" s="1"/>
  <c r="AJ53" i="7"/>
  <c r="AJ54" i="7"/>
  <c r="AJ55" i="7"/>
  <c r="AJ56" i="7"/>
  <c r="AJ57" i="7"/>
  <c r="AJ58" i="7"/>
  <c r="AG59" i="7"/>
  <c r="AH59" i="7" s="1"/>
  <c r="AG60" i="7"/>
  <c r="AH60" i="7" s="1"/>
  <c r="AG61" i="7"/>
  <c r="AH61" i="7" s="1"/>
  <c r="AJ63" i="7"/>
  <c r="AJ64" i="7"/>
  <c r="AJ65" i="7"/>
  <c r="AJ66" i="7"/>
  <c r="AG67" i="7"/>
  <c r="AH67" i="7" s="1"/>
  <c r="AJ68" i="7"/>
  <c r="AJ69" i="7"/>
  <c r="AJ71" i="7"/>
  <c r="AJ72" i="7"/>
  <c r="AG73" i="7"/>
  <c r="AH73" i="7" s="1"/>
  <c r="AG76" i="7"/>
  <c r="AH76" i="7" s="1"/>
  <c r="L9" i="7"/>
  <c r="AJ22" i="7"/>
  <c r="AG30" i="7"/>
  <c r="AH30" i="7" s="1"/>
  <c r="AG31" i="7"/>
  <c r="AH31" i="7" s="1"/>
  <c r="AG64" i="7"/>
  <c r="AH64" i="7" s="1"/>
  <c r="AG65" i="7"/>
  <c r="AH65" i="7" s="1"/>
  <c r="AG66" i="7"/>
  <c r="AH66" i="7" s="1"/>
  <c r="AJ70" i="7"/>
  <c r="AG23" i="7"/>
  <c r="AH23" i="7" s="1"/>
  <c r="AG26" i="7"/>
  <c r="AH26" i="7" s="1"/>
  <c r="AG35" i="7"/>
  <c r="AH35" i="7" s="1"/>
  <c r="AG36" i="7"/>
  <c r="AH36" i="7" s="1"/>
  <c r="AG38" i="7"/>
  <c r="AH38" i="7" s="1"/>
  <c r="AG39" i="7"/>
  <c r="AH39" i="7" s="1"/>
  <c r="AG47" i="7"/>
  <c r="AH47" i="7" s="1"/>
  <c r="AG48" i="7"/>
  <c r="AH48" i="7" s="1"/>
  <c r="AG49" i="7"/>
  <c r="AH49" i="7" s="1"/>
  <c r="AG50" i="7"/>
  <c r="AH50" i="7" s="1"/>
  <c r="AG62" i="7"/>
  <c r="AH62" i="7" s="1"/>
  <c r="AG74" i="7"/>
  <c r="AH74" i="7" s="1"/>
  <c r="AG75" i="7"/>
  <c r="AH75" i="7" s="1"/>
  <c r="AJ26" i="7"/>
  <c r="AJ27" i="7"/>
  <c r="AJ28" i="7"/>
  <c r="AJ35" i="7"/>
  <c r="AJ36" i="7"/>
  <c r="AJ37" i="7"/>
  <c r="AJ38" i="7"/>
  <c r="AJ50" i="7"/>
  <c r="AJ51" i="7"/>
  <c r="AJ52" i="7"/>
  <c r="AJ60" i="7"/>
  <c r="AJ61" i="7"/>
  <c r="AJ62" i="7"/>
  <c r="AJ74" i="7"/>
  <c r="AJ75" i="7"/>
  <c r="AJ76" i="7"/>
  <c r="AZ9" i="7" a="1"/>
  <c r="AQ9" i="7" a="1"/>
  <c r="AL9" i="7" a="1"/>
  <c r="AN9" i="7" a="1"/>
  <c r="AM9" i="7" a="1"/>
  <c r="AU9" i="7" a="1"/>
  <c r="AW9" i="7" a="1"/>
  <c r="BA9" i="7" a="1"/>
  <c r="AX9" i="7" a="1"/>
  <c r="AP9" i="7" a="1"/>
  <c r="AR9" i="7" a="1"/>
  <c r="AO9" i="7" a="1"/>
  <c r="AS9" i="7" a="1"/>
  <c r="AY9" i="7" a="1"/>
  <c r="AT9" i="7" a="1"/>
  <c r="AV9" i="7" a="1"/>
  <c r="AY9" i="7" l="1"/>
  <c r="AR9" i="7"/>
  <c r="AZ9" i="7"/>
  <c r="AX9" i="7"/>
  <c r="AS9" i="7"/>
  <c r="AW9" i="7"/>
  <c r="AL9" i="7"/>
  <c r="AP9" i="7"/>
  <c r="AO9" i="7"/>
  <c r="AT9" i="7"/>
  <c r="AU9" i="7"/>
  <c r="AV9" i="7"/>
  <c r="AN9" i="7"/>
  <c r="AQ9" i="7"/>
  <c r="AM9" i="7"/>
  <c r="BA9" i="7"/>
  <c r="AG54" i="7"/>
  <c r="AH54" i="7" s="1"/>
  <c r="AJ43" i="7"/>
  <c r="AG53" i="7"/>
  <c r="AH53" i="7" s="1"/>
  <c r="AJ41" i="7"/>
  <c r="AJ40" i="7"/>
  <c r="AG63" i="7"/>
  <c r="AH63" i="7" s="1"/>
  <c r="AJ67" i="7"/>
  <c r="AG55" i="7"/>
  <c r="AH55" i="7" s="1"/>
  <c r="AJ42" i="7"/>
  <c r="AG72" i="7"/>
  <c r="AH72" i="7" s="1"/>
  <c r="AG71" i="7"/>
  <c r="AH71" i="7" s="1"/>
  <c r="AG29" i="7"/>
  <c r="AH29" i="7" s="1"/>
  <c r="AJ73" i="7"/>
  <c r="AJ59" i="7"/>
  <c r="AJ25" i="7"/>
  <c r="AJ24" i="7"/>
  <c r="AG70" i="7"/>
  <c r="AH70" i="7" s="1"/>
  <c r="AG58" i="7"/>
  <c r="AH58" i="7" s="1"/>
  <c r="AG46" i="7"/>
  <c r="AH46" i="7" s="1"/>
  <c r="AG34" i="7"/>
  <c r="AH34" i="7" s="1"/>
  <c r="AG22" i="7"/>
  <c r="AH22" i="7" s="1"/>
  <c r="AG21" i="7"/>
  <c r="AH21" i="7" s="1"/>
  <c r="AG44" i="7"/>
  <c r="AH44" i="7" s="1"/>
  <c r="AG57" i="7"/>
  <c r="AH57" i="7" s="1"/>
  <c r="AG69" i="7"/>
  <c r="AH69" i="7" s="1"/>
  <c r="AG33" i="7"/>
  <c r="AH33" i="7" s="1"/>
  <c r="AG56" i="7"/>
  <c r="AH56" i="7" s="1"/>
  <c r="AJ45" i="7"/>
  <c r="AG68" i="7"/>
  <c r="AH68" i="7" s="1"/>
  <c r="AG32" i="7"/>
  <c r="AH32" i="7" s="1"/>
  <c r="O10" i="6"/>
  <c r="AF5" i="17"/>
  <c r="AF6" i="17"/>
  <c r="AF7" i="17"/>
  <c r="AF8" i="17"/>
  <c r="AF9" i="17"/>
  <c r="AF10" i="17"/>
  <c r="AF11" i="17"/>
  <c r="AF12" i="17"/>
  <c r="AF13" i="17"/>
  <c r="AF14" i="17"/>
  <c r="AF15" i="17"/>
  <c r="AF16" i="17"/>
  <c r="AF17" i="17"/>
  <c r="AF18" i="17"/>
  <c r="AF19" i="17"/>
  <c r="AF20" i="17"/>
  <c r="H5" i="17" l="1"/>
  <c r="I5" i="17" s="1"/>
  <c r="F5" i="17" s="1"/>
  <c r="H6" i="17"/>
  <c r="I6" i="17" s="1"/>
  <c r="F6" i="17" s="1"/>
  <c r="H7" i="17"/>
  <c r="I7" i="17" s="1"/>
  <c r="F7" i="17" s="1"/>
  <c r="H8" i="17"/>
  <c r="I8" i="17" s="1"/>
  <c r="F8" i="17" s="1"/>
  <c r="H9" i="17"/>
  <c r="I9" i="17" s="1"/>
  <c r="F9" i="17" s="1"/>
  <c r="H10" i="17"/>
  <c r="I10" i="17" s="1"/>
  <c r="F10" i="17" s="1"/>
  <c r="H11" i="17"/>
  <c r="I11" i="17" s="1"/>
  <c r="F11" i="17" s="1"/>
  <c r="H13" i="17"/>
  <c r="I13" i="17" s="1"/>
  <c r="F13" i="17" s="1"/>
  <c r="H14" i="17"/>
  <c r="I14" i="17" s="1"/>
  <c r="F14" i="17" s="1"/>
  <c r="H16" i="17"/>
  <c r="I16" i="17" s="1"/>
  <c r="F16" i="17" s="1"/>
  <c r="H17" i="17"/>
  <c r="I17" i="17" s="1"/>
  <c r="F17" i="17" s="1"/>
  <c r="H18" i="17"/>
  <c r="I18" i="17" s="1"/>
  <c r="F18" i="17" s="1"/>
  <c r="H19" i="17"/>
  <c r="I19" i="17" s="1"/>
  <c r="F19" i="17" s="1"/>
  <c r="H20" i="17"/>
  <c r="I20" i="17" s="1"/>
  <c r="F20" i="17" s="1"/>
  <c r="E2" i="17"/>
  <c r="D2" i="17"/>
  <c r="H15" i="17"/>
  <c r="I15" i="17" s="1"/>
  <c r="F15" i="17" s="1"/>
  <c r="H12" i="17"/>
  <c r="I12" i="17" s="1"/>
  <c r="F12" i="17" s="1"/>
  <c r="D10" i="1" l="1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85" i="3"/>
  <c r="AR86" i="3"/>
  <c r="AR87" i="3"/>
  <c r="AR88" i="3"/>
  <c r="AR89" i="3"/>
  <c r="AR90" i="3"/>
  <c r="AR91" i="3"/>
  <c r="AR92" i="3"/>
  <c r="AR93" i="3"/>
  <c r="AR94" i="3"/>
  <c r="AR95" i="3"/>
  <c r="AR96" i="3"/>
  <c r="AR97" i="3"/>
  <c r="AR98" i="3"/>
  <c r="AR99" i="3"/>
  <c r="AR100" i="3"/>
  <c r="AR101" i="3"/>
  <c r="AR102" i="3"/>
  <c r="AR103" i="3"/>
  <c r="AR104" i="3"/>
  <c r="AR105" i="3"/>
  <c r="AR106" i="3"/>
  <c r="AR107" i="3"/>
  <c r="AR108" i="3"/>
  <c r="AR109" i="3"/>
  <c r="AR110" i="3"/>
  <c r="AR111" i="3"/>
  <c r="AR112" i="3"/>
  <c r="AR113" i="3"/>
  <c r="AR114" i="3"/>
  <c r="AR115" i="3"/>
  <c r="AR116" i="3"/>
  <c r="AR117" i="3"/>
  <c r="AR118" i="3"/>
  <c r="AR119" i="3"/>
  <c r="AR120" i="3"/>
  <c r="AR121" i="3"/>
  <c r="AR122" i="3"/>
  <c r="AR123" i="3"/>
  <c r="AR124" i="3"/>
  <c r="AR125" i="3"/>
  <c r="AR126" i="3"/>
  <c r="AR127" i="3"/>
  <c r="AR128" i="3"/>
  <c r="AR129" i="3"/>
  <c r="AR130" i="3"/>
  <c r="AR131" i="3"/>
  <c r="AR132" i="3"/>
  <c r="AR133" i="3"/>
  <c r="AR134" i="3"/>
  <c r="AR135" i="3"/>
  <c r="AR136" i="3"/>
  <c r="AR137" i="3"/>
  <c r="AR138" i="3"/>
  <c r="AR139" i="3"/>
  <c r="AR140" i="3"/>
  <c r="AR141" i="3"/>
  <c r="AR142" i="3"/>
  <c r="AR143" i="3"/>
  <c r="AR144" i="3"/>
  <c r="AR145" i="3"/>
  <c r="AR146" i="3"/>
  <c r="AR147" i="3"/>
  <c r="AR148" i="3"/>
  <c r="AR149" i="3"/>
  <c r="AR150" i="3"/>
  <c r="AR151" i="3"/>
  <c r="AR152" i="3"/>
  <c r="AR153" i="3"/>
  <c r="AR154" i="3"/>
  <c r="AR155" i="3"/>
  <c r="AR156" i="3"/>
  <c r="AR157" i="3"/>
  <c r="AR158" i="3"/>
  <c r="AR159" i="3"/>
  <c r="AR160" i="3"/>
  <c r="AR161" i="3"/>
  <c r="AR162" i="3"/>
  <c r="AR163" i="3"/>
  <c r="AR164" i="3"/>
  <c r="AR165" i="3"/>
  <c r="AR166" i="3"/>
  <c r="AR167" i="3"/>
  <c r="AR168" i="3"/>
  <c r="AR169" i="3"/>
  <c r="AR170" i="3"/>
  <c r="AR171" i="3"/>
  <c r="AR172" i="3"/>
  <c r="AR173" i="3"/>
  <c r="AR174" i="3"/>
  <c r="AR175" i="3"/>
  <c r="AR176" i="3"/>
  <c r="AR177" i="3"/>
  <c r="AR178" i="3"/>
  <c r="AR179" i="3"/>
  <c r="AR180" i="3"/>
  <c r="AR181" i="3"/>
  <c r="AR182" i="3"/>
  <c r="AR183" i="3"/>
  <c r="AR184" i="3"/>
  <c r="AR185" i="3"/>
  <c r="AR186" i="3"/>
  <c r="AR187" i="3"/>
  <c r="AR188" i="3"/>
  <c r="AR189" i="3"/>
  <c r="AR190" i="3"/>
  <c r="AR191" i="3"/>
  <c r="AR192" i="3"/>
  <c r="AR193" i="3"/>
  <c r="AR194" i="3"/>
  <c r="AR195" i="3"/>
  <c r="AR196" i="3"/>
  <c r="AR197" i="3"/>
  <c r="AR198" i="3"/>
  <c r="AR199" i="3"/>
  <c r="AR200" i="3"/>
  <c r="AR201" i="3"/>
  <c r="AR202" i="3"/>
  <c r="AR203" i="3"/>
  <c r="AR204" i="3"/>
  <c r="AR205" i="3"/>
  <c r="AR206" i="3"/>
  <c r="AR207" i="3"/>
  <c r="AR208" i="3"/>
  <c r="AR209" i="3"/>
  <c r="AR210" i="3"/>
  <c r="AR211" i="3"/>
  <c r="AR212" i="3"/>
  <c r="AR213" i="3"/>
  <c r="AR214" i="3"/>
  <c r="AR215" i="3"/>
  <c r="AR216" i="3"/>
  <c r="AR217" i="3"/>
  <c r="AR218" i="3"/>
  <c r="AR219" i="3"/>
  <c r="AR220" i="3"/>
  <c r="AR221" i="3"/>
  <c r="AR222" i="3"/>
  <c r="AR223" i="3"/>
  <c r="AR224" i="3"/>
  <c r="AR225" i="3"/>
  <c r="AR226" i="3"/>
  <c r="AR227" i="3"/>
  <c r="AR228" i="3"/>
  <c r="AR229" i="3"/>
  <c r="AR230" i="3"/>
  <c r="AR231" i="3"/>
  <c r="C12" i="18"/>
  <c r="I3" i="6"/>
  <c r="F3" i="6"/>
  <c r="BH10" i="7"/>
  <c r="BH11" i="7"/>
  <c r="BH12" i="7"/>
  <c r="BH13" i="7"/>
  <c r="BH14" i="7"/>
  <c r="BH15" i="7"/>
  <c r="BH17" i="7"/>
  <c r="BH18" i="7"/>
  <c r="BH19" i="7"/>
  <c r="BH20" i="7"/>
  <c r="BH21" i="7"/>
  <c r="BH22" i="7"/>
  <c r="BH23" i="7"/>
  <c r="BH24" i="7"/>
  <c r="BH25" i="7"/>
  <c r="BH26" i="7"/>
  <c r="BH27" i="7"/>
  <c r="BH28" i="7"/>
  <c r="BH29" i="7"/>
  <c r="BH30" i="7"/>
  <c r="BH31" i="7"/>
  <c r="BH32" i="7"/>
  <c r="BH33" i="7"/>
  <c r="BH34" i="7"/>
  <c r="BH35" i="7"/>
  <c r="BH36" i="7"/>
  <c r="BH37" i="7"/>
  <c r="BH38" i="7"/>
  <c r="BH39" i="7"/>
  <c r="BH40" i="7"/>
  <c r="BH41" i="7"/>
  <c r="BH42" i="7"/>
  <c r="BH43" i="7"/>
  <c r="BH44" i="7"/>
  <c r="BH45" i="7"/>
  <c r="BH46" i="7"/>
  <c r="BH47" i="7"/>
  <c r="BH48" i="7"/>
  <c r="BH49" i="7"/>
  <c r="BH50" i="7"/>
  <c r="BH51" i="7"/>
  <c r="BH52" i="7"/>
  <c r="BH53" i="7"/>
  <c r="BH54" i="7"/>
  <c r="BH55" i="7"/>
  <c r="BH56" i="7"/>
  <c r="BH57" i="7"/>
  <c r="BH58" i="7"/>
  <c r="BH59" i="7"/>
  <c r="BH60" i="7"/>
  <c r="BH61" i="7"/>
  <c r="BH62" i="7"/>
  <c r="BH63" i="7"/>
  <c r="BH64" i="7"/>
  <c r="BH65" i="7"/>
  <c r="BH66" i="7"/>
  <c r="BH67" i="7"/>
  <c r="BH68" i="7"/>
  <c r="BH69" i="7"/>
  <c r="BH70" i="7"/>
  <c r="BH71" i="7"/>
  <c r="BH72" i="7"/>
  <c r="BH73" i="7"/>
  <c r="BH74" i="7"/>
  <c r="BH75" i="7"/>
  <c r="BH76" i="7"/>
  <c r="BH9" i="7"/>
  <c r="BL11" i="6"/>
  <c r="BL12" i="6"/>
  <c r="BL13" i="6"/>
  <c r="BL14" i="6"/>
  <c r="BL15" i="6"/>
  <c r="BL17" i="6"/>
  <c r="BL18" i="6"/>
  <c r="BL19" i="6"/>
  <c r="BL20" i="6"/>
  <c r="BL21" i="6"/>
  <c r="BL22" i="6"/>
  <c r="BL23" i="6"/>
  <c r="BL24" i="6"/>
  <c r="BL25" i="6"/>
  <c r="BL26" i="6"/>
  <c r="BL27" i="6"/>
  <c r="BL28" i="6"/>
  <c r="BL29" i="6"/>
  <c r="BL30" i="6"/>
  <c r="BL31" i="6"/>
  <c r="BL32" i="6"/>
  <c r="BL33" i="6"/>
  <c r="BL34" i="6"/>
  <c r="BL35" i="6"/>
  <c r="BL36" i="6"/>
  <c r="BL37" i="6"/>
  <c r="BL38" i="6"/>
  <c r="BL39" i="6"/>
  <c r="BL40" i="6"/>
  <c r="BL41" i="6"/>
  <c r="BL42" i="6"/>
  <c r="BL43" i="6"/>
  <c r="BL44" i="6"/>
  <c r="BL45" i="6"/>
  <c r="BL46" i="6"/>
  <c r="BL47" i="6"/>
  <c r="BL48" i="6"/>
  <c r="BL49" i="6"/>
  <c r="BL50" i="6"/>
  <c r="BL51" i="6"/>
  <c r="BL52" i="6"/>
  <c r="BL53" i="6"/>
  <c r="BL54" i="6"/>
  <c r="BL55" i="6"/>
  <c r="BL56" i="6"/>
  <c r="BL57" i="6"/>
  <c r="BL58" i="6"/>
  <c r="BL59" i="6"/>
  <c r="BL10" i="6"/>
  <c r="BH10" i="4"/>
  <c r="BH11" i="4"/>
  <c r="BH12" i="4"/>
  <c r="BH13" i="4"/>
  <c r="BH14" i="4"/>
  <c r="BH15" i="4"/>
  <c r="BH16" i="4"/>
  <c r="BH17" i="4"/>
  <c r="BH18" i="4"/>
  <c r="BH19" i="4"/>
  <c r="BH20" i="4"/>
  <c r="BH21" i="4"/>
  <c r="BH22" i="4"/>
  <c r="BH23" i="4"/>
  <c r="BH24" i="4"/>
  <c r="BH25" i="4"/>
  <c r="BH26" i="4"/>
  <c r="BH27" i="4"/>
  <c r="BH28" i="4"/>
  <c r="BH29" i="4"/>
  <c r="BH30" i="4"/>
  <c r="BH31" i="4"/>
  <c r="BH32" i="4"/>
  <c r="BH33" i="4"/>
  <c r="BH34" i="4"/>
  <c r="BH35" i="4"/>
  <c r="BH36" i="4"/>
  <c r="BH37" i="4"/>
  <c r="BH38" i="4"/>
  <c r="BH39" i="4"/>
  <c r="BH40" i="4"/>
  <c r="BH41" i="4"/>
  <c r="BH42" i="4"/>
  <c r="BH43" i="4"/>
  <c r="BH44" i="4"/>
  <c r="BH45" i="4"/>
  <c r="BH46" i="4"/>
  <c r="BH47" i="4"/>
  <c r="BH48" i="4"/>
  <c r="BH9" i="4"/>
  <c r="F2" i="17" l="1"/>
  <c r="O2" i="18"/>
  <c r="AB4" i="18" l="1"/>
  <c r="K4" i="18"/>
  <c r="L4" i="18" s="1"/>
  <c r="L3" i="18"/>
  <c r="K5" i="18" l="1"/>
  <c r="K6" i="18" s="1"/>
  <c r="K7" i="18" s="1"/>
  <c r="Q4" i="18"/>
  <c r="R4" i="18"/>
  <c r="S4" i="18"/>
  <c r="V4" i="18"/>
  <c r="W4" i="18"/>
  <c r="X4" i="18"/>
  <c r="Y4" i="18"/>
  <c r="C233" i="3" s="1"/>
  <c r="Z4" i="18"/>
  <c r="AA4" i="18"/>
  <c r="M12" i="6" l="1"/>
  <c r="M23" i="6"/>
  <c r="M47" i="6"/>
  <c r="M25" i="6"/>
  <c r="M38" i="6"/>
  <c r="M39" i="6"/>
  <c r="M16" i="6"/>
  <c r="M28" i="6"/>
  <c r="M40" i="6"/>
  <c r="M52" i="6"/>
  <c r="M29" i="6"/>
  <c r="M41" i="6"/>
  <c r="M53" i="6"/>
  <c r="M59" i="6"/>
  <c r="M48" i="6"/>
  <c r="M14" i="6"/>
  <c r="M17" i="6"/>
  <c r="M24" i="6"/>
  <c r="M49" i="6"/>
  <c r="M18" i="6"/>
  <c r="M30" i="6"/>
  <c r="M42" i="6"/>
  <c r="M54" i="6"/>
  <c r="M55" i="6"/>
  <c r="M45" i="6"/>
  <c r="M22" i="6"/>
  <c r="M58" i="6"/>
  <c r="M36" i="6"/>
  <c r="M10" i="6"/>
  <c r="M26" i="6"/>
  <c r="M27" i="6"/>
  <c r="M19" i="6"/>
  <c r="M31" i="6"/>
  <c r="M43" i="6"/>
  <c r="M57" i="6"/>
  <c r="M35" i="6"/>
  <c r="M13" i="6"/>
  <c r="M15" i="6"/>
  <c r="M20" i="6"/>
  <c r="M32" i="6"/>
  <c r="M44" i="6"/>
  <c r="M56" i="6"/>
  <c r="M21" i="6"/>
  <c r="M33" i="6"/>
  <c r="M34" i="6"/>
  <c r="M46" i="6"/>
  <c r="M11" i="6"/>
  <c r="M37" i="6"/>
  <c r="M50" i="6"/>
  <c r="M51" i="6"/>
  <c r="L5" i="18"/>
  <c r="L6" i="18"/>
  <c r="K8" i="18"/>
  <c r="L7" i="18"/>
  <c r="L8" i="18" l="1"/>
  <c r="K9" i="18"/>
  <c r="BF22" i="7"/>
  <c r="BF73" i="7"/>
  <c r="BF72" i="7"/>
  <c r="BF31" i="7"/>
  <c r="BF49" i="7"/>
  <c r="BF67" i="7"/>
  <c r="BF47" i="7"/>
  <c r="BF27" i="7"/>
  <c r="BF48" i="7"/>
  <c r="BF45" i="7"/>
  <c r="BF24" i="7"/>
  <c r="BF42" i="7"/>
  <c r="BF53" i="7"/>
  <c r="BF52" i="7"/>
  <c r="BF29" i="7"/>
  <c r="BF26" i="7"/>
  <c r="BF61" i="7"/>
  <c r="BF41" i="7"/>
  <c r="BF51" i="7"/>
  <c r="BF50" i="7"/>
  <c r="BF69" i="7"/>
  <c r="BF68" i="7"/>
  <c r="BF66" i="7"/>
  <c r="BF25" i="7"/>
  <c r="BF44" i="7"/>
  <c r="BF63" i="7"/>
  <c r="BF43" i="7"/>
  <c r="BF23" i="7"/>
  <c r="BF62" i="7"/>
  <c r="BF60" i="7"/>
  <c r="BF39" i="7"/>
  <c r="BF58" i="7"/>
  <c r="BF57" i="7"/>
  <c r="BF56" i="7"/>
  <c r="BF75" i="7"/>
  <c r="BF55" i="7"/>
  <c r="BF35" i="7"/>
  <c r="BF33" i="7"/>
  <c r="BF32" i="7"/>
  <c r="BF71" i="7"/>
  <c r="BF70" i="7"/>
  <c r="BF30" i="7"/>
  <c r="BF28" i="7"/>
  <c r="BF46" i="7"/>
  <c r="BF65" i="7"/>
  <c r="BF64" i="7"/>
  <c r="BF40" i="7"/>
  <c r="BF59" i="7"/>
  <c r="BF38" i="7"/>
  <c r="BF37" i="7"/>
  <c r="BF76" i="7"/>
  <c r="BF36" i="7"/>
  <c r="BF74" i="7"/>
  <c r="BF54" i="7"/>
  <c r="BF34" i="7"/>
  <c r="BD49" i="7"/>
  <c r="BC49" i="7"/>
  <c r="BE49" i="7"/>
  <c r="BE27" i="7"/>
  <c r="BD27" i="7"/>
  <c r="BC27" i="7"/>
  <c r="BC25" i="7"/>
  <c r="BD25" i="7"/>
  <c r="BE25" i="7"/>
  <c r="BC64" i="7"/>
  <c r="BD64" i="7"/>
  <c r="BE64" i="7"/>
  <c r="BD43" i="7"/>
  <c r="BE43" i="7"/>
  <c r="BC43" i="7"/>
  <c r="BD62" i="7"/>
  <c r="BC62" i="7"/>
  <c r="BE62" i="7"/>
  <c r="BC40" i="7"/>
  <c r="BE40" i="7"/>
  <c r="BD40" i="7"/>
  <c r="BE19" i="7"/>
  <c r="BC59" i="7"/>
  <c r="BD59" i="7"/>
  <c r="BE59" i="7"/>
  <c r="BC39" i="7"/>
  <c r="BD39" i="7"/>
  <c r="BE39" i="7"/>
  <c r="BE18" i="7"/>
  <c r="BE69" i="7"/>
  <c r="BC69" i="7"/>
  <c r="BD69" i="7"/>
  <c r="BD46" i="7"/>
  <c r="BC46" i="7"/>
  <c r="BE46" i="7"/>
  <c r="BD42" i="7"/>
  <c r="BE42" i="7"/>
  <c r="BC42" i="7"/>
  <c r="BC28" i="7"/>
  <c r="BD28" i="7"/>
  <c r="BE28" i="7"/>
  <c r="BD38" i="7"/>
  <c r="BC38" i="7"/>
  <c r="BE38" i="7"/>
  <c r="BD57" i="7"/>
  <c r="BC57" i="7"/>
  <c r="BE57" i="7"/>
  <c r="BC37" i="7"/>
  <c r="BD37" i="7"/>
  <c r="BE37" i="7"/>
  <c r="BE16" i="7"/>
  <c r="BE29" i="7"/>
  <c r="BC29" i="7"/>
  <c r="BD29" i="7"/>
  <c r="BD47" i="7"/>
  <c r="BE47" i="7"/>
  <c r="BC47" i="7"/>
  <c r="BC45" i="7"/>
  <c r="BD45" i="7"/>
  <c r="BE45" i="7"/>
  <c r="BD23" i="7"/>
  <c r="BC23" i="7"/>
  <c r="BE23" i="7"/>
  <c r="BC61" i="7"/>
  <c r="BE61" i="7"/>
  <c r="BD61" i="7"/>
  <c r="BD58" i="7"/>
  <c r="BC58" i="7"/>
  <c r="BE58" i="7"/>
  <c r="BC76" i="7"/>
  <c r="BD76" i="7"/>
  <c r="BE76" i="7"/>
  <c r="BC56" i="7"/>
  <c r="BD56" i="7"/>
  <c r="BE56" i="7"/>
  <c r="BD36" i="7"/>
  <c r="BE36" i="7"/>
  <c r="BC36" i="7"/>
  <c r="BE15" i="7"/>
  <c r="BD70" i="7"/>
  <c r="BC70" i="7"/>
  <c r="BE70" i="7"/>
  <c r="BD26" i="7"/>
  <c r="BC26" i="7"/>
  <c r="BE26" i="7"/>
  <c r="BE20" i="7"/>
  <c r="BE75" i="7"/>
  <c r="BC75" i="7"/>
  <c r="BD75" i="7"/>
  <c r="BE55" i="7"/>
  <c r="BC55" i="7"/>
  <c r="BD55" i="7"/>
  <c r="BC35" i="7"/>
  <c r="BD35" i="7"/>
  <c r="BE35" i="7"/>
  <c r="BE14" i="7"/>
  <c r="BD50" i="7"/>
  <c r="BC50" i="7"/>
  <c r="BE50" i="7"/>
  <c r="BC68" i="7"/>
  <c r="BE68" i="7"/>
  <c r="BD68" i="7"/>
  <c r="BD44" i="7"/>
  <c r="BC44" i="7"/>
  <c r="BE44" i="7"/>
  <c r="BD22" i="7"/>
  <c r="BC22" i="7"/>
  <c r="BE22" i="7"/>
  <c r="BE17" i="7"/>
  <c r="BD74" i="7"/>
  <c r="BC74" i="7"/>
  <c r="BE74" i="7"/>
  <c r="BD54" i="7"/>
  <c r="BC54" i="7"/>
  <c r="BE54" i="7"/>
  <c r="BD34" i="7"/>
  <c r="BC34" i="7"/>
  <c r="BE34" i="7"/>
  <c r="BE13" i="7"/>
  <c r="BC67" i="7"/>
  <c r="BD67" i="7"/>
  <c r="BE67" i="7"/>
  <c r="BD65" i="7"/>
  <c r="BC65" i="7"/>
  <c r="BE65" i="7"/>
  <c r="BC24" i="7"/>
  <c r="BD24" i="7"/>
  <c r="BE24" i="7"/>
  <c r="BE60" i="7"/>
  <c r="BC60" i="7"/>
  <c r="BD60" i="7"/>
  <c r="BC73" i="7"/>
  <c r="BD73" i="7"/>
  <c r="BE73" i="7"/>
  <c r="BC53" i="7"/>
  <c r="BD53" i="7"/>
  <c r="BE53" i="7"/>
  <c r="BE33" i="7"/>
  <c r="BC33" i="7"/>
  <c r="BD33" i="7"/>
  <c r="BE12" i="7"/>
  <c r="BE48" i="7"/>
  <c r="BC48" i="7"/>
  <c r="BD48" i="7"/>
  <c r="BD63" i="7"/>
  <c r="BC63" i="7"/>
  <c r="BE63" i="7"/>
  <c r="BC41" i="7"/>
  <c r="BD41" i="7"/>
  <c r="BE41" i="7"/>
  <c r="BC72" i="7"/>
  <c r="BD72" i="7"/>
  <c r="BE72" i="7"/>
  <c r="BD52" i="7"/>
  <c r="BE52" i="7"/>
  <c r="BC52" i="7"/>
  <c r="BC32" i="7"/>
  <c r="BD32" i="7"/>
  <c r="BE32" i="7"/>
  <c r="BE11" i="7"/>
  <c r="BD30" i="7"/>
  <c r="BC30" i="7"/>
  <c r="BE30" i="7"/>
  <c r="BD66" i="7"/>
  <c r="BE66" i="7"/>
  <c r="BC66" i="7"/>
  <c r="BC71" i="7"/>
  <c r="BD71" i="7"/>
  <c r="BE71" i="7"/>
  <c r="BC51" i="7"/>
  <c r="BD51" i="7"/>
  <c r="BE51" i="7"/>
  <c r="BC31" i="7"/>
  <c r="BD31" i="7"/>
  <c r="BE31" i="7"/>
  <c r="BE10" i="7"/>
  <c r="L9" i="18" l="1"/>
  <c r="K10" i="18"/>
  <c r="BF21" i="7"/>
  <c r="BC21" i="7"/>
  <c r="BD21" i="7"/>
  <c r="BE21" i="7"/>
  <c r="K11" i="18" l="1"/>
  <c r="L10" i="18"/>
  <c r="K12" i="18" l="1"/>
  <c r="L11" i="18"/>
  <c r="BE9" i="7"/>
  <c r="K13" i="18" l="1"/>
  <c r="L12" i="18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1" i="6"/>
  <c r="K32" i="6"/>
  <c r="K33" i="6"/>
  <c r="K34" i="6"/>
  <c r="K35" i="6"/>
  <c r="K36" i="6"/>
  <c r="K37" i="6"/>
  <c r="K38" i="6"/>
  <c r="K39" i="6"/>
  <c r="K40" i="6"/>
  <c r="K41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10" i="6"/>
  <c r="AJ33" i="6" l="1"/>
  <c r="L33" i="6" s="1"/>
  <c r="AJ50" i="6"/>
  <c r="L50" i="6" s="1"/>
  <c r="AJ47" i="6"/>
  <c r="L47" i="6" s="1"/>
  <c r="AJ46" i="6"/>
  <c r="L46" i="6" s="1"/>
  <c r="AJ45" i="6"/>
  <c r="L45" i="6" s="1"/>
  <c r="AJ32" i="6"/>
  <c r="L32" i="6" s="1"/>
  <c r="AJ44" i="6"/>
  <c r="L44" i="6" s="1"/>
  <c r="AJ41" i="6"/>
  <c r="L41" i="6" s="1"/>
  <c r="AJ58" i="6"/>
  <c r="L58" i="6" s="1"/>
  <c r="AJ43" i="6"/>
  <c r="L43" i="6" s="1"/>
  <c r="AJ40" i="6"/>
  <c r="L40" i="6" s="1"/>
  <c r="AJ54" i="6"/>
  <c r="L54" i="6" s="1"/>
  <c r="AJ39" i="6"/>
  <c r="L39" i="6" s="1"/>
  <c r="AJ56" i="6"/>
  <c r="L56" i="6" s="1"/>
  <c r="AJ55" i="6"/>
  <c r="L55" i="6" s="1"/>
  <c r="AJ51" i="6"/>
  <c r="L51" i="6" s="1"/>
  <c r="AJ37" i="6"/>
  <c r="L37" i="6" s="1"/>
  <c r="AJ29" i="6"/>
  <c r="L29" i="6" s="1"/>
  <c r="AJ53" i="6"/>
  <c r="L53" i="6" s="1"/>
  <c r="AJ49" i="6"/>
  <c r="L49" i="6" s="1"/>
  <c r="AJ36" i="6"/>
  <c r="L36" i="6" s="1"/>
  <c r="AJ31" i="6"/>
  <c r="L31" i="6" s="1"/>
  <c r="AJ52" i="6"/>
  <c r="L52" i="6" s="1"/>
  <c r="AJ35" i="6"/>
  <c r="L35" i="6" s="1"/>
  <c r="AJ57" i="6"/>
  <c r="L57" i="6" s="1"/>
  <c r="AJ48" i="6"/>
  <c r="L48" i="6" s="1"/>
  <c r="AJ38" i="6"/>
  <c r="L38" i="6" s="1"/>
  <c r="AJ59" i="6"/>
  <c r="L59" i="6" s="1"/>
  <c r="AJ34" i="6"/>
  <c r="L34" i="6" s="1"/>
  <c r="AK46" i="6"/>
  <c r="AK45" i="6"/>
  <c r="AK53" i="6"/>
  <c r="AK57" i="6"/>
  <c r="AK54" i="6"/>
  <c r="AK32" i="6"/>
  <c r="AK44" i="6"/>
  <c r="AK43" i="6"/>
  <c r="AK41" i="6"/>
  <c r="AK39" i="6"/>
  <c r="AK51" i="6"/>
  <c r="AK50" i="6"/>
  <c r="AK58" i="6"/>
  <c r="AK56" i="6"/>
  <c r="AK31" i="6"/>
  <c r="AK55" i="6"/>
  <c r="AK38" i="6"/>
  <c r="AK48" i="6"/>
  <c r="AK35" i="6"/>
  <c r="AK33" i="6"/>
  <c r="AK29" i="6"/>
  <c r="AK40" i="6"/>
  <c r="AK52" i="6"/>
  <c r="AK37" i="6"/>
  <c r="AK49" i="6"/>
  <c r="AK36" i="6"/>
  <c r="AK59" i="6"/>
  <c r="AK47" i="6"/>
  <c r="AK34" i="6"/>
  <c r="P28" i="6"/>
  <c r="P17" i="6"/>
  <c r="P27" i="6"/>
  <c r="BI11" i="6"/>
  <c r="BH11" i="6"/>
  <c r="BE11" i="6" s="1"/>
  <c r="P20" i="6"/>
  <c r="P18" i="6"/>
  <c r="BH14" i="6"/>
  <c r="BE14" i="6" s="1"/>
  <c r="BH12" i="6"/>
  <c r="BE12" i="6" s="1"/>
  <c r="P22" i="6"/>
  <c r="P19" i="6"/>
  <c r="P26" i="6"/>
  <c r="P25" i="6"/>
  <c r="BI13" i="6"/>
  <c r="BH13" i="6"/>
  <c r="BE13" i="6" s="1"/>
  <c r="P24" i="6"/>
  <c r="BI10" i="6"/>
  <c r="BH10" i="6"/>
  <c r="BE10" i="6" s="1"/>
  <c r="P23" i="6"/>
  <c r="P21" i="6"/>
  <c r="P32" i="6"/>
  <c r="BJ32" i="6"/>
  <c r="P31" i="6"/>
  <c r="BJ31" i="6"/>
  <c r="P29" i="6"/>
  <c r="BJ29" i="6"/>
  <c r="P39" i="6"/>
  <c r="BJ39" i="6"/>
  <c r="P37" i="6"/>
  <c r="BJ37" i="6"/>
  <c r="P38" i="6"/>
  <c r="BJ38" i="6"/>
  <c r="P36" i="6"/>
  <c r="BJ36" i="6"/>
  <c r="BI12" i="6"/>
  <c r="P35" i="6"/>
  <c r="BJ35" i="6"/>
  <c r="P34" i="6"/>
  <c r="BJ34" i="6"/>
  <c r="P33" i="6"/>
  <c r="BJ33" i="6"/>
  <c r="BJ56" i="6"/>
  <c r="P41" i="6"/>
  <c r="BJ41" i="6"/>
  <c r="P48" i="6"/>
  <c r="BJ48" i="6"/>
  <c r="BJ57" i="6"/>
  <c r="P44" i="6"/>
  <c r="BJ44" i="6"/>
  <c r="P43" i="6"/>
  <c r="BJ43" i="6"/>
  <c r="BJ54" i="6"/>
  <c r="BJ53" i="6"/>
  <c r="BJ52" i="6"/>
  <c r="BJ51" i="6"/>
  <c r="BJ59" i="6"/>
  <c r="P47" i="6"/>
  <c r="BJ47" i="6"/>
  <c r="P45" i="6"/>
  <c r="BJ45" i="6"/>
  <c r="BJ55" i="6"/>
  <c r="P40" i="6"/>
  <c r="BJ40" i="6"/>
  <c r="P50" i="6"/>
  <c r="BJ50" i="6"/>
  <c r="P49" i="6"/>
  <c r="BJ49" i="6"/>
  <c r="BJ58" i="6"/>
  <c r="P46" i="6"/>
  <c r="BJ46" i="6"/>
  <c r="BG54" i="6"/>
  <c r="BD54" i="6" s="1"/>
  <c r="P54" i="6"/>
  <c r="P16" i="6"/>
  <c r="BG52" i="6"/>
  <c r="BD52" i="6" s="1"/>
  <c r="P52" i="6"/>
  <c r="P15" i="6"/>
  <c r="BG53" i="6"/>
  <c r="BD53" i="6" s="1"/>
  <c r="P53" i="6"/>
  <c r="P14" i="6"/>
  <c r="P13" i="6"/>
  <c r="BG55" i="6"/>
  <c r="BD55" i="6" s="1"/>
  <c r="P55" i="6"/>
  <c r="BH55" i="6"/>
  <c r="BE55" i="6" s="1"/>
  <c r="BG51" i="6"/>
  <c r="BD51" i="6" s="1"/>
  <c r="P51" i="6"/>
  <c r="P10" i="6"/>
  <c r="P11" i="6"/>
  <c r="BG56" i="6"/>
  <c r="BD56" i="6" s="1"/>
  <c r="P56" i="6"/>
  <c r="P12" i="6"/>
  <c r="BG59" i="6"/>
  <c r="BD59" i="6" s="1"/>
  <c r="P59" i="6"/>
  <c r="BG58" i="6"/>
  <c r="BD58" i="6" s="1"/>
  <c r="P58" i="6"/>
  <c r="BG57" i="6"/>
  <c r="BD57" i="6" s="1"/>
  <c r="P57" i="6"/>
  <c r="N41" i="6"/>
  <c r="N39" i="6"/>
  <c r="N43" i="6"/>
  <c r="N40" i="6"/>
  <c r="N22" i="6"/>
  <c r="N12" i="6"/>
  <c r="N13" i="6"/>
  <c r="N44" i="6"/>
  <c r="N31" i="6"/>
  <c r="N51" i="6"/>
  <c r="N38" i="6"/>
  <c r="N26" i="6"/>
  <c r="N54" i="6"/>
  <c r="N29" i="6"/>
  <c r="N28" i="6"/>
  <c r="N36" i="6"/>
  <c r="N56" i="6"/>
  <c r="N19" i="6"/>
  <c r="N55" i="6"/>
  <c r="N18" i="6"/>
  <c r="N53" i="6"/>
  <c r="N52" i="6"/>
  <c r="N50" i="6"/>
  <c r="N25" i="6"/>
  <c r="N49" i="6"/>
  <c r="N24" i="6"/>
  <c r="N10" i="6"/>
  <c r="N48" i="6"/>
  <c r="N35" i="6"/>
  <c r="N23" i="6"/>
  <c r="N17" i="6"/>
  <c r="N16" i="6"/>
  <c r="N27" i="6"/>
  <c r="N37" i="6"/>
  <c r="N59" i="6"/>
  <c r="N47" i="6"/>
  <c r="N34" i="6"/>
  <c r="N33" i="6"/>
  <c r="N21" i="6"/>
  <c r="N58" i="6"/>
  <c r="N46" i="6"/>
  <c r="N57" i="6"/>
  <c r="N45" i="6"/>
  <c r="N32" i="6"/>
  <c r="N20" i="6"/>
  <c r="N11" i="6"/>
  <c r="N15" i="6"/>
  <c r="N14" i="6"/>
  <c r="BH18" i="6"/>
  <c r="BE18" i="6" s="1"/>
  <c r="BH43" i="6"/>
  <c r="BE43" i="6" s="1"/>
  <c r="K42" i="6"/>
  <c r="K14" i="18"/>
  <c r="L13" i="18"/>
  <c r="BH17" i="6"/>
  <c r="BE17" i="6" s="1"/>
  <c r="BH54" i="6"/>
  <c r="BE54" i="6" s="1"/>
  <c r="BH53" i="6"/>
  <c r="BE53" i="6" s="1"/>
  <c r="BH29" i="6"/>
  <c r="BE29" i="6" s="1"/>
  <c r="BH41" i="6"/>
  <c r="BE41" i="6" s="1"/>
  <c r="BH31" i="6"/>
  <c r="BE31" i="6" s="1"/>
  <c r="BI33" i="6"/>
  <c r="BH52" i="6"/>
  <c r="BE52" i="6" s="1"/>
  <c r="BH40" i="6"/>
  <c r="BE40" i="6" s="1"/>
  <c r="BH28" i="6"/>
  <c r="BE28" i="6" s="1"/>
  <c r="BH16" i="6"/>
  <c r="BE16" i="6" s="1"/>
  <c r="BI54" i="6"/>
  <c r="BI18" i="6"/>
  <c r="BI20" i="6"/>
  <c r="BI19" i="6"/>
  <c r="BG41" i="6"/>
  <c r="BD41" i="6" s="1"/>
  <c r="BG29" i="6"/>
  <c r="BD29" i="6" s="1"/>
  <c r="BH51" i="6"/>
  <c r="BE51" i="6" s="1"/>
  <c r="BH39" i="6"/>
  <c r="BE39" i="6" s="1"/>
  <c r="BH27" i="6"/>
  <c r="BE27" i="6" s="1"/>
  <c r="BH15" i="6"/>
  <c r="BE15" i="6" s="1"/>
  <c r="BI53" i="6"/>
  <c r="BI41" i="6"/>
  <c r="BI29" i="6"/>
  <c r="BI17" i="6"/>
  <c r="BG44" i="6"/>
  <c r="BD44" i="6" s="1"/>
  <c r="BG31" i="6"/>
  <c r="BD31" i="6" s="1"/>
  <c r="BG40" i="6"/>
  <c r="BD40" i="6" s="1"/>
  <c r="BH50" i="6"/>
  <c r="BE50" i="6" s="1"/>
  <c r="BH38" i="6"/>
  <c r="BE38" i="6" s="1"/>
  <c r="BH26" i="6"/>
  <c r="BE26" i="6" s="1"/>
  <c r="BI52" i="6"/>
  <c r="BI40" i="6"/>
  <c r="BI28" i="6"/>
  <c r="BI16" i="6"/>
  <c r="BG39" i="6"/>
  <c r="BD39" i="6" s="1"/>
  <c r="BH49" i="6"/>
  <c r="BE49" i="6" s="1"/>
  <c r="BH37" i="6"/>
  <c r="BE37" i="6" s="1"/>
  <c r="BH25" i="6"/>
  <c r="BE25" i="6" s="1"/>
  <c r="BI51" i="6"/>
  <c r="BI39" i="6"/>
  <c r="BI27" i="6"/>
  <c r="BI15" i="6"/>
  <c r="BG43" i="6"/>
  <c r="BD43" i="6" s="1"/>
  <c r="BI55" i="6"/>
  <c r="BG50" i="6"/>
  <c r="BD50" i="6" s="1"/>
  <c r="BG38" i="6"/>
  <c r="BD38" i="6" s="1"/>
  <c r="BH48" i="6"/>
  <c r="BE48" i="6" s="1"/>
  <c r="BH36" i="6"/>
  <c r="BE36" i="6" s="1"/>
  <c r="BH24" i="6"/>
  <c r="BE24" i="6" s="1"/>
  <c r="BI50" i="6"/>
  <c r="BI38" i="6"/>
  <c r="BI26" i="6"/>
  <c r="BI14" i="6"/>
  <c r="BG49" i="6"/>
  <c r="BD49" i="6" s="1"/>
  <c r="BG37" i="6"/>
  <c r="BD37" i="6" s="1"/>
  <c r="BH59" i="6"/>
  <c r="BE59" i="6" s="1"/>
  <c r="BH47" i="6"/>
  <c r="BE47" i="6" s="1"/>
  <c r="BH35" i="6"/>
  <c r="BE35" i="6" s="1"/>
  <c r="BH23" i="6"/>
  <c r="BE23" i="6" s="1"/>
  <c r="BI49" i="6"/>
  <c r="BI37" i="6"/>
  <c r="BI25" i="6"/>
  <c r="BI56" i="6"/>
  <c r="BI31" i="6"/>
  <c r="BG48" i="6"/>
  <c r="BD48" i="6" s="1"/>
  <c r="BG36" i="6"/>
  <c r="BD36" i="6" s="1"/>
  <c r="BH58" i="6"/>
  <c r="BE58" i="6" s="1"/>
  <c r="BH46" i="6"/>
  <c r="BE46" i="6" s="1"/>
  <c r="BH34" i="6"/>
  <c r="BE34" i="6" s="1"/>
  <c r="BH22" i="6"/>
  <c r="BE22" i="6" s="1"/>
  <c r="BI48" i="6"/>
  <c r="BI36" i="6"/>
  <c r="BI24" i="6"/>
  <c r="BG32" i="6"/>
  <c r="BD32" i="6" s="1"/>
  <c r="BG47" i="6"/>
  <c r="BD47" i="6" s="1"/>
  <c r="BG35" i="6"/>
  <c r="BD35" i="6" s="1"/>
  <c r="BH57" i="6"/>
  <c r="BE57" i="6" s="1"/>
  <c r="BH45" i="6"/>
  <c r="BE45" i="6" s="1"/>
  <c r="BH33" i="6"/>
  <c r="BE33" i="6" s="1"/>
  <c r="BH21" i="6"/>
  <c r="BE21" i="6" s="1"/>
  <c r="BI59" i="6"/>
  <c r="BI47" i="6"/>
  <c r="BI35" i="6"/>
  <c r="BI23" i="6"/>
  <c r="BI32" i="6"/>
  <c r="BI43" i="6"/>
  <c r="BG46" i="6"/>
  <c r="BD46" i="6" s="1"/>
  <c r="BG34" i="6"/>
  <c r="BD34" i="6" s="1"/>
  <c r="BH56" i="6"/>
  <c r="BE56" i="6" s="1"/>
  <c r="BH44" i="6"/>
  <c r="BE44" i="6" s="1"/>
  <c r="BH32" i="6"/>
  <c r="BE32" i="6" s="1"/>
  <c r="BH20" i="6"/>
  <c r="BE20" i="6" s="1"/>
  <c r="BI58" i="6"/>
  <c r="BI46" i="6"/>
  <c r="BI34" i="6"/>
  <c r="BI22" i="6"/>
  <c r="BI44" i="6"/>
  <c r="BG45" i="6"/>
  <c r="BD45" i="6" s="1"/>
  <c r="BG33" i="6"/>
  <c r="BD33" i="6" s="1"/>
  <c r="BH19" i="6"/>
  <c r="BE19" i="6" s="1"/>
  <c r="BI57" i="6"/>
  <c r="BI45" i="6"/>
  <c r="BI21" i="6"/>
  <c r="AV40" i="6" a="1"/>
  <c r="AU53" i="6" a="1"/>
  <c r="AZ19" i="6" a="1"/>
  <c r="BA23" i="6" a="1"/>
  <c r="AU52" i="6" a="1"/>
  <c r="AS50" i="6" a="1"/>
  <c r="BA17" i="6" a="1"/>
  <c r="AU32" i="6" a="1"/>
  <c r="AT38" i="6" a="1"/>
  <c r="BA13" i="6" a="1"/>
  <c r="AV43" i="6" a="1"/>
  <c r="AU49" i="6" a="1"/>
  <c r="AN16" i="6" a="1"/>
  <c r="AS46" i="6" a="1"/>
  <c r="AS37" i="6" a="1"/>
  <c r="AP35" i="6" a="1"/>
  <c r="AN44" i="6" a="1"/>
  <c r="AW39" i="6" a="1"/>
  <c r="BA38" i="6" a="1"/>
  <c r="AV54" i="6" a="1"/>
  <c r="AM24" i="6" a="1"/>
  <c r="AW57" i="6" a="1"/>
  <c r="AY17" i="6" a="1"/>
  <c r="AU39" i="6" a="1"/>
  <c r="AV58" i="6" a="1"/>
  <c r="BB54" i="6" a="1"/>
  <c r="AN51" i="6" a="1"/>
  <c r="AM18" i="6" a="1"/>
  <c r="AQ44" i="6" a="1"/>
  <c r="AY39" i="6" a="1"/>
  <c r="AV38" i="6" a="1"/>
  <c r="AQ54" i="6" a="1"/>
  <c r="AW32" i="6" a="1"/>
  <c r="AS54" i="6" a="1"/>
  <c r="AX44" i="6" a="1"/>
  <c r="AP54" i="6" a="1"/>
  <c r="AZ39" i="6" a="1"/>
  <c r="AT54" i="6" a="1"/>
  <c r="AN25" i="6" a="1"/>
  <c r="AZ22" i="6" a="1"/>
  <c r="AN17" i="6" a="1"/>
  <c r="AW33" i="6" a="1"/>
  <c r="AN18" i="6" a="1"/>
  <c r="AY22" i="6" a="1"/>
  <c r="BA37" i="6" a="1"/>
  <c r="BB49" i="6" a="1"/>
  <c r="AT45" i="6" a="1"/>
  <c r="AQ46" i="6" a="1"/>
  <c r="AO12" i="6" a="1"/>
  <c r="AN52" i="6" a="1"/>
  <c r="AN23" i="6" a="1"/>
  <c r="AY10" i="6" a="1"/>
  <c r="BB24" i="6" a="1"/>
  <c r="AV19" i="6" a="1"/>
  <c r="BA21" i="6" a="1"/>
  <c r="AS20" i="6" a="1"/>
  <c r="AP51" i="6" a="1"/>
  <c r="AP34" i="6" a="1"/>
  <c r="AV16" i="6" a="1"/>
  <c r="AM37" i="6" a="1"/>
  <c r="AX18" i="6" a="1"/>
  <c r="AO35" i="6" a="1"/>
  <c r="AQ24" i="6" a="1"/>
  <c r="AS17" i="6" a="1"/>
  <c r="AU56" i="6" a="1"/>
  <c r="AY45" i="6" a="1"/>
  <c r="AN29" i="6" a="1"/>
  <c r="AW35" i="6" a="1"/>
  <c r="AT20" i="6" a="1"/>
  <c r="AM34" i="6" a="1"/>
  <c r="AZ23" i="6" a="1"/>
  <c r="AO50" i="6" a="1"/>
  <c r="AO14" i="6" a="1"/>
  <c r="AP53" i="6" a="1"/>
  <c r="AS48" i="6" a="1"/>
  <c r="AT25" i="6" a="1"/>
  <c r="AT47" i="6" a="1"/>
  <c r="AP10" i="6" a="1"/>
  <c r="AX33" i="6" a="1"/>
  <c r="AS49" i="6" a="1"/>
  <c r="AN39" i="6" a="1"/>
  <c r="AX45" i="6" a="1"/>
  <c r="AR39" i="6" a="1"/>
  <c r="AW16" i="6" a="1"/>
  <c r="AN14" i="6" a="1"/>
  <c r="AY58" i="6" a="1"/>
  <c r="AO51" i="6" a="1"/>
  <c r="AU11" i="6" a="1"/>
  <c r="AS39" i="6" a="1"/>
  <c r="AS11" i="6" a="1"/>
  <c r="BB43" i="6" a="1"/>
  <c r="AY18" i="6" a="1"/>
  <c r="BB39" i="6" a="1"/>
  <c r="AV51" i="6" a="1"/>
  <c r="BB53" i="6" a="1"/>
  <c r="AS29" i="6" a="1"/>
  <c r="AR28" i="6" a="1"/>
  <c r="AU26" i="6" a="1"/>
  <c r="AM59" i="6" a="1"/>
  <c r="AV49" i="6" a="1"/>
  <c r="AP22" i="6" a="1"/>
  <c r="BA54" i="6" a="1"/>
  <c r="AZ56" i="6" a="1"/>
  <c r="AM19" i="6" a="1"/>
  <c r="AX56" i="6" a="1"/>
  <c r="BA34" i="6" a="1"/>
  <c r="AX51" i="6" a="1"/>
  <c r="AP50" i="6" a="1"/>
  <c r="AQ10" i="6" a="1"/>
  <c r="AY16" i="6" a="1"/>
  <c r="AP38" i="6" a="1"/>
  <c r="AM43" i="6" a="1"/>
  <c r="AO33" i="6" a="1"/>
  <c r="AX35" i="6" a="1"/>
  <c r="AZ35" i="6" a="1"/>
  <c r="BA41" i="6" a="1"/>
  <c r="AM49" i="6" a="1"/>
  <c r="AR51" i="6" a="1"/>
  <c r="AN40" i="6" a="1"/>
  <c r="AM44" i="6" a="1"/>
  <c r="AY15" i="6" a="1"/>
  <c r="AN31" i="6" a="1"/>
  <c r="AN37" i="6" a="1"/>
  <c r="AV26" i="6" a="1"/>
  <c r="BA46" i="6" a="1"/>
  <c r="AT32" i="6" a="1"/>
  <c r="AO11" i="6" a="1"/>
  <c r="AN56" i="6" a="1"/>
  <c r="AY44" i="6" a="1"/>
  <c r="AO32" i="6" a="1"/>
  <c r="AY50" i="6" a="1"/>
  <c r="AZ40" i="6" a="1"/>
  <c r="AZ43" i="6" a="1"/>
  <c r="AN21" i="6" a="1"/>
  <c r="AM41" i="6" a="1"/>
  <c r="AP18" i="6" a="1"/>
  <c r="AU27" i="6" a="1"/>
  <c r="AO20" i="6" a="1"/>
  <c r="AY26" i="6" a="1"/>
  <c r="AQ16" i="6" a="1"/>
  <c r="BA19" i="6" a="1"/>
  <c r="AM20" i="6" a="1"/>
  <c r="BB41" i="6" a="1"/>
  <c r="BA26" i="6" a="1"/>
  <c r="AX10" i="6" a="1"/>
  <c r="AW20" i="6" a="1"/>
  <c r="AN32" i="6" a="1"/>
  <c r="AN50" i="6" a="1"/>
  <c r="AV25" i="6" a="1"/>
  <c r="AV50" i="6" a="1"/>
  <c r="AO26" i="6" a="1"/>
  <c r="AR12" i="6" a="1"/>
  <c r="AO48" i="6" a="1"/>
  <c r="AX49" i="6" a="1"/>
  <c r="BA12" i="6" a="1"/>
  <c r="AX40" i="6" a="1"/>
  <c r="AU47" i="6" a="1"/>
  <c r="AX29" i="6" a="1"/>
  <c r="AU31" i="6" a="1"/>
  <c r="AO24" i="6" a="1"/>
  <c r="AV31" i="6" a="1"/>
  <c r="BA14" i="6" a="1"/>
  <c r="BA18" i="6" a="1"/>
  <c r="AY55" i="6" a="1"/>
  <c r="AP32" i="6" a="1"/>
  <c r="AT33" i="6" a="1"/>
  <c r="AX58" i="6" a="1"/>
  <c r="AZ53" i="6" a="1"/>
  <c r="AS52" i="6" a="1"/>
  <c r="AT29" i="6" a="1"/>
  <c r="AT12" i="6" a="1"/>
  <c r="AS55" i="6" a="1"/>
  <c r="AP40" i="6" a="1"/>
  <c r="AO34" i="6" a="1"/>
  <c r="AW36" i="6" a="1"/>
  <c r="AS28" i="6" a="1"/>
  <c r="AZ20" i="6" a="1"/>
  <c r="AY25" i="6" a="1"/>
  <c r="AY36" i="6" a="1"/>
  <c r="AN47" i="6" a="1"/>
  <c r="AO16" i="6" a="1"/>
  <c r="AM27" i="6" a="1"/>
  <c r="AQ22" i="6" a="1"/>
  <c r="BB59" i="6" a="1"/>
  <c r="AU29" i="6" a="1"/>
  <c r="AZ44" i="6" a="1"/>
  <c r="AP19" i="6" a="1"/>
  <c r="AY32" i="6" a="1"/>
  <c r="AR59" i="6" a="1"/>
  <c r="AP55" i="6" a="1"/>
  <c r="AO46" i="6" a="1"/>
  <c r="AR26" i="6" a="1"/>
  <c r="AW37" i="6" a="1"/>
  <c r="AS13" i="6" a="1"/>
  <c r="AY46" i="6" a="1"/>
  <c r="AV53" i="6" a="1"/>
  <c r="AR48" i="6" a="1"/>
  <c r="AS26" i="6" a="1"/>
  <c r="AM52" i="6" a="1"/>
  <c r="AR55" i="6" a="1"/>
  <c r="AM28" i="6" a="1"/>
  <c r="AS35" i="6" a="1"/>
  <c r="AQ51" i="6" a="1"/>
  <c r="AY27" i="6" a="1"/>
  <c r="AQ28" i="6" a="1"/>
  <c r="AQ12" i="6" a="1"/>
  <c r="AT11" i="6" a="1"/>
  <c r="AX41" i="6" a="1"/>
  <c r="AT22" i="6" a="1"/>
  <c r="BB32" i="6" a="1"/>
  <c r="AX59" i="6" a="1"/>
  <c r="AS24" i="6" a="1"/>
  <c r="AW50" i="6" a="1"/>
  <c r="AQ47" i="6" a="1"/>
  <c r="AM47" i="6" a="1"/>
  <c r="AS59" i="6" a="1"/>
  <c r="AU59" i="6" a="1"/>
  <c r="AW46" i="6" a="1"/>
  <c r="AR36" i="6" a="1"/>
  <c r="AS16" i="6" a="1"/>
  <c r="AT41" i="6" a="1"/>
  <c r="AN59" i="6" a="1"/>
  <c r="AY24" i="6" a="1"/>
  <c r="AY23" i="6" a="1"/>
  <c r="AP11" i="6" a="1"/>
  <c r="AR40" i="6" a="1"/>
  <c r="AY12" i="6" a="1"/>
  <c r="AT52" i="6" a="1"/>
  <c r="AV44" i="6" a="1"/>
  <c r="AM51" i="6" a="1"/>
  <c r="AZ29" i="6" a="1"/>
  <c r="BB58" i="6" a="1"/>
  <c r="BB12" i="6" a="1"/>
  <c r="BB21" i="6" a="1"/>
  <c r="AM33" i="6" a="1"/>
  <c r="AS12" i="6" a="1"/>
  <c r="AO28" i="6" a="1"/>
  <c r="AP58" i="6" a="1"/>
  <c r="AP47" i="6" a="1"/>
  <c r="AV56" i="6" a="1"/>
  <c r="AQ41" i="6" a="1"/>
  <c r="AN36" i="6" a="1"/>
  <c r="AU37" i="6" a="1"/>
  <c r="AW17" i="6" a="1"/>
  <c r="AR18" i="6" a="1"/>
  <c r="BB37" i="6" a="1"/>
  <c r="AU15" i="6" a="1"/>
  <c r="AV46" i="6" a="1"/>
  <c r="BA32" i="6" a="1"/>
  <c r="BB25" i="6" a="1"/>
  <c r="AO59" i="6" a="1"/>
  <c r="AS32" i="6" a="1"/>
  <c r="AX38" i="6" a="1"/>
  <c r="AX16" i="6" a="1"/>
  <c r="AN26" i="6" a="1"/>
  <c r="AP59" i="6" a="1"/>
  <c r="BB40" i="6" a="1"/>
  <c r="AN28" i="6" a="1"/>
  <c r="AX32" i="6" a="1"/>
  <c r="AP15" i="6" a="1"/>
  <c r="AY56" i="6" a="1"/>
  <c r="AN10" i="6" a="1"/>
  <c r="AZ27" i="6" a="1"/>
  <c r="AR49" i="6" a="1"/>
  <c r="AP52" i="6" a="1"/>
  <c r="AV14" i="6" a="1"/>
  <c r="AX55" i="6" a="1"/>
  <c r="AM16" i="6" a="1"/>
  <c r="AN45" i="6" a="1"/>
  <c r="AP33" i="6" a="1"/>
  <c r="AQ17" i="6" a="1"/>
  <c r="BA31" i="6" a="1"/>
  <c r="BB15" i="6" a="1"/>
  <c r="AN46" i="6" a="1"/>
  <c r="AW21" i="6" a="1"/>
  <c r="AO38" i="6" a="1"/>
  <c r="AP49" i="6" a="1"/>
  <c r="AQ14" i="6" a="1"/>
  <c r="AZ25" i="6" a="1"/>
  <c r="AZ32" i="6" a="1"/>
  <c r="AW52" i="6" a="1"/>
  <c r="AM39" i="6" a="1"/>
  <c r="AO57" i="6" a="1"/>
  <c r="AQ55" i="6" a="1"/>
  <c r="BA36" i="6" a="1"/>
  <c r="AP16" i="6" a="1"/>
  <c r="BB48" i="6" a="1"/>
  <c r="AQ18" i="6" a="1"/>
  <c r="AO44" i="6" a="1"/>
  <c r="AO15" i="6" a="1"/>
  <c r="AR34" i="6" a="1"/>
  <c r="AR24" i="6" a="1"/>
  <c r="AQ15" i="6" a="1"/>
  <c r="BA47" i="6" a="1"/>
  <c r="AX34" i="6" a="1"/>
  <c r="AR47" i="6" a="1"/>
  <c r="AW56" i="6" a="1"/>
  <c r="AX46" i="6" a="1"/>
  <c r="AM32" i="6" a="1"/>
  <c r="AM21" i="6" a="1"/>
  <c r="BA29" i="6" a="1"/>
  <c r="AN35" i="6" a="1"/>
  <c r="AM10" i="6" a="1"/>
  <c r="AU19" i="6" a="1"/>
  <c r="AQ52" i="6" a="1"/>
  <c r="AU18" i="6" a="1"/>
  <c r="BB52" i="6" a="1"/>
  <c r="AR46" i="6" a="1"/>
  <c r="AM58" i="6" a="1"/>
  <c r="BA50" i="6" a="1"/>
  <c r="AW12" i="6" a="1"/>
  <c r="AM40" i="6" a="1"/>
  <c r="AY40" i="6" a="1"/>
  <c r="AR20" i="6" a="1"/>
  <c r="AX53" i="6" a="1"/>
  <c r="AP44" i="6" a="1"/>
  <c r="AZ14" i="6" a="1"/>
  <c r="AX14" i="6" a="1"/>
  <c r="AX20" i="6" a="1"/>
  <c r="AZ11" i="6" a="1"/>
  <c r="AU58" i="6" a="1"/>
  <c r="BB51" i="6" a="1"/>
  <c r="AS43" i="6" a="1"/>
  <c r="AX48" i="6" a="1"/>
  <c r="AX47" i="6" a="1"/>
  <c r="AU20" i="6" a="1"/>
  <c r="AY53" i="6" a="1"/>
  <c r="AQ40" i="6" a="1"/>
  <c r="AW34" i="6" a="1"/>
  <c r="AZ16" i="6" a="1"/>
  <c r="AN43" i="6" a="1"/>
  <c r="BA53" i="6" a="1"/>
  <c r="AY57" i="6" a="1"/>
  <c r="BB23" i="6" a="1"/>
  <c r="AQ45" i="6" a="1"/>
  <c r="AT35" i="6" a="1"/>
  <c r="AV23" i="6" a="1"/>
  <c r="BB57" i="6" a="1"/>
  <c r="AM53" i="6" a="1"/>
  <c r="AZ26" i="6" a="1"/>
  <c r="AT15" i="6" a="1"/>
  <c r="AU23" i="6" a="1"/>
  <c r="AN34" i="6" a="1"/>
  <c r="AN19" i="6" a="1"/>
  <c r="AY59" i="6" a="1"/>
  <c r="AW58" i="6" a="1"/>
  <c r="AY51" i="6" a="1"/>
  <c r="AZ17" i="6" a="1"/>
  <c r="AS44" i="6" a="1"/>
  <c r="AM13" i="6" a="1"/>
  <c r="AQ58" i="6" a="1"/>
  <c r="AT39" i="6" a="1"/>
  <c r="AM14" i="6" a="1"/>
  <c r="AY41" i="6" a="1"/>
  <c r="BB50" i="6" a="1"/>
  <c r="AO55" i="6" a="1"/>
  <c r="AS21" i="6" a="1"/>
  <c r="AQ23" i="6" a="1"/>
  <c r="AZ34" i="6" a="1"/>
  <c r="AT16" i="6" a="1"/>
  <c r="AZ12" i="6" a="1"/>
  <c r="AP21" i="6" a="1"/>
  <c r="AW28" i="6" a="1"/>
  <c r="AS22" i="6" a="1"/>
  <c r="BB34" i="6" a="1"/>
  <c r="AW19" i="6" a="1"/>
  <c r="AT17" i="6" a="1"/>
  <c r="AU25" i="6" a="1"/>
  <c r="AZ51" i="6" a="1"/>
  <c r="BB14" i="6" a="1"/>
  <c r="AX57" i="6" a="1"/>
  <c r="AM15" i="6" a="1"/>
  <c r="BB19" i="6" a="1"/>
  <c r="AR52" i="6" a="1"/>
  <c r="AT46" i="6" a="1"/>
  <c r="AZ28" i="6" a="1"/>
  <c r="AW14" i="6" a="1"/>
  <c r="AW24" i="6" a="1"/>
  <c r="AN24" i="6" a="1"/>
  <c r="AP45" i="6" a="1"/>
  <c r="AW11" i="6" a="1"/>
  <c r="AU50" i="6" a="1"/>
  <c r="AP14" i="6" a="1"/>
  <c r="BA35" i="6" a="1"/>
  <c r="AR58" i="6" a="1"/>
  <c r="AM22" i="6" a="1"/>
  <c r="AQ11" i="6" a="1"/>
  <c r="AZ54" i="6" a="1"/>
  <c r="AY43" i="6" a="1"/>
  <c r="AM35" i="6" a="1"/>
  <c r="AP29" i="6" a="1"/>
  <c r="AO53" i="6" a="1"/>
  <c r="AX19" i="6" a="1"/>
  <c r="AY13" i="6" a="1"/>
  <c r="AP13" i="6" a="1"/>
  <c r="AS40" i="6" a="1"/>
  <c r="AW49" i="6" a="1"/>
  <c r="AY38" i="6" a="1"/>
  <c r="AY34" i="6" a="1"/>
  <c r="AM57" i="6" a="1"/>
  <c r="AY11" i="6" a="1"/>
  <c r="AZ50" i="6" a="1"/>
  <c r="AQ13" i="6" a="1"/>
  <c r="AR25" i="6" a="1"/>
  <c r="AU14" i="6" a="1"/>
  <c r="AZ48" i="6" a="1"/>
  <c r="AQ53" i="6" a="1"/>
  <c r="BA59" i="6" a="1"/>
  <c r="AV45" i="6" a="1"/>
  <c r="AO49" i="6" a="1"/>
  <c r="AT51" i="6" a="1"/>
  <c r="AV24" i="6" a="1"/>
  <c r="BB44" i="6" a="1"/>
  <c r="AR43" i="6" a="1"/>
  <c r="AZ13" i="6" a="1"/>
  <c r="AW43" i="6" a="1"/>
  <c r="AO45" i="6" a="1"/>
  <c r="AM17" i="6" a="1"/>
  <c r="AQ48" i="6" a="1"/>
  <c r="AO41" i="6" a="1"/>
  <c r="AQ56" i="6" a="1"/>
  <c r="AW25" i="6" a="1"/>
  <c r="AY14" i="6" a="1"/>
  <c r="AZ57" i="6" a="1"/>
  <c r="AZ18" i="6" a="1"/>
  <c r="AT56" i="6" a="1"/>
  <c r="AX52" i="6" a="1"/>
  <c r="AZ33" i="6" a="1"/>
  <c r="AP39" i="6" a="1"/>
  <c r="BA15" i="6" a="1"/>
  <c r="BB31" i="6" a="1"/>
  <c r="AU36" i="6" a="1"/>
  <c r="BA39" i="6" a="1"/>
  <c r="AQ59" i="6" a="1"/>
  <c r="AM31" i="6" a="1"/>
  <c r="AW41" i="6" a="1"/>
  <c r="AW18" i="6" a="1"/>
  <c r="BB33" i="6" a="1"/>
  <c r="AP25" i="6" a="1"/>
  <c r="AW44" i="6" a="1"/>
  <c r="AR21" i="6" a="1"/>
  <c r="AO37" i="6" a="1"/>
  <c r="AV41" i="6" a="1"/>
  <c r="AT57" i="6" a="1"/>
  <c r="AM25" i="6" a="1"/>
  <c r="AS10" i="6" a="1"/>
  <c r="BA43" i="6" a="1"/>
  <c r="AS36" i="6" a="1"/>
  <c r="AM46" i="6" a="1"/>
  <c r="AX54" i="6" a="1"/>
  <c r="BB36" i="6" a="1"/>
  <c r="AV12" i="6" a="1"/>
  <c r="AV15" i="6" a="1"/>
  <c r="AV34" i="6" a="1"/>
  <c r="AR53" i="6" a="1"/>
  <c r="AU22" i="6" a="1"/>
  <c r="AX25" i="6" a="1"/>
  <c r="AR13" i="6" a="1"/>
  <c r="AP24" i="6" a="1"/>
  <c r="AR11" i="6" a="1"/>
  <c r="AM45" i="6" a="1"/>
  <c r="AS38" i="6" a="1"/>
  <c r="AS19" i="6" a="1"/>
  <c r="AU57" i="6" a="1"/>
  <c r="BA27" i="6" a="1"/>
  <c r="AM55" i="6" a="1"/>
  <c r="AP23" i="6" a="1"/>
  <c r="AW45" i="6" a="1"/>
  <c r="AU17" i="6" a="1"/>
  <c r="AP57" i="6" a="1"/>
  <c r="AX24" i="6" a="1"/>
  <c r="AV33" i="6" a="1"/>
  <c r="AN38" i="6" a="1"/>
  <c r="AR31" i="6" a="1"/>
  <c r="AZ55" i="6" a="1"/>
  <c r="AQ37" i="6" a="1"/>
  <c r="AW51" i="6" a="1"/>
  <c r="AQ25" i="6" a="1"/>
  <c r="AT21" i="6" a="1"/>
  <c r="AU43" i="6" a="1"/>
  <c r="AQ43" i="6" a="1"/>
  <c r="AS58" i="6" a="1"/>
  <c r="BA33" i="6" a="1"/>
  <c r="AR17" i="6" a="1"/>
  <c r="AO58" i="6" a="1"/>
  <c r="AZ31" i="6" a="1"/>
  <c r="AQ31" i="6" a="1"/>
  <c r="AO56" i="6" a="1"/>
  <c r="AT53" i="6" a="1"/>
  <c r="AV37" i="6" a="1"/>
  <c r="AO29" i="6" a="1"/>
  <c r="AX39" i="6" a="1"/>
  <c r="AV36" i="6" a="1"/>
  <c r="AZ46" i="6" a="1"/>
  <c r="AO13" i="6" a="1"/>
  <c r="AZ24" i="6" a="1"/>
  <c r="AP28" i="6" a="1"/>
  <c r="AS57" i="6" a="1"/>
  <c r="AT59" i="6" a="1"/>
  <c r="AM23" i="6" a="1"/>
  <c r="AT18" i="6" a="1"/>
  <c r="AX28" i="6" a="1"/>
  <c r="AO22" i="6" a="1"/>
  <c r="BB26" i="6" a="1"/>
  <c r="AT49" i="6" a="1"/>
  <c r="AV21" i="6" a="1"/>
  <c r="AU24" i="6" a="1"/>
  <c r="AU12" i="6" a="1"/>
  <c r="BA44" i="6" a="1"/>
  <c r="AY47" i="6" a="1"/>
  <c r="BB22" i="6" a="1"/>
  <c r="AS31" i="6" a="1"/>
  <c r="AS25" i="6" a="1"/>
  <c r="AP43" i="6" a="1"/>
  <c r="AV55" i="6" a="1"/>
  <c r="AP41" i="6" a="1"/>
  <c r="AT37" i="6" a="1"/>
  <c r="AU21" i="6" a="1"/>
  <c r="AX26" i="6" a="1"/>
  <c r="AU41" i="6" a="1"/>
  <c r="AV13" i="6" a="1"/>
  <c r="AO18" i="6" a="1"/>
  <c r="AP12" i="6" a="1"/>
  <c r="AP20" i="6" a="1"/>
  <c r="BA16" i="6" a="1"/>
  <c r="AU38" i="6" a="1"/>
  <c r="AQ32" i="6" a="1"/>
  <c r="AP27" i="6" a="1"/>
  <c r="AQ34" i="6" a="1"/>
  <c r="AQ29" i="6" a="1"/>
  <c r="AU55" i="6" a="1"/>
  <c r="AU13" i="6" a="1"/>
  <c r="AP37" i="6" a="1"/>
  <c r="BA45" i="6" a="1"/>
  <c r="BA40" i="6" a="1"/>
  <c r="AR50" i="6" a="1"/>
  <c r="AT40" i="6" a="1"/>
  <c r="AR19" i="6" a="1"/>
  <c r="AZ58" i="6" a="1"/>
  <c r="AS33" i="6" a="1"/>
  <c r="AS34" i="6" a="1"/>
  <c r="AN49" i="6" a="1"/>
  <c r="AN27" i="6" a="1"/>
  <c r="AO39" i="6" a="1"/>
  <c r="AO23" i="6" a="1"/>
  <c r="AQ33" i="6" a="1"/>
  <c r="AZ45" i="6" a="1"/>
  <c r="AO10" i="6" a="1"/>
  <c r="AQ27" i="6" a="1"/>
  <c r="AR15" i="6" a="1"/>
  <c r="AX37" i="6" a="1"/>
  <c r="AX15" i="6" a="1"/>
  <c r="AR14" i="6" a="1"/>
  <c r="AV47" i="6" a="1"/>
  <c r="AT23" i="6" a="1"/>
  <c r="AR56" i="6" a="1"/>
  <c r="AX43" i="6" a="1"/>
  <c r="BB18" i="6" a="1"/>
  <c r="AT31" i="6" a="1"/>
  <c r="AR41" i="6" a="1"/>
  <c r="AY33" i="6" a="1"/>
  <c r="BB55" i="6" a="1"/>
  <c r="BB29" i="6" a="1"/>
  <c r="AQ38" i="6" a="1"/>
  <c r="BB47" i="6" a="1"/>
  <c r="AR38" i="6" a="1"/>
  <c r="AT10" i="6" a="1"/>
  <c r="AY28" i="6" a="1"/>
  <c r="AZ52" i="6" a="1"/>
  <c r="AM38" i="6" a="1"/>
  <c r="AY20" i="6" a="1"/>
  <c r="AX27" i="6" a="1"/>
  <c r="AO25" i="6" a="1"/>
  <c r="AQ36" i="6" a="1"/>
  <c r="AO43" i="6" a="1"/>
  <c r="AQ39" i="6" a="1"/>
  <c r="AW22" i="6" a="1"/>
  <c r="BA10" i="6" a="1"/>
  <c r="AR37" i="6" a="1"/>
  <c r="AZ21" i="6" a="1"/>
  <c r="AT36" i="6" a="1"/>
  <c r="AZ37" i="6" a="1"/>
  <c r="AP36" i="6" a="1"/>
  <c r="BB13" i="6" a="1"/>
  <c r="AP46" i="6" a="1"/>
  <c r="AY37" i="6" a="1"/>
  <c r="AR29" i="6" a="1"/>
  <c r="BA11" i="6" a="1"/>
  <c r="AN11" i="6" a="1"/>
  <c r="AX11" i="6" a="1"/>
  <c r="AV32" i="6" a="1"/>
  <c r="BA48" i="6" a="1"/>
  <c r="AX23" i="6" a="1"/>
  <c r="AY54" i="6" a="1"/>
  <c r="AW31" i="6" a="1"/>
  <c r="AR23" i="6" a="1"/>
  <c r="AX21" i="6" a="1"/>
  <c r="AV52" i="6" a="1"/>
  <c r="AM48" i="6" a="1"/>
  <c r="AQ20" i="6" a="1"/>
  <c r="AU51" i="6" a="1"/>
  <c r="BB45" i="6" a="1"/>
  <c r="AY19" i="6" a="1"/>
  <c r="AM36" i="6" a="1"/>
  <c r="AN13" i="6" a="1"/>
  <c r="AO21" i="6" a="1"/>
  <c r="AN55" i="6" a="1"/>
  <c r="AX12" i="6" a="1"/>
  <c r="AY29" i="6" a="1"/>
  <c r="AV57" i="6" a="1"/>
  <c r="AM12" i="6" a="1"/>
  <c r="AW53" i="6" a="1"/>
  <c r="AR33" i="6" a="1"/>
  <c r="AR27" i="6" a="1"/>
  <c r="AW29" i="6" a="1"/>
  <c r="AW23" i="6" a="1"/>
  <c r="AM50" i="6" a="1"/>
  <c r="AY35" i="6" a="1"/>
  <c r="AU34" i="6" a="1"/>
  <c r="AX13" i="6" a="1"/>
  <c r="AR32" i="6" a="1"/>
  <c r="AT13" i="6" a="1"/>
  <c r="AO27" i="6" a="1"/>
  <c r="AO19" i="6" a="1"/>
  <c r="AT24" i="6" a="1"/>
  <c r="BA20" i="6" a="1"/>
  <c r="AP56" i="6" a="1"/>
  <c r="AN54" i="6" a="1"/>
  <c r="AN15" i="6" a="1"/>
  <c r="BB38" i="6" a="1"/>
  <c r="AT34" i="6" a="1"/>
  <c r="AQ26" i="6" a="1"/>
  <c r="AZ10" i="6" a="1"/>
  <c r="AS41" i="6" a="1"/>
  <c r="AU28" i="6" a="1"/>
  <c r="AR57" i="6" a="1"/>
  <c r="AV20" i="6" a="1"/>
  <c r="AQ21" i="6" a="1"/>
  <c r="AW38" i="6" a="1"/>
  <c r="AO17" i="6" a="1"/>
  <c r="AP31" i="6" a="1"/>
  <c r="AW26" i="6" a="1"/>
  <c r="BB10" i="6" a="1"/>
  <c r="AM29" i="6" a="1"/>
  <c r="AX50" i="6" a="1"/>
  <c r="BB28" i="6" a="1"/>
  <c r="AZ15" i="6" a="1"/>
  <c r="BA58" i="6" a="1"/>
  <c r="AO54" i="6" a="1"/>
  <c r="BA28" i="6" a="1"/>
  <c r="AT26" i="6" a="1"/>
  <c r="AS27" i="6" a="1"/>
  <c r="AV48" i="6" a="1"/>
  <c r="AR45" i="6" a="1"/>
  <c r="AY49" i="6" a="1"/>
  <c r="AW59" i="6" a="1"/>
  <c r="AT48" i="6" a="1"/>
  <c r="AQ19" i="6" a="1"/>
  <c r="AS53" i="6" a="1"/>
  <c r="BA52" i="6" a="1"/>
  <c r="AV18" i="6" a="1"/>
  <c r="AU35" i="6" a="1"/>
  <c r="AY52" i="6" a="1"/>
  <c r="AN48" i="6" a="1"/>
  <c r="AU10" i="6" a="1"/>
  <c r="AR54" i="6" a="1"/>
  <c r="AN33" i="6" a="1"/>
  <c r="BA51" i="6" a="1"/>
  <c r="BB27" i="6" a="1"/>
  <c r="AY21" i="6" a="1"/>
  <c r="BA49" i="6" a="1"/>
  <c r="AP26" i="6" a="1"/>
  <c r="AQ57" i="6" a="1"/>
  <c r="AR16" i="6" a="1"/>
  <c r="AX36" i="6" a="1"/>
  <c r="AV11" i="6" a="1"/>
  <c r="BA25" i="6" a="1"/>
  <c r="AW48" i="6" a="1"/>
  <c r="AS56" i="6" a="1"/>
  <c r="AT55" i="6" a="1"/>
  <c r="AM11" i="6" a="1"/>
  <c r="AW54" i="6" a="1"/>
  <c r="AT19" i="6" a="1"/>
  <c r="AV39" i="6" a="1"/>
  <c r="AM56" i="6" a="1"/>
  <c r="AU48" i="6" a="1"/>
  <c r="AW40" i="6" a="1"/>
  <c r="BA57" i="6" a="1"/>
  <c r="AS15" i="6" a="1"/>
  <c r="AN22" i="6" a="1"/>
  <c r="AV10" i="6" a="1"/>
  <c r="AZ38" i="6" a="1"/>
  <c r="AU40" i="6" a="1"/>
  <c r="AR10" i="6" a="1"/>
  <c r="BB35" i="6" a="1"/>
  <c r="BB46" i="6" a="1"/>
  <c r="AM26" i="6" a="1"/>
  <c r="AS23" i="6" a="1"/>
  <c r="AZ49" i="6" a="1"/>
  <c r="AT58" i="6" a="1"/>
  <c r="AW15" i="6" a="1"/>
  <c r="AV29" i="6" a="1"/>
  <c r="AU54" i="6" a="1"/>
  <c r="BB16" i="6" a="1"/>
  <c r="AY48" i="6" a="1"/>
  <c r="BB11" i="6" a="1"/>
  <c r="AX22" i="6" a="1"/>
  <c r="AS47" i="6" a="1"/>
  <c r="BB20" i="6" a="1"/>
  <c r="AR35" i="6" a="1"/>
  <c r="AT27" i="6" a="1"/>
  <c r="AQ50" i="6" a="1"/>
  <c r="AW10" i="6" a="1"/>
  <c r="AN58" i="6" a="1"/>
  <c r="AT44" i="6" a="1"/>
  <c r="AQ49" i="6" a="1"/>
  <c r="AT14" i="6" a="1"/>
  <c r="AU16" i="6" a="1"/>
  <c r="AP17" i="6" a="1"/>
  <c r="AN12" i="6" a="1"/>
  <c r="AO47" i="6" a="1"/>
  <c r="AO36" i="6" a="1"/>
  <c r="BB17" i="6" a="1"/>
  <c r="AR22" i="6" a="1"/>
  <c r="AZ59" i="6" a="1"/>
  <c r="AY31" i="6" a="1"/>
  <c r="AV22" i="6" a="1"/>
  <c r="AV35" i="6" a="1"/>
  <c r="AS45" i="6" a="1"/>
  <c r="AN57" i="6" a="1"/>
  <c r="AQ35" i="6" a="1"/>
  <c r="AP48" i="6" a="1"/>
  <c r="AN41" i="6" a="1"/>
  <c r="AW55" i="6" a="1"/>
  <c r="AV59" i="6" a="1"/>
  <c r="AU44" i="6" a="1"/>
  <c r="AV28" i="6" a="1"/>
  <c r="AV17" i="6" a="1"/>
  <c r="AW13" i="6" a="1"/>
  <c r="AZ47" i="6" a="1"/>
  <c r="AS18" i="6" a="1"/>
  <c r="BA24" i="6" a="1"/>
  <c r="BA55" i="6" a="1"/>
  <c r="AS51" i="6" a="1"/>
  <c r="AU33" i="6" a="1"/>
  <c r="AT28" i="6" a="1"/>
  <c r="AO31" i="6" a="1"/>
  <c r="BA56" i="6" a="1"/>
  <c r="AU46" i="6" a="1"/>
  <c r="AW47" i="6" a="1"/>
  <c r="AZ41" i="6" a="1"/>
  <c r="AO40" i="6" a="1"/>
  <c r="AV27" i="6" a="1"/>
  <c r="AU45" i="6" a="1"/>
  <c r="AX31" i="6" a="1"/>
  <c r="BA22" i="6" a="1"/>
  <c r="AT50" i="6" a="1"/>
  <c r="AM54" i="6" a="1"/>
  <c r="AO52" i="6" a="1"/>
  <c r="AN20" i="6" a="1"/>
  <c r="AN53" i="6" a="1"/>
  <c r="AS14" i="6" a="1"/>
  <c r="AT43" i="6" a="1"/>
  <c r="AX17" i="6" a="1"/>
  <c r="BB56" i="6" a="1"/>
  <c r="AR44" i="6" a="1"/>
  <c r="AZ36" i="6" a="1"/>
  <c r="AW27" i="6" a="1"/>
  <c r="AM42" i="6" a="1"/>
  <c r="AS42" i="6" a="1"/>
  <c r="AZ42" i="6" a="1"/>
  <c r="AO42" i="6" a="1"/>
  <c r="AN42" i="6" a="1"/>
  <c r="AY42" i="6" a="1"/>
  <c r="AT42" i="6" a="1"/>
  <c r="AV42" i="6" a="1"/>
  <c r="AU42" i="6" a="1"/>
  <c r="BA42" i="6" a="1"/>
  <c r="AQ42" i="6" a="1"/>
  <c r="AW42" i="6" a="1"/>
  <c r="BB42" i="6" a="1"/>
  <c r="AP42" i="6" a="1"/>
  <c r="AX42" i="6" a="1"/>
  <c r="AR42" i="6" a="1"/>
  <c r="AW27" i="6" l="1"/>
  <c r="AZ36" i="6"/>
  <c r="AR44" i="6"/>
  <c r="BB56" i="6"/>
  <c r="AX17" i="6"/>
  <c r="AT43" i="6"/>
  <c r="AS14" i="6"/>
  <c r="AN53" i="6"/>
  <c r="AN20" i="6"/>
  <c r="AO52" i="6"/>
  <c r="AM54" i="6"/>
  <c r="AT50" i="6"/>
  <c r="BA22" i="6"/>
  <c r="AX31" i="6"/>
  <c r="AU45" i="6"/>
  <c r="AV27" i="6"/>
  <c r="AO40" i="6"/>
  <c r="AZ41" i="6"/>
  <c r="AW47" i="6"/>
  <c r="AU46" i="6"/>
  <c r="BA56" i="6"/>
  <c r="AO31" i="6"/>
  <c r="AT28" i="6"/>
  <c r="AU33" i="6"/>
  <c r="AS51" i="6"/>
  <c r="BA55" i="6"/>
  <c r="BA24" i="6"/>
  <c r="AS18" i="6"/>
  <c r="AZ47" i="6"/>
  <c r="AW13" i="6"/>
  <c r="AV17" i="6"/>
  <c r="AV28" i="6"/>
  <c r="AU44" i="6"/>
  <c r="AV59" i="6"/>
  <c r="AW55" i="6"/>
  <c r="AN41" i="6"/>
  <c r="AP48" i="6"/>
  <c r="AQ35" i="6"/>
  <c r="AN57" i="6"/>
  <c r="AS45" i="6"/>
  <c r="AV35" i="6"/>
  <c r="AV22" i="6"/>
  <c r="AY31" i="6"/>
  <c r="AZ59" i="6"/>
  <c r="AR22" i="6"/>
  <c r="BB17" i="6"/>
  <c r="AO36" i="6"/>
  <c r="AO47" i="6"/>
  <c r="AN12" i="6"/>
  <c r="AP17" i="6"/>
  <c r="AU16" i="6"/>
  <c r="AT14" i="6"/>
  <c r="AQ49" i="6"/>
  <c r="AT44" i="6"/>
  <c r="AN58" i="6"/>
  <c r="AW10" i="6"/>
  <c r="AQ50" i="6"/>
  <c r="AT27" i="6"/>
  <c r="AR35" i="6"/>
  <c r="BB20" i="6"/>
  <c r="AS47" i="6"/>
  <c r="AX22" i="6"/>
  <c r="BB11" i="6"/>
  <c r="AY48" i="6"/>
  <c r="BB16" i="6"/>
  <c r="AU54" i="6"/>
  <c r="AV29" i="6"/>
  <c r="AW15" i="6"/>
  <c r="AT58" i="6"/>
  <c r="AZ49" i="6"/>
  <c r="AS23" i="6"/>
  <c r="AM26" i="6"/>
  <c r="BB46" i="6"/>
  <c r="BB35" i="6"/>
  <c r="AR10" i="6"/>
  <c r="AU40" i="6"/>
  <c r="AZ38" i="6"/>
  <c r="AV10" i="6"/>
  <c r="AN22" i="6"/>
  <c r="AS15" i="6"/>
  <c r="BA57" i="6"/>
  <c r="AW40" i="6"/>
  <c r="AU48" i="6"/>
  <c r="AM56" i="6"/>
  <c r="AV39" i="6"/>
  <c r="AT19" i="6"/>
  <c r="AW54" i="6"/>
  <c r="AM11" i="6"/>
  <c r="AT55" i="6"/>
  <c r="AS56" i="6"/>
  <c r="AW48" i="6"/>
  <c r="BA25" i="6"/>
  <c r="AV11" i="6"/>
  <c r="AX36" i="6"/>
  <c r="AR16" i="6"/>
  <c r="AQ57" i="6"/>
  <c r="AP26" i="6"/>
  <c r="BA49" i="6"/>
  <c r="AY21" i="6"/>
  <c r="BB27" i="6"/>
  <c r="BA51" i="6"/>
  <c r="AN33" i="6"/>
  <c r="AR54" i="6"/>
  <c r="AU10" i="6"/>
  <c r="AN48" i="6"/>
  <c r="AY52" i="6"/>
  <c r="AU35" i="6"/>
  <c r="AV18" i="6"/>
  <c r="BA52" i="6"/>
  <c r="AS53" i="6"/>
  <c r="AQ19" i="6"/>
  <c r="AT48" i="6"/>
  <c r="AW59" i="6"/>
  <c r="AY49" i="6"/>
  <c r="AR45" i="6"/>
  <c r="AV48" i="6"/>
  <c r="AS27" i="6"/>
  <c r="AT26" i="6"/>
  <c r="BA28" i="6"/>
  <c r="AO54" i="6"/>
  <c r="BA58" i="6"/>
  <c r="AZ15" i="6"/>
  <c r="BB28" i="6"/>
  <c r="AX50" i="6"/>
  <c r="AM29" i="6"/>
  <c r="BB10" i="6"/>
  <c r="AW26" i="6"/>
  <c r="AP31" i="6"/>
  <c r="AO17" i="6"/>
  <c r="AW38" i="6"/>
  <c r="AQ21" i="6"/>
  <c r="AV20" i="6"/>
  <c r="AR57" i="6"/>
  <c r="AU28" i="6"/>
  <c r="AS41" i="6"/>
  <c r="AZ10" i="6"/>
  <c r="AQ26" i="6"/>
  <c r="AT34" i="6"/>
  <c r="BB38" i="6"/>
  <c r="AN15" i="6"/>
  <c r="AN54" i="6"/>
  <c r="AP56" i="6"/>
  <c r="BA20" i="6"/>
  <c r="AT24" i="6"/>
  <c r="AO19" i="6"/>
  <c r="AO27" i="6"/>
  <c r="AT13" i="6"/>
  <c r="AR32" i="6"/>
  <c r="AX13" i="6"/>
  <c r="AU34" i="6"/>
  <c r="AY35" i="6"/>
  <c r="AM50" i="6"/>
  <c r="AW23" i="6"/>
  <c r="AW29" i="6"/>
  <c r="AR27" i="6"/>
  <c r="AR33" i="6"/>
  <c r="AW53" i="6"/>
  <c r="AM12" i="6"/>
  <c r="AV57" i="6"/>
  <c r="AY29" i="6"/>
  <c r="AX12" i="6"/>
  <c r="AN55" i="6"/>
  <c r="AO21" i="6"/>
  <c r="AN13" i="6"/>
  <c r="AM36" i="6"/>
  <c r="AY19" i="6"/>
  <c r="BB45" i="6"/>
  <c r="AU51" i="6"/>
  <c r="AQ20" i="6"/>
  <c r="AM48" i="6"/>
  <c r="AV52" i="6"/>
  <c r="AX21" i="6"/>
  <c r="AR23" i="6"/>
  <c r="AW31" i="6"/>
  <c r="AY54" i="6"/>
  <c r="AX23" i="6"/>
  <c r="BA48" i="6"/>
  <c r="AV32" i="6"/>
  <c r="AX11" i="6"/>
  <c r="AN11" i="6"/>
  <c r="BA11" i="6"/>
  <c r="AR29" i="6"/>
  <c r="AY37" i="6"/>
  <c r="AP46" i="6"/>
  <c r="BB13" i="6"/>
  <c r="AP36" i="6"/>
  <c r="AZ37" i="6"/>
  <c r="AT36" i="6"/>
  <c r="AZ21" i="6"/>
  <c r="AR37" i="6"/>
  <c r="BA10" i="6"/>
  <c r="AW22" i="6"/>
  <c r="AQ39" i="6"/>
  <c r="AO43" i="6"/>
  <c r="AQ36" i="6"/>
  <c r="AO25" i="6"/>
  <c r="AX27" i="6"/>
  <c r="AY20" i="6"/>
  <c r="AM38" i="6"/>
  <c r="AZ52" i="6"/>
  <c r="AY28" i="6"/>
  <c r="AT10" i="6"/>
  <c r="AR38" i="6"/>
  <c r="BB47" i="6"/>
  <c r="AQ38" i="6"/>
  <c r="BB29" i="6"/>
  <c r="BB55" i="6"/>
  <c r="AY33" i="6"/>
  <c r="AR41" i="6"/>
  <c r="AT31" i="6"/>
  <c r="BB18" i="6"/>
  <c r="AX43" i="6"/>
  <c r="AR56" i="6"/>
  <c r="AT23" i="6"/>
  <c r="AV47" i="6"/>
  <c r="AR14" i="6"/>
  <c r="AX15" i="6"/>
  <c r="AX37" i="6"/>
  <c r="AR15" i="6"/>
  <c r="AQ27" i="6"/>
  <c r="AO10" i="6"/>
  <c r="AZ45" i="6"/>
  <c r="AQ33" i="6"/>
  <c r="AO23" i="6"/>
  <c r="AO39" i="6"/>
  <c r="AN27" i="6"/>
  <c r="AN49" i="6"/>
  <c r="AS34" i="6"/>
  <c r="AS33" i="6"/>
  <c r="AZ58" i="6"/>
  <c r="AR19" i="6"/>
  <c r="AT40" i="6"/>
  <c r="AR50" i="6"/>
  <c r="BA40" i="6"/>
  <c r="BA45" i="6"/>
  <c r="AP37" i="6"/>
  <c r="AU13" i="6"/>
  <c r="AU55" i="6"/>
  <c r="AQ29" i="6"/>
  <c r="AQ34" i="6"/>
  <c r="AP27" i="6"/>
  <c r="AQ32" i="6"/>
  <c r="AU38" i="6"/>
  <c r="BA16" i="6"/>
  <c r="AP20" i="6"/>
  <c r="AP12" i="6"/>
  <c r="AO18" i="6"/>
  <c r="AV13" i="6"/>
  <c r="AU41" i="6"/>
  <c r="AX26" i="6"/>
  <c r="AU21" i="6"/>
  <c r="AT37" i="6"/>
  <c r="AP41" i="6"/>
  <c r="AV55" i="6"/>
  <c r="AP43" i="6"/>
  <c r="AS25" i="6"/>
  <c r="AS31" i="6"/>
  <c r="BB22" i="6"/>
  <c r="AY47" i="6"/>
  <c r="BA44" i="6"/>
  <c r="AU12" i="6"/>
  <c r="AU24" i="6"/>
  <c r="AV21" i="6"/>
  <c r="AT49" i="6"/>
  <c r="BB26" i="6"/>
  <c r="AO22" i="6"/>
  <c r="AX28" i="6"/>
  <c r="AT18" i="6"/>
  <c r="AM23" i="6"/>
  <c r="AT59" i="6"/>
  <c r="AS57" i="6"/>
  <c r="AP28" i="6"/>
  <c r="AZ24" i="6"/>
  <c r="AO13" i="6"/>
  <c r="AZ46" i="6"/>
  <c r="AV36" i="6"/>
  <c r="AX39" i="6"/>
  <c r="AO29" i="6"/>
  <c r="AV37" i="6"/>
  <c r="AT53" i="6"/>
  <c r="AO56" i="6"/>
  <c r="AQ31" i="6"/>
  <c r="AZ31" i="6"/>
  <c r="AO58" i="6"/>
  <c r="AR17" i="6"/>
  <c r="BA33" i="6"/>
  <c r="AS58" i="6"/>
  <c r="AQ43" i="6"/>
  <c r="AU43" i="6"/>
  <c r="AT21" i="6"/>
  <c r="AQ25" i="6"/>
  <c r="AW51" i="6"/>
  <c r="AQ37" i="6"/>
  <c r="AZ55" i="6"/>
  <c r="AR31" i="6"/>
  <c r="AN38" i="6"/>
  <c r="AV33" i="6"/>
  <c r="AX24" i="6"/>
  <c r="AP57" i="6"/>
  <c r="AU17" i="6"/>
  <c r="AW45" i="6"/>
  <c r="AP23" i="6"/>
  <c r="AM55" i="6"/>
  <c r="BA27" i="6"/>
  <c r="AU57" i="6"/>
  <c r="AS19" i="6"/>
  <c r="AS38" i="6"/>
  <c r="AM45" i="6"/>
  <c r="AR11" i="6"/>
  <c r="AP24" i="6"/>
  <c r="AR13" i="6"/>
  <c r="AX25" i="6"/>
  <c r="AU22" i="6"/>
  <c r="AR53" i="6"/>
  <c r="AV34" i="6"/>
  <c r="AV15" i="6"/>
  <c r="AV12" i="6"/>
  <c r="BB36" i="6"/>
  <c r="AX54" i="6"/>
  <c r="AM46" i="6"/>
  <c r="AS36" i="6"/>
  <c r="BA43" i="6"/>
  <c r="AS10" i="6"/>
  <c r="AM25" i="6"/>
  <c r="AT57" i="6"/>
  <c r="AV41" i="6"/>
  <c r="AO37" i="6"/>
  <c r="AR21" i="6"/>
  <c r="AW44" i="6"/>
  <c r="AP25" i="6"/>
  <c r="BB33" i="6"/>
  <c r="AW18" i="6"/>
  <c r="AW41" i="6"/>
  <c r="AM31" i="6"/>
  <c r="AQ59" i="6"/>
  <c r="BA39" i="6"/>
  <c r="AU36" i="6"/>
  <c r="BB31" i="6"/>
  <c r="BA15" i="6"/>
  <c r="AP39" i="6"/>
  <c r="AZ33" i="6"/>
  <c r="AX52" i="6"/>
  <c r="AT56" i="6"/>
  <c r="AZ18" i="6"/>
  <c r="AZ57" i="6"/>
  <c r="AY14" i="6"/>
  <c r="AW25" i="6"/>
  <c r="AQ56" i="6"/>
  <c r="AO41" i="6"/>
  <c r="AQ48" i="6"/>
  <c r="AM17" i="6"/>
  <c r="AO45" i="6"/>
  <c r="AW43" i="6"/>
  <c r="AZ13" i="6"/>
  <c r="AR43" i="6"/>
  <c r="BB44" i="6"/>
  <c r="AV24" i="6"/>
  <c r="AT51" i="6"/>
  <c r="AO49" i="6"/>
  <c r="AV45" i="6"/>
  <c r="BA59" i="6"/>
  <c r="AQ53" i="6"/>
  <c r="AZ48" i="6"/>
  <c r="AU14" i="6"/>
  <c r="AR25" i="6"/>
  <c r="AQ13" i="6"/>
  <c r="AZ50" i="6"/>
  <c r="AY11" i="6"/>
  <c r="AM57" i="6"/>
  <c r="AY34" i="6"/>
  <c r="AY38" i="6"/>
  <c r="AW49" i="6"/>
  <c r="AS40" i="6"/>
  <c r="AP13" i="6"/>
  <c r="AY13" i="6"/>
  <c r="AX19" i="6"/>
  <c r="AO53" i="6"/>
  <c r="AP29" i="6"/>
  <c r="AM35" i="6"/>
  <c r="AY43" i="6"/>
  <c r="AZ54" i="6"/>
  <c r="AQ11" i="6"/>
  <c r="AM22" i="6"/>
  <c r="AR58" i="6"/>
  <c r="BA35" i="6"/>
  <c r="AP14" i="6"/>
  <c r="AU50" i="6"/>
  <c r="AW11" i="6"/>
  <c r="AP45" i="6"/>
  <c r="AN24" i="6"/>
  <c r="AW24" i="6"/>
  <c r="AW14" i="6"/>
  <c r="AZ28" i="6"/>
  <c r="AT46" i="6"/>
  <c r="AR52" i="6"/>
  <c r="BB19" i="6"/>
  <c r="AM15" i="6"/>
  <c r="AX57" i="6"/>
  <c r="BB14" i="6"/>
  <c r="AZ51" i="6"/>
  <c r="AU25" i="6"/>
  <c r="AT17" i="6"/>
  <c r="AW19" i="6"/>
  <c r="BB34" i="6"/>
  <c r="AS22" i="6"/>
  <c r="AW28" i="6"/>
  <c r="AP21" i="6"/>
  <c r="AZ12" i="6"/>
  <c r="AT16" i="6"/>
  <c r="AZ34" i="6"/>
  <c r="AQ23" i="6"/>
  <c r="AS21" i="6"/>
  <c r="AO55" i="6"/>
  <c r="BB50" i="6"/>
  <c r="AY41" i="6"/>
  <c r="AM14" i="6"/>
  <c r="AT39" i="6"/>
  <c r="AQ58" i="6"/>
  <c r="AM13" i="6"/>
  <c r="AS44" i="6"/>
  <c r="AZ17" i="6"/>
  <c r="AY51" i="6"/>
  <c r="AW58" i="6"/>
  <c r="AY59" i="6"/>
  <c r="AN19" i="6"/>
  <c r="AN34" i="6"/>
  <c r="AU23" i="6"/>
  <c r="AT15" i="6"/>
  <c r="AZ26" i="6"/>
  <c r="AM53" i="6"/>
  <c r="BB57" i="6"/>
  <c r="AV23" i="6"/>
  <c r="AT35" i="6"/>
  <c r="AQ45" i="6"/>
  <c r="BB23" i="6"/>
  <c r="AY57" i="6"/>
  <c r="BA53" i="6"/>
  <c r="AN43" i="6"/>
  <c r="AZ16" i="6"/>
  <c r="AW34" i="6"/>
  <c r="AQ40" i="6"/>
  <c r="AY53" i="6"/>
  <c r="AU20" i="6"/>
  <c r="AX47" i="6"/>
  <c r="AX48" i="6"/>
  <c r="AS43" i="6"/>
  <c r="BB51" i="6"/>
  <c r="AU58" i="6"/>
  <c r="AZ11" i="6"/>
  <c r="AX20" i="6"/>
  <c r="AX14" i="6"/>
  <c r="AZ14" i="6"/>
  <c r="AP44" i="6"/>
  <c r="AX53" i="6"/>
  <c r="AR20" i="6"/>
  <c r="AY40" i="6"/>
  <c r="AM40" i="6"/>
  <c r="AW12" i="6"/>
  <c r="BA50" i="6"/>
  <c r="AM58" i="6"/>
  <c r="AR46" i="6"/>
  <c r="BB52" i="6"/>
  <c r="AU18" i="6"/>
  <c r="AQ52" i="6"/>
  <c r="AU19" i="6"/>
  <c r="AM10" i="6"/>
  <c r="AN35" i="6"/>
  <c r="BA29" i="6"/>
  <c r="AM21" i="6"/>
  <c r="AM32" i="6"/>
  <c r="AX46" i="6"/>
  <c r="AW56" i="6"/>
  <c r="AR47" i="6"/>
  <c r="AX34" i="6"/>
  <c r="BA47" i="6"/>
  <c r="AQ15" i="6"/>
  <c r="AR24" i="6"/>
  <c r="AR34" i="6"/>
  <c r="AO15" i="6"/>
  <c r="AO44" i="6"/>
  <c r="AQ18" i="6"/>
  <c r="BB48" i="6"/>
  <c r="AP16" i="6"/>
  <c r="BA36" i="6"/>
  <c r="AQ55" i="6"/>
  <c r="AO57" i="6"/>
  <c r="AM39" i="6"/>
  <c r="AW52" i="6"/>
  <c r="AZ32" i="6"/>
  <c r="AZ25" i="6"/>
  <c r="AQ14" i="6"/>
  <c r="AP49" i="6"/>
  <c r="AO38" i="6"/>
  <c r="AW21" i="6"/>
  <c r="AN46" i="6"/>
  <c r="BB15" i="6"/>
  <c r="BA31" i="6"/>
  <c r="AQ17" i="6"/>
  <c r="AP33" i="6"/>
  <c r="AN45" i="6"/>
  <c r="AM16" i="6"/>
  <c r="AX55" i="6"/>
  <c r="AV14" i="6"/>
  <c r="AP52" i="6"/>
  <c r="AR49" i="6"/>
  <c r="AZ27" i="6"/>
  <c r="AN10" i="6"/>
  <c r="AY56" i="6"/>
  <c r="AP15" i="6"/>
  <c r="AX32" i="6"/>
  <c r="AN28" i="6"/>
  <c r="BB40" i="6"/>
  <c r="AP59" i="6"/>
  <c r="AN26" i="6"/>
  <c r="AX16" i="6"/>
  <c r="AX38" i="6"/>
  <c r="AS32" i="6"/>
  <c r="AO59" i="6"/>
  <c r="BB25" i="6"/>
  <c r="BA32" i="6"/>
  <c r="AV46" i="6"/>
  <c r="AU15" i="6"/>
  <c r="BB37" i="6"/>
  <c r="AR18" i="6"/>
  <c r="AW17" i="6"/>
  <c r="AU37" i="6"/>
  <c r="AN36" i="6"/>
  <c r="AQ41" i="6"/>
  <c r="AV56" i="6"/>
  <c r="AP47" i="6"/>
  <c r="AP58" i="6"/>
  <c r="AO28" i="6"/>
  <c r="AS12" i="6"/>
  <c r="AM33" i="6"/>
  <c r="BB21" i="6"/>
  <c r="BB12" i="6"/>
  <c r="BB58" i="6"/>
  <c r="AZ29" i="6"/>
  <c r="AM51" i="6"/>
  <c r="AV44" i="6"/>
  <c r="AT52" i="6"/>
  <c r="AY12" i="6"/>
  <c r="AR40" i="6"/>
  <c r="AP11" i="6"/>
  <c r="AY23" i="6"/>
  <c r="AY24" i="6"/>
  <c r="AN59" i="6"/>
  <c r="AT41" i="6"/>
  <c r="AS16" i="6"/>
  <c r="AR36" i="6"/>
  <c r="AW46" i="6"/>
  <c r="AU59" i="6"/>
  <c r="AS59" i="6"/>
  <c r="AM47" i="6"/>
  <c r="AQ47" i="6"/>
  <c r="AW50" i="6"/>
  <c r="AS24" i="6"/>
  <c r="AX59" i="6"/>
  <c r="BB32" i="6"/>
  <c r="AT22" i="6"/>
  <c r="AX41" i="6"/>
  <c r="AT11" i="6"/>
  <c r="AQ12" i="6"/>
  <c r="AQ28" i="6"/>
  <c r="AY27" i="6"/>
  <c r="AQ51" i="6"/>
  <c r="AS35" i="6"/>
  <c r="AM28" i="6"/>
  <c r="AR55" i="6"/>
  <c r="AM52" i="6"/>
  <c r="AS26" i="6"/>
  <c r="AR48" i="6"/>
  <c r="AV53" i="6"/>
  <c r="AY46" i="6"/>
  <c r="AS13" i="6"/>
  <c r="AW37" i="6"/>
  <c r="AR26" i="6"/>
  <c r="AO46" i="6"/>
  <c r="AP55" i="6"/>
  <c r="AR59" i="6"/>
  <c r="AY32" i="6"/>
  <c r="AP19" i="6"/>
  <c r="AZ44" i="6"/>
  <c r="AU29" i="6"/>
  <c r="BB59" i="6"/>
  <c r="AQ22" i="6"/>
  <c r="AM27" i="6"/>
  <c r="AO16" i="6"/>
  <c r="AN47" i="6"/>
  <c r="AY36" i="6"/>
  <c r="AY25" i="6"/>
  <c r="AZ20" i="6"/>
  <c r="AS28" i="6"/>
  <c r="AW36" i="6"/>
  <c r="AO34" i="6"/>
  <c r="AP40" i="6"/>
  <c r="AS55" i="6"/>
  <c r="AT12" i="6"/>
  <c r="AT29" i="6"/>
  <c r="AS52" i="6"/>
  <c r="AZ53" i="6"/>
  <c r="AX58" i="6"/>
  <c r="AT33" i="6"/>
  <c r="AP32" i="6"/>
  <c r="AY55" i="6"/>
  <c r="BA18" i="6"/>
  <c r="BA14" i="6"/>
  <c r="AV31" i="6"/>
  <c r="AO24" i="6"/>
  <c r="AU31" i="6"/>
  <c r="AX29" i="6"/>
  <c r="AU47" i="6"/>
  <c r="AX40" i="6"/>
  <c r="BA12" i="6"/>
  <c r="AX49" i="6"/>
  <c r="AO48" i="6"/>
  <c r="AR12" i="6"/>
  <c r="AO26" i="6"/>
  <c r="AV50" i="6"/>
  <c r="AV25" i="6"/>
  <c r="AN50" i="6"/>
  <c r="AN32" i="6"/>
  <c r="AW20" i="6"/>
  <c r="AX10" i="6"/>
  <c r="BA26" i="6"/>
  <c r="BB41" i="6"/>
  <c r="AM20" i="6"/>
  <c r="BA19" i="6"/>
  <c r="AQ16" i="6"/>
  <c r="AY26" i="6"/>
  <c r="AO20" i="6"/>
  <c r="AU27" i="6"/>
  <c r="AP18" i="6"/>
  <c r="AM41" i="6"/>
  <c r="AN21" i="6"/>
  <c r="AZ43" i="6"/>
  <c r="AZ40" i="6"/>
  <c r="AY50" i="6"/>
  <c r="AO32" i="6"/>
  <c r="AY44" i="6"/>
  <c r="AN56" i="6"/>
  <c r="AO11" i="6"/>
  <c r="AT32" i="6"/>
  <c r="BA46" i="6"/>
  <c r="AV26" i="6"/>
  <c r="AN37" i="6"/>
  <c r="AN31" i="6"/>
  <c r="AY15" i="6"/>
  <c r="AM44" i="6"/>
  <c r="AN40" i="6"/>
  <c r="AR51" i="6"/>
  <c r="AM49" i="6"/>
  <c r="BA41" i="6"/>
  <c r="AZ35" i="6"/>
  <c r="AX35" i="6"/>
  <c r="AO33" i="6"/>
  <c r="AM43" i="6"/>
  <c r="AP38" i="6"/>
  <c r="AY16" i="6"/>
  <c r="AQ10" i="6"/>
  <c r="AP50" i="6"/>
  <c r="AX51" i="6"/>
  <c r="BA34" i="6"/>
  <c r="AX56" i="6"/>
  <c r="AM19" i="6"/>
  <c r="AZ56" i="6"/>
  <c r="BA54" i="6"/>
  <c r="AP22" i="6"/>
  <c r="AV49" i="6"/>
  <c r="AM59" i="6"/>
  <c r="AU26" i="6"/>
  <c r="AR28" i="6"/>
  <c r="AS29" i="6"/>
  <c r="BB53" i="6"/>
  <c r="AV51" i="6"/>
  <c r="BB39" i="6"/>
  <c r="AY18" i="6"/>
  <c r="BB43" i="6"/>
  <c r="AS11" i="6"/>
  <c r="AS39" i="6"/>
  <c r="AU11" i="6"/>
  <c r="AO51" i="6"/>
  <c r="AY58" i="6"/>
  <c r="AN14" i="6"/>
  <c r="AW16" i="6"/>
  <c r="AR39" i="6"/>
  <c r="AX45" i="6"/>
  <c r="AN39" i="6"/>
  <c r="AS49" i="6"/>
  <c r="AX33" i="6"/>
  <c r="AP10" i="6"/>
  <c r="AT47" i="6"/>
  <c r="AT25" i="6"/>
  <c r="AS48" i="6"/>
  <c r="AP53" i="6"/>
  <c r="AO14" i="6"/>
  <c r="AO50" i="6"/>
  <c r="AZ23" i="6"/>
  <c r="AM34" i="6"/>
  <c r="AT20" i="6"/>
  <c r="AW35" i="6"/>
  <c r="AN29" i="6"/>
  <c r="AY45" i="6"/>
  <c r="AU56" i="6"/>
  <c r="AS17" i="6"/>
  <c r="AQ24" i="6"/>
  <c r="AO35" i="6"/>
  <c r="AX18" i="6"/>
  <c r="AM37" i="6"/>
  <c r="AV16" i="6"/>
  <c r="AP34" i="6"/>
  <c r="AP51" i="6"/>
  <c r="AS20" i="6"/>
  <c r="BA21" i="6"/>
  <c r="AV19" i="6"/>
  <c r="BB24" i="6"/>
  <c r="AY10" i="6"/>
  <c r="AN23" i="6"/>
  <c r="AN52" i="6"/>
  <c r="AO12" i="6"/>
  <c r="AQ46" i="6"/>
  <c r="AT45" i="6"/>
  <c r="BB49" i="6"/>
  <c r="BA37" i="6"/>
  <c r="AY22" i="6"/>
  <c r="AN18" i="6"/>
  <c r="AW33" i="6"/>
  <c r="AN17" i="6"/>
  <c r="AZ22" i="6"/>
  <c r="AN25" i="6"/>
  <c r="AT54" i="6"/>
  <c r="AZ39" i="6"/>
  <c r="AP54" i="6"/>
  <c r="AX44" i="6"/>
  <c r="AS54" i="6"/>
  <c r="AW32" i="6"/>
  <c r="AQ54" i="6"/>
  <c r="AV38" i="6"/>
  <c r="AY39" i="6"/>
  <c r="AQ44" i="6"/>
  <c r="AM18" i="6"/>
  <c r="AN51" i="6"/>
  <c r="BB54" i="6"/>
  <c r="AV58" i="6"/>
  <c r="AU39" i="6"/>
  <c r="AY17" i="6"/>
  <c r="AW57" i="6"/>
  <c r="AM24" i="6"/>
  <c r="AV54" i="6"/>
  <c r="BA38" i="6"/>
  <c r="AW39" i="6"/>
  <c r="AN44" i="6"/>
  <c r="AP35" i="6"/>
  <c r="AS37" i="6"/>
  <c r="AS46" i="6"/>
  <c r="AN16" i="6"/>
  <c r="AU49" i="6"/>
  <c r="AV43" i="6"/>
  <c r="BA13" i="6"/>
  <c r="AT38" i="6"/>
  <c r="AU32" i="6"/>
  <c r="BA17" i="6"/>
  <c r="AS50" i="6"/>
  <c r="AU52" i="6"/>
  <c r="BA23" i="6"/>
  <c r="AZ19" i="6"/>
  <c r="AU53" i="6"/>
  <c r="AV40" i="6"/>
  <c r="AW42" i="6"/>
  <c r="AU42" i="6"/>
  <c r="BA42" i="6"/>
  <c r="AP42" i="6"/>
  <c r="AT42" i="6"/>
  <c r="BB42" i="6"/>
  <c r="AV42" i="6"/>
  <c r="AO42" i="6"/>
  <c r="AM42" i="6"/>
  <c r="AZ42" i="6"/>
  <c r="AS42" i="6"/>
  <c r="AN42" i="6"/>
  <c r="AX42" i="6"/>
  <c r="AY42" i="6"/>
  <c r="AR42" i="6"/>
  <c r="AQ42" i="6"/>
  <c r="AJ42" i="6"/>
  <c r="L42" i="6" s="1"/>
  <c r="AK42" i="6"/>
  <c r="P42" i="6"/>
  <c r="BJ42" i="6"/>
  <c r="N42" i="6"/>
  <c r="BI42" i="6"/>
  <c r="BG42" i="6"/>
  <c r="BD42" i="6" s="1"/>
  <c r="BH42" i="6"/>
  <c r="BE42" i="6" s="1"/>
  <c r="L14" i="18"/>
  <c r="K15" i="18"/>
  <c r="K16" i="18" l="1"/>
  <c r="L15" i="18"/>
  <c r="BJ10" i="8"/>
  <c r="BJ11" i="8"/>
  <c r="BJ12" i="8"/>
  <c r="BJ13" i="8"/>
  <c r="BJ14" i="8"/>
  <c r="BJ15" i="8"/>
  <c r="BJ16" i="8"/>
  <c r="BJ17" i="8"/>
  <c r="BJ18" i="8"/>
  <c r="BJ19" i="8"/>
  <c r="BJ20" i="8"/>
  <c r="BJ21" i="8"/>
  <c r="BJ22" i="8"/>
  <c r="BJ23" i="8"/>
  <c r="BJ24" i="8"/>
  <c r="BJ25" i="8"/>
  <c r="BJ26" i="8"/>
  <c r="BJ27" i="8"/>
  <c r="BJ28" i="8"/>
  <c r="BJ29" i="8"/>
  <c r="BJ30" i="8"/>
  <c r="BJ31" i="8"/>
  <c r="BJ32" i="8"/>
  <c r="BJ33" i="8"/>
  <c r="BJ34" i="8"/>
  <c r="BJ35" i="8"/>
  <c r="BJ36" i="8"/>
  <c r="BJ37" i="8"/>
  <c r="BJ38" i="8"/>
  <c r="BJ39" i="8"/>
  <c r="BJ40" i="8"/>
  <c r="BJ41" i="8"/>
  <c r="BJ42" i="8"/>
  <c r="BJ43" i="8"/>
  <c r="BJ44" i="8"/>
  <c r="BJ45" i="8"/>
  <c r="BJ46" i="8"/>
  <c r="BJ47" i="8"/>
  <c r="BJ48" i="8"/>
  <c r="BJ9" i="8"/>
  <c r="K17" i="18" l="1"/>
  <c r="L16" i="18"/>
  <c r="L18" i="8"/>
  <c r="M18" i="8" s="1"/>
  <c r="L10" i="8"/>
  <c r="L11" i="8"/>
  <c r="L12" i="8"/>
  <c r="L13" i="8"/>
  <c r="L14" i="8"/>
  <c r="L15" i="8"/>
  <c r="L16" i="8"/>
  <c r="L17" i="8"/>
  <c r="L9" i="8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K20" i="4" l="1"/>
  <c r="AF20" i="4"/>
  <c r="K44" i="4"/>
  <c r="AF44" i="4"/>
  <c r="K36" i="4"/>
  <c r="AF36" i="4"/>
  <c r="K17" i="4"/>
  <c r="AF17" i="4"/>
  <c r="K32" i="4"/>
  <c r="AF32" i="4"/>
  <c r="K19" i="4"/>
  <c r="AF19" i="4"/>
  <c r="K35" i="4"/>
  <c r="AF35" i="4"/>
  <c r="K45" i="4"/>
  <c r="AF45" i="4"/>
  <c r="K41" i="4"/>
  <c r="AF41" i="4"/>
  <c r="K37" i="4"/>
  <c r="AF37" i="4"/>
  <c r="K26" i="4"/>
  <c r="AF26" i="4"/>
  <c r="K43" i="4"/>
  <c r="AF43" i="4"/>
  <c r="K27" i="4"/>
  <c r="AF27" i="4"/>
  <c r="K21" i="4"/>
  <c r="AF21" i="4"/>
  <c r="K40" i="4"/>
  <c r="AF40" i="4"/>
  <c r="K38" i="4"/>
  <c r="AF38" i="4"/>
  <c r="K34" i="4"/>
  <c r="AF34" i="4"/>
  <c r="K24" i="4"/>
  <c r="AF24" i="4"/>
  <c r="K18" i="4"/>
  <c r="AF18" i="4"/>
  <c r="K39" i="4"/>
  <c r="AF39" i="4"/>
  <c r="K29" i="4"/>
  <c r="AF29" i="4"/>
  <c r="K23" i="4"/>
  <c r="AF23" i="4"/>
  <c r="K42" i="4"/>
  <c r="AF42" i="4"/>
  <c r="K16" i="4"/>
  <c r="AF16" i="4"/>
  <c r="K33" i="4"/>
  <c r="AF33" i="4"/>
  <c r="K31" i="4"/>
  <c r="AF31" i="4"/>
  <c r="K30" i="4"/>
  <c r="AF30" i="4"/>
  <c r="K28" i="4"/>
  <c r="AF28" i="4"/>
  <c r="K25" i="4"/>
  <c r="AF25" i="4"/>
  <c r="K48" i="4"/>
  <c r="AF48" i="4"/>
  <c r="K47" i="4"/>
  <c r="AF47" i="4"/>
  <c r="K46" i="4"/>
  <c r="AF46" i="4"/>
  <c r="K22" i="4"/>
  <c r="AF22" i="4"/>
  <c r="AH18" i="8"/>
  <c r="AG19" i="4"/>
  <c r="BE44" i="4"/>
  <c r="BE43" i="4"/>
  <c r="AG17" i="4"/>
  <c r="BE21" i="4"/>
  <c r="BE20" i="4"/>
  <c r="BE39" i="4"/>
  <c r="BE27" i="4"/>
  <c r="BE31" i="4"/>
  <c r="BE33" i="4"/>
  <c r="BE32" i="4"/>
  <c r="BF25" i="4"/>
  <c r="BE48" i="4"/>
  <c r="BF47" i="4"/>
  <c r="L33" i="4"/>
  <c r="L31" i="4"/>
  <c r="L47" i="4"/>
  <c r="K18" i="18"/>
  <c r="L17" i="18"/>
  <c r="L19" i="4"/>
  <c r="BF43" i="4"/>
  <c r="BE25" i="4"/>
  <c r="BF16" i="4"/>
  <c r="BE16" i="4"/>
  <c r="BF19" i="4"/>
  <c r="BE23" i="4"/>
  <c r="L39" i="4"/>
  <c r="BE38" i="4"/>
  <c r="BF42" i="4"/>
  <c r="BF32" i="4"/>
  <c r="BE40" i="4"/>
  <c r="BF30" i="4"/>
  <c r="BE30" i="4"/>
  <c r="AG38" i="4"/>
  <c r="BF40" i="4"/>
  <c r="L25" i="4"/>
  <c r="AG48" i="4"/>
  <c r="AG37" i="4"/>
  <c r="L32" i="4"/>
  <c r="L17" i="4"/>
  <c r="AG33" i="4"/>
  <c r="AG46" i="4"/>
  <c r="AG32" i="4"/>
  <c r="AG31" i="4"/>
  <c r="L16" i="4"/>
  <c r="AG45" i="4"/>
  <c r="L48" i="4"/>
  <c r="AG44" i="4"/>
  <c r="AG43" i="4"/>
  <c r="AG27" i="4"/>
  <c r="L40" i="4"/>
  <c r="BF24" i="4"/>
  <c r="L20" i="4"/>
  <c r="AG25" i="4"/>
  <c r="BF48" i="4"/>
  <c r="BE24" i="4"/>
  <c r="L27" i="4"/>
  <c r="AG40" i="4"/>
  <c r="AG20" i="4"/>
  <c r="L43" i="4"/>
  <c r="AN18" i="8"/>
  <c r="AI18" i="8"/>
  <c r="AG39" i="4"/>
  <c r="AG16" i="4"/>
  <c r="AL14" i="8"/>
  <c r="BG18" i="8"/>
  <c r="BH18" i="8"/>
  <c r="AL16" i="8"/>
  <c r="AL13" i="8"/>
  <c r="AK15" i="8"/>
  <c r="AL9" i="8"/>
  <c r="AL12" i="8"/>
  <c r="AL17" i="8"/>
  <c r="AK17" i="8"/>
  <c r="AK16" i="8"/>
  <c r="AK14" i="8"/>
  <c r="AK13" i="8"/>
  <c r="AK9" i="8"/>
  <c r="AK12" i="8"/>
  <c r="AK11" i="8"/>
  <c r="AL15" i="8"/>
  <c r="AK10" i="8"/>
  <c r="AL18" i="8"/>
  <c r="AL11" i="8"/>
  <c r="AK18" i="8"/>
  <c r="AL10" i="8"/>
  <c r="N18" i="8"/>
  <c r="AG21" i="4"/>
  <c r="BF22" i="4"/>
  <c r="BE35" i="4"/>
  <c r="BF35" i="4"/>
  <c r="BE22" i="4"/>
  <c r="BE47" i="4"/>
  <c r="BF18" i="4"/>
  <c r="L36" i="4"/>
  <c r="L24" i="4"/>
  <c r="AG42" i="4"/>
  <c r="AG36" i="4"/>
  <c r="AG30" i="4"/>
  <c r="AG24" i="4"/>
  <c r="AG18" i="4"/>
  <c r="AG26" i="4"/>
  <c r="BE19" i="4"/>
  <c r="BF46" i="4"/>
  <c r="BF27" i="4"/>
  <c r="BE46" i="4"/>
  <c r="BE26" i="4"/>
  <c r="L35" i="4"/>
  <c r="L23" i="4"/>
  <c r="AG47" i="4"/>
  <c r="AG41" i="4"/>
  <c r="AG35" i="4"/>
  <c r="AG29" i="4"/>
  <c r="AG23" i="4"/>
  <c r="L41" i="4"/>
  <c r="AG34" i="4"/>
  <c r="AG28" i="4"/>
  <c r="AG22" i="4"/>
  <c r="BE34" i="4"/>
  <c r="BF39" i="4"/>
  <c r="BF31" i="4"/>
  <c r="L37" i="4"/>
  <c r="L21" i="4"/>
  <c r="BF38" i="4"/>
  <c r="BF23" i="4"/>
  <c r="BF37" i="4"/>
  <c r="BE37" i="4"/>
  <c r="BF28" i="4"/>
  <c r="BF44" i="4"/>
  <c r="BF36" i="4"/>
  <c r="BE28" i="4"/>
  <c r="BF20" i="4"/>
  <c r="BE36" i="4"/>
  <c r="L45" i="4"/>
  <c r="L29" i="4"/>
  <c r="BF26" i="4"/>
  <c r="BE42" i="4"/>
  <c r="BF34" i="4"/>
  <c r="BE18" i="4"/>
  <c r="L44" i="4"/>
  <c r="L28" i="4"/>
  <c r="BF41" i="4"/>
  <c r="BF29" i="4"/>
  <c r="BF17" i="4"/>
  <c r="BE41" i="4"/>
  <c r="BE29" i="4"/>
  <c r="BE17" i="4"/>
  <c r="BF45" i="4"/>
  <c r="BF33" i="4"/>
  <c r="BF21" i="4"/>
  <c r="BE45" i="4"/>
  <c r="L46" i="4"/>
  <c r="L42" i="4"/>
  <c r="L38" i="4"/>
  <c r="L34" i="4"/>
  <c r="L30" i="4"/>
  <c r="L26" i="4"/>
  <c r="L22" i="4"/>
  <c r="L18" i="4"/>
  <c r="AD5" i="17" a="1"/>
  <c r="AD5" i="17" s="1"/>
  <c r="AD6" i="17" a="1"/>
  <c r="AD6" i="17" s="1"/>
  <c r="AD7" i="17" a="1"/>
  <c r="AD7" i="17" s="1"/>
  <c r="AD8" i="17" a="1"/>
  <c r="AD8" i="17" s="1"/>
  <c r="AD9" i="17" a="1"/>
  <c r="AD9" i="17" s="1"/>
  <c r="AD10" i="17" a="1"/>
  <c r="AD10" i="17" s="1"/>
  <c r="AD11" i="17" a="1"/>
  <c r="AD11" i="17" s="1"/>
  <c r="AD12" i="17" a="1"/>
  <c r="AD12" i="17" s="1"/>
  <c r="AD13" i="17" a="1"/>
  <c r="AD13" i="17" s="1"/>
  <c r="AD14" i="17" a="1"/>
  <c r="AD14" i="17" s="1"/>
  <c r="AD15" i="17" a="1"/>
  <c r="AD15" i="17" s="1"/>
  <c r="AD16" i="17" a="1"/>
  <c r="AD16" i="17" s="1"/>
  <c r="AD17" i="17" a="1"/>
  <c r="AD17" i="17" s="1"/>
  <c r="AD18" i="17" a="1"/>
  <c r="AD18" i="17" s="1"/>
  <c r="AD19" i="17" a="1"/>
  <c r="AD19" i="17" s="1"/>
  <c r="AD20" i="17" a="1"/>
  <c r="AD20" i="17" s="1"/>
  <c r="AY42" i="4" a="1"/>
  <c r="BA29" i="4" a="1"/>
  <c r="AR40" i="4" a="1"/>
  <c r="AR17" i="4" a="1"/>
  <c r="AX20" i="4" a="1"/>
  <c r="AO46" i="4" a="1"/>
  <c r="AO20" i="4" a="1"/>
  <c r="AV29" i="4" a="1"/>
  <c r="AT44" i="4" a="1"/>
  <c r="BE9" i="8" a="1"/>
  <c r="AX42" i="4" a="1"/>
  <c r="AZ18" i="4" a="1"/>
  <c r="AT14" i="4" a="1"/>
  <c r="AY39" i="4" a="1"/>
  <c r="BA16" i="8" a="1"/>
  <c r="BD13" i="8" a="1"/>
  <c r="BB10" i="8" a="1"/>
  <c r="AQ17" i="4" a="1"/>
  <c r="BC16" i="4" a="1"/>
  <c r="AZ46" i="4" a="1"/>
  <c r="AR13" i="8" a="1"/>
  <c r="AP15" i="8" a="1"/>
  <c r="BA30" i="4" a="1"/>
  <c r="AV11" i="4" a="1"/>
  <c r="AR12" i="4" a="1"/>
  <c r="AT11" i="4" a="1"/>
  <c r="AT27" i="4" a="1"/>
  <c r="BC34" i="4" a="1"/>
  <c r="AX13" i="8" a="1"/>
  <c r="AR33" i="4" a="1"/>
  <c r="AN35" i="4" a="1"/>
  <c r="BC47" i="4" a="1"/>
  <c r="AR31" i="4" a="1"/>
  <c r="BB44" i="4" a="1"/>
  <c r="AR9" i="8" a="1"/>
  <c r="AQ16" i="8" a="1"/>
  <c r="AN28" i="4" a="1"/>
  <c r="AN41" i="4" a="1"/>
  <c r="AN36" i="4" a="1"/>
  <c r="AY13" i="4" a="1"/>
  <c r="AY38" i="4" a="1"/>
  <c r="BC23" i="4" a="1"/>
  <c r="AY27" i="4" a="1"/>
  <c r="BB31" i="4" a="1"/>
  <c r="AZ33" i="4" a="1"/>
  <c r="AP13" i="4" a="1"/>
  <c r="AN48" i="4" a="1"/>
  <c r="AW15" i="4" a="1"/>
  <c r="AZ19" i="4" a="1"/>
  <c r="BA27" i="4" a="1"/>
  <c r="AX37" i="4" a="1"/>
  <c r="AY19" i="4" a="1"/>
  <c r="AR43" i="4" a="1"/>
  <c r="AY40" i="4" a="1"/>
  <c r="AO17" i="4" a="1"/>
  <c r="BC30" i="4" a="1"/>
  <c r="AQ46" i="4" a="1"/>
  <c r="AU18" i="4" a="1"/>
  <c r="AZ22" i="4" a="1"/>
  <c r="AP17" i="4" a="1"/>
  <c r="BC40" i="4" a="1"/>
  <c r="AQ47" i="4" a="1"/>
  <c r="AN20" i="4" a="1"/>
  <c r="AN26" i="4" a="1"/>
  <c r="BA45" i="4" a="1"/>
  <c r="AP16" i="4" a="1"/>
  <c r="AY12" i="8" a="1"/>
  <c r="BA18" i="4" a="1"/>
  <c r="AQ13" i="8" a="1"/>
  <c r="AN40" i="4" a="1"/>
  <c r="AP19" i="4" a="1"/>
  <c r="AN22" i="4" a="1"/>
  <c r="AX14" i="8" a="1"/>
  <c r="AX41" i="4" a="1"/>
  <c r="AT41" i="4" a="1"/>
  <c r="AW47" i="4" a="1"/>
  <c r="AS9" i="8" a="1"/>
  <c r="BA37" i="4" a="1"/>
  <c r="AN25" i="4" a="1"/>
  <c r="BC32" i="4" a="1"/>
  <c r="AP18" i="8" a="1"/>
  <c r="BA46" i="4" a="1"/>
  <c r="AZ24" i="4" a="1"/>
  <c r="AU33" i="4" a="1"/>
  <c r="AO10" i="4" a="1"/>
  <c r="AT32" i="4" a="1"/>
  <c r="AN10" i="4" a="1"/>
  <c r="AP22" i="4" a="1"/>
  <c r="AN21" i="4" a="1"/>
  <c r="BC38" i="4" a="1"/>
  <c r="BA15" i="4" a="1"/>
  <c r="AX16" i="8" a="1"/>
  <c r="AQ11" i="4" a="1"/>
  <c r="AX33" i="4" a="1"/>
  <c r="AY14" i="4" a="1"/>
  <c r="AN13" i="4" a="1"/>
  <c r="AV15" i="4" a="1"/>
  <c r="AZ11" i="8" a="1"/>
  <c r="AO24" i="4" a="1"/>
  <c r="AX21" i="4" a="1"/>
  <c r="BC20" i="4" a="1"/>
  <c r="AU35" i="4" a="1"/>
  <c r="AS16" i="4" a="1"/>
  <c r="BC18" i="8" a="1"/>
  <c r="AT48" i="4" a="1"/>
  <c r="BE14" i="8" a="1"/>
  <c r="BA24" i="4" a="1"/>
  <c r="BC14" i="4" a="1"/>
  <c r="AV39" i="4" a="1"/>
  <c r="AS10" i="8" a="1"/>
  <c r="AV12" i="4" a="1"/>
  <c r="AO28" i="4" a="1"/>
  <c r="AW12" i="8" a="1"/>
  <c r="AR11" i="8" a="1"/>
  <c r="AR18" i="4" a="1"/>
  <c r="AP37" i="4" a="1"/>
  <c r="AX11" i="8" a="1"/>
  <c r="BA14" i="8" a="1"/>
  <c r="AW19" i="4" a="1"/>
  <c r="AQ23" i="4" a="1"/>
  <c r="AO38" i="4" a="1"/>
  <c r="BB11" i="4" a="1"/>
  <c r="AW23" i="4" a="1"/>
  <c r="BB19" i="4" a="1"/>
  <c r="AU15" i="4" a="1"/>
  <c r="BA33" i="4" a="1"/>
  <c r="AX36" i="4" a="1"/>
  <c r="BE18" i="8" a="1"/>
  <c r="AV41" i="4" a="1"/>
  <c r="AR18" i="8" a="1"/>
  <c r="AU14" i="4" a="1"/>
  <c r="AT29" i="4" a="1"/>
  <c r="AT13" i="4" a="1"/>
  <c r="BC13" i="4" a="1"/>
  <c r="AU32" i="4" a="1"/>
  <c r="AT37" i="4" a="1"/>
  <c r="AY23" i="4" a="1"/>
  <c r="AX30" i="4" a="1"/>
  <c r="AS23" i="4" a="1"/>
  <c r="AX23" i="4" a="1"/>
  <c r="AW16" i="4" a="1"/>
  <c r="BC17" i="8" a="1"/>
  <c r="AU29" i="4" a="1"/>
  <c r="AT40" i="4" a="1"/>
  <c r="AU19" i="4" a="1"/>
  <c r="AQ48" i="4" a="1"/>
  <c r="AS12" i="4" a="1"/>
  <c r="AZ15" i="4" a="1"/>
  <c r="AS32" i="4" a="1"/>
  <c r="AW21" i="4" a="1"/>
  <c r="AW34" i="4" a="1"/>
  <c r="AP36" i="4" a="1"/>
  <c r="AW15" i="8" a="1"/>
  <c r="AR15" i="4" a="1"/>
  <c r="AO40" i="4" a="1"/>
  <c r="BC44" i="4" a="1"/>
  <c r="BB33" i="4" a="1"/>
  <c r="BC28" i="4" a="1"/>
  <c r="AP12" i="4" a="1"/>
  <c r="BA12" i="8" a="1"/>
  <c r="AW17" i="4" a="1"/>
  <c r="BA13" i="4" a="1"/>
  <c r="AQ31" i="4" a="1"/>
  <c r="AV10" i="4" a="1"/>
  <c r="AY17" i="8" a="1"/>
  <c r="AN43" i="4" a="1"/>
  <c r="AV42" i="4" a="1"/>
  <c r="AX10" i="4" a="1"/>
  <c r="AZ14" i="8" a="1"/>
  <c r="AQ45" i="4" a="1"/>
  <c r="AX31" i="4" a="1"/>
  <c r="BD18" i="8" a="1"/>
  <c r="AS15" i="8" a="1"/>
  <c r="AX32" i="4" a="1"/>
  <c r="AP29" i="4" a="1"/>
  <c r="AZ10" i="8" a="1"/>
  <c r="AW46" i="4" a="1"/>
  <c r="AS43" i="4" a="1"/>
  <c r="AU31" i="4" a="1"/>
  <c r="AR34" i="4" a="1"/>
  <c r="BB30" i="4" a="1"/>
  <c r="BB27" i="4" a="1"/>
  <c r="AR16" i="8" a="1"/>
  <c r="AN33" i="4" a="1"/>
  <c r="AZ32" i="4" a="1"/>
  <c r="AX38" i="4" a="1"/>
  <c r="AO39" i="4" a="1"/>
  <c r="AN31" i="4" a="1"/>
  <c r="BA21" i="4" a="1"/>
  <c r="AX19" i="4" a="1"/>
  <c r="AZ40" i="4" a="1"/>
  <c r="BB25" i="4" a="1"/>
  <c r="AT47" i="4" a="1"/>
  <c r="AW17" i="8" a="1"/>
  <c r="AO43" i="4" a="1"/>
  <c r="BA10" i="8" a="1"/>
  <c r="AT14" i="8" a="1"/>
  <c r="BB20" i="4" a="1"/>
  <c r="AX9" i="8" a="1"/>
  <c r="BA12" i="4" a="1"/>
  <c r="AX39" i="4" a="1"/>
  <c r="AV19" i="4" a="1"/>
  <c r="BD10" i="8" a="1"/>
  <c r="BA44" i="4" a="1"/>
  <c r="AP21" i="4" a="1"/>
  <c r="AY35" i="4" a="1"/>
  <c r="AS31" i="4" a="1"/>
  <c r="AS45" i="4" a="1"/>
  <c r="AP10" i="8" a="1"/>
  <c r="BB14" i="8" a="1"/>
  <c r="AP26" i="4" a="1"/>
  <c r="AZ38" i="4" a="1"/>
  <c r="AS24" i="4" a="1"/>
  <c r="AV16" i="4" a="1"/>
  <c r="AR19" i="4" a="1"/>
  <c r="AY17" i="4" a="1"/>
  <c r="AN34" i="4" a="1"/>
  <c r="AT26" i="4" a="1"/>
  <c r="AP24" i="4" a="1"/>
  <c r="AW33" i="4" a="1"/>
  <c r="AY33" i="4" a="1"/>
  <c r="BD9" i="8" a="1"/>
  <c r="AT10" i="8" a="1"/>
  <c r="AZ48" i="4" a="1"/>
  <c r="AP28" i="4" a="1"/>
  <c r="AW9" i="8" a="1"/>
  <c r="BB12" i="4" a="1"/>
  <c r="AT17" i="4" a="1"/>
  <c r="AS11" i="4" a="1"/>
  <c r="BA35" i="4" a="1"/>
  <c r="AO37" i="4" a="1"/>
  <c r="AY32" i="4" a="1"/>
  <c r="AY41" i="4" a="1"/>
  <c r="AZ21" i="4" a="1"/>
  <c r="AU48" i="4" a="1"/>
  <c r="AT21" i="4" a="1"/>
  <c r="AV33" i="4" a="1"/>
  <c r="AW13" i="4" a="1"/>
  <c r="AV30" i="4" a="1"/>
  <c r="AZ13" i="8" a="1"/>
  <c r="AP43" i="4" a="1"/>
  <c r="AR37" i="4" a="1"/>
  <c r="AO27" i="4" a="1"/>
  <c r="AV26" i="4" a="1"/>
  <c r="AY16" i="4" a="1"/>
  <c r="AO22" i="4" a="1"/>
  <c r="AZ17" i="8" a="1"/>
  <c r="BB13" i="8" a="1"/>
  <c r="AP14" i="4" a="1"/>
  <c r="AQ25" i="4" a="1"/>
  <c r="AV27" i="4" a="1"/>
  <c r="AW26" i="4" a="1"/>
  <c r="AX48" i="4" a="1"/>
  <c r="AR36" i="4" a="1"/>
  <c r="AZ27" i="4" a="1"/>
  <c r="AV47" i="4" a="1"/>
  <c r="AO16" i="4" a="1"/>
  <c r="AR38" i="4" a="1"/>
  <c r="AX35" i="4" a="1"/>
  <c r="AW39" i="4" a="1"/>
  <c r="AY45" i="4" a="1"/>
  <c r="AZ37" i="4" a="1"/>
  <c r="AY15" i="4" a="1"/>
  <c r="AU11" i="4" a="1"/>
  <c r="AZ14" i="4" a="1"/>
  <c r="AV37" i="4" a="1"/>
  <c r="AQ44" i="4" a="1"/>
  <c r="AP30" i="4" a="1"/>
  <c r="AY15" i="8" a="1"/>
  <c r="AQ35" i="4" a="1"/>
  <c r="BC36" i="4" a="1"/>
  <c r="AV13" i="4" a="1"/>
  <c r="AR13" i="4" a="1"/>
  <c r="AZ11" i="4" a="1"/>
  <c r="AU23" i="4" a="1"/>
  <c r="AU10" i="8" a="1"/>
  <c r="AW32" i="4" a="1"/>
  <c r="AZ41" i="4" a="1"/>
  <c r="AO48" i="4" a="1"/>
  <c r="AQ40" i="4" a="1"/>
  <c r="AT9" i="8" a="1"/>
  <c r="AU16" i="8" a="1"/>
  <c r="AT36" i="4" a="1"/>
  <c r="AZ17" i="4" a="1"/>
  <c r="AU28" i="4" a="1"/>
  <c r="AX12" i="4" a="1"/>
  <c r="AS25" i="4" a="1"/>
  <c r="AP48" i="4" a="1"/>
  <c r="BC10" i="8" a="1"/>
  <c r="AZ15" i="8" a="1"/>
  <c r="BC11" i="4" a="1"/>
  <c r="AQ12" i="4" a="1"/>
  <c r="AW22" i="4" a="1"/>
  <c r="AV23" i="4" a="1"/>
  <c r="AO12" i="4" a="1"/>
  <c r="AP11" i="8" a="1"/>
  <c r="AW14" i="8" a="1"/>
  <c r="AQ38" i="4" a="1"/>
  <c r="AU38" i="4" a="1"/>
  <c r="AP14" i="8" a="1"/>
  <c r="BC27" i="4" a="1"/>
  <c r="BB37" i="4" a="1"/>
  <c r="AQ9" i="8" a="1"/>
  <c r="AV34" i="4" a="1"/>
  <c r="AP38" i="4" a="1"/>
  <c r="AU46" i="4" a="1"/>
  <c r="AT15" i="4" a="1"/>
  <c r="AY14" i="8" a="1"/>
  <c r="AZ35" i="4" a="1"/>
  <c r="AR17" i="8" a="1"/>
  <c r="AT35" i="4" a="1"/>
  <c r="AW24" i="4" a="1"/>
  <c r="AS35" i="4" a="1"/>
  <c r="AZ10" i="4" a="1"/>
  <c r="AZ43" i="4" a="1"/>
  <c r="AY12" i="4" a="1"/>
  <c r="AS44" i="4" a="1"/>
  <c r="AS18" i="8" a="1"/>
  <c r="AP32" i="4" a="1"/>
  <c r="BB48" i="4" a="1"/>
  <c r="AR20" i="4" a="1"/>
  <c r="AR25" i="4" a="1"/>
  <c r="AT38" i="4" a="1"/>
  <c r="BB36" i="4" a="1"/>
  <c r="BC12" i="4" a="1"/>
  <c r="AU37" i="4" a="1"/>
  <c r="BA10" i="4" a="1"/>
  <c r="BA11" i="8" a="1"/>
  <c r="AT28" i="4" a="1"/>
  <c r="AU16" i="4" a="1"/>
  <c r="AP20" i="4" a="1"/>
  <c r="AP47" i="4" a="1"/>
  <c r="AR15" i="8" a="1"/>
  <c r="AQ14" i="8" a="1"/>
  <c r="AZ26" i="4" a="1"/>
  <c r="AZ36" i="4" a="1"/>
  <c r="BC12" i="8" a="1"/>
  <c r="AP27" i="4" a="1"/>
  <c r="AO33" i="4" a="1"/>
  <c r="AQ17" i="8" a="1"/>
  <c r="AV21" i="4" a="1"/>
  <c r="BA42" i="4" a="1"/>
  <c r="AQ29" i="4" a="1"/>
  <c r="AU30" i="4" a="1"/>
  <c r="BE11" i="8" a="1"/>
  <c r="AN44" i="4" a="1"/>
  <c r="BC33" i="4" a="1"/>
  <c r="AU17" i="8" a="1"/>
  <c r="BB45" i="4" a="1"/>
  <c r="AZ28" i="4" a="1"/>
  <c r="AW13" i="8" a="1"/>
  <c r="AN46" i="4" a="1"/>
  <c r="AR48" i="4" a="1"/>
  <c r="AS18" i="4" a="1"/>
  <c r="BD17" i="8" a="1"/>
  <c r="BB12" i="8" a="1"/>
  <c r="AQ12" i="8" a="1"/>
  <c r="AU47" i="4" a="1"/>
  <c r="AO42" i="4" a="1"/>
  <c r="AX25" i="4" a="1"/>
  <c r="AS10" i="4" a="1"/>
  <c r="AN14" i="4" a="1"/>
  <c r="BB13" i="4" a="1"/>
  <c r="AP23" i="4" a="1"/>
  <c r="AR22" i="4" a="1"/>
  <c r="AS42" i="4" a="1"/>
  <c r="AQ36" i="4" a="1"/>
  <c r="AP44" i="4" a="1"/>
  <c r="AR21" i="4" a="1"/>
  <c r="BC42" i="4" a="1"/>
  <c r="BB29" i="4" a="1"/>
  <c r="BB47" i="4" a="1"/>
  <c r="AW10" i="8" a="1"/>
  <c r="AV17" i="4" a="1"/>
  <c r="AR29" i="4" a="1"/>
  <c r="BD14" i="8" a="1"/>
  <c r="AN38" i="4" a="1"/>
  <c r="AT10" i="4" a="1"/>
  <c r="AO31" i="4" a="1"/>
  <c r="AT24" i="4" a="1"/>
  <c r="AN23" i="4" a="1"/>
  <c r="AV14" i="8" a="1"/>
  <c r="AY20" i="4" a="1"/>
  <c r="AR39" i="4" a="1"/>
  <c r="BD11" i="8" a="1"/>
  <c r="AV18" i="8" a="1"/>
  <c r="BA16" i="4" a="1"/>
  <c r="AT46" i="4" a="1"/>
  <c r="BC24" i="4" a="1"/>
  <c r="AS38" i="4" a="1"/>
  <c r="AU24" i="4" a="1"/>
  <c r="AU40" i="4" a="1"/>
  <c r="AY22" i="4" a="1"/>
  <c r="AY44" i="4" a="1"/>
  <c r="AY30" i="4" a="1"/>
  <c r="BB18" i="4" a="1"/>
  <c r="AV12" i="8" a="1"/>
  <c r="AO29" i="4" a="1"/>
  <c r="AR24" i="4" a="1"/>
  <c r="BC22" i="4" a="1"/>
  <c r="AR23" i="4" a="1"/>
  <c r="AY37" i="4" a="1"/>
  <c r="BC16" i="8" a="1"/>
  <c r="AT12" i="8" a="1"/>
  <c r="AY28" i="4" a="1"/>
  <c r="AV9" i="8" a="1"/>
  <c r="AZ25" i="4" a="1"/>
  <c r="AN32" i="4" a="1"/>
  <c r="BA48" i="4" a="1"/>
  <c r="AR14" i="4" a="1"/>
  <c r="BC26" i="4" a="1"/>
  <c r="AW44" i="4" a="1"/>
  <c r="AZ45" i="4" a="1"/>
  <c r="AQ39" i="4" a="1"/>
  <c r="AN24" i="4" a="1"/>
  <c r="BA19" i="4" a="1"/>
  <c r="BB17" i="4" a="1"/>
  <c r="AR10" i="8" a="1"/>
  <c r="BE17" i="8" a="1"/>
  <c r="AU36" i="4" a="1"/>
  <c r="AZ34" i="4" a="1"/>
  <c r="BA41" i="4" a="1"/>
  <c r="BA11" i="4" a="1"/>
  <c r="AZ23" i="4" a="1"/>
  <c r="AO36" i="4" a="1"/>
  <c r="AT39" i="4" a="1"/>
  <c r="AX29" i="4" a="1"/>
  <c r="AO13" i="4" a="1"/>
  <c r="AR27" i="4" a="1"/>
  <c r="AV13" i="8" a="1"/>
  <c r="AW36" i="4" a="1"/>
  <c r="BB16" i="8" a="1"/>
  <c r="AW25" i="4" a="1"/>
  <c r="BC37" i="4" a="1"/>
  <c r="AT18" i="8" a="1"/>
  <c r="AW45" i="4" a="1"/>
  <c r="AU13" i="8" a="1"/>
  <c r="AU22" i="4" a="1"/>
  <c r="AR11" i="4" a="1"/>
  <c r="AS36" i="4" a="1"/>
  <c r="AX45" i="4" a="1"/>
  <c r="AQ15" i="4" a="1"/>
  <c r="BA18" i="8" a="1"/>
  <c r="BC29" i="4" a="1"/>
  <c r="AR44" i="4" a="1"/>
  <c r="BB16" i="4" a="1"/>
  <c r="BA36" i="4" a="1"/>
  <c r="AV28" i="4" a="1"/>
  <c r="AN17" i="4" a="1"/>
  <c r="AY18" i="4" a="1"/>
  <c r="AW14" i="4" a="1"/>
  <c r="BB42" i="4" a="1"/>
  <c r="AS11" i="8" a="1"/>
  <c r="AZ47" i="4" a="1"/>
  <c r="AW28" i="4" a="1"/>
  <c r="AS29" i="4" a="1"/>
  <c r="AR41" i="4" a="1"/>
  <c r="AZ16" i="4" a="1"/>
  <c r="BB46" i="4" a="1"/>
  <c r="AV16" i="8" a="1"/>
  <c r="AQ20" i="4" a="1"/>
  <c r="AW43" i="4" a="1"/>
  <c r="AY13" i="8" a="1"/>
  <c r="AT18" i="4" a="1"/>
  <c r="AV25" i="4" a="1"/>
  <c r="AU11" i="8" a="1"/>
  <c r="AU10" i="4" a="1"/>
  <c r="AV22" i="4" a="1"/>
  <c r="AW16" i="8" a="1"/>
  <c r="AV14" i="4" a="1"/>
  <c r="BC41" i="4" a="1"/>
  <c r="AR30" i="4" a="1"/>
  <c r="AS19" i="4" a="1"/>
  <c r="AN47" i="4" a="1"/>
  <c r="AU21" i="4" a="1"/>
  <c r="BD16" i="8" a="1"/>
  <c r="AT12" i="4" a="1"/>
  <c r="AU13" i="4" a="1"/>
  <c r="AP18" i="4" a="1"/>
  <c r="BA25" i="4" a="1"/>
  <c r="AW11" i="4" a="1"/>
  <c r="BB38" i="4" a="1"/>
  <c r="AQ30" i="4" a="1"/>
  <c r="AX18" i="4" a="1"/>
  <c r="AQ34" i="4" a="1"/>
  <c r="AP31" i="4" a="1"/>
  <c r="BC46" i="4" a="1"/>
  <c r="AO26" i="4" a="1"/>
  <c r="BB10" i="4" a="1"/>
  <c r="AP16" i="8" a="1"/>
  <c r="AQ26" i="4" a="1"/>
  <c r="AU42" i="4" a="1"/>
  <c r="AW18" i="4" a="1"/>
  <c r="AQ21" i="4" a="1"/>
  <c r="AX27" i="4" a="1"/>
  <c r="AQ15" i="8" a="1"/>
  <c r="BA28" i="4" a="1"/>
  <c r="AT34" i="4" a="1"/>
  <c r="AO23" i="4" a="1"/>
  <c r="AV48" i="4" a="1"/>
  <c r="AT45" i="4" a="1"/>
  <c r="AO41" i="4" a="1"/>
  <c r="AX17" i="4" a="1"/>
  <c r="AX10" i="8" a="1"/>
  <c r="AT30" i="4" a="1"/>
  <c r="BA38" i="4" a="1"/>
  <c r="AS12" i="8" a="1"/>
  <c r="AS33" i="4" a="1"/>
  <c r="BE15" i="8" a="1"/>
  <c r="AP45" i="4" a="1"/>
  <c r="AX18" i="8" a="1"/>
  <c r="BB15" i="4" a="1"/>
  <c r="AY21" i="4" a="1"/>
  <c r="AP9" i="8" a="1"/>
  <c r="AO14" i="4" a="1"/>
  <c r="AQ19" i="4" a="1"/>
  <c r="BD12" i="8" a="1"/>
  <c r="AT33" i="4" a="1"/>
  <c r="AO30" i="4" a="1"/>
  <c r="AS17" i="8" a="1"/>
  <c r="AU20" i="4" a="1"/>
  <c r="AZ44" i="4" a="1"/>
  <c r="AU41" i="4" a="1"/>
  <c r="BB23" i="4" a="1"/>
  <c r="AQ18" i="8" a="1"/>
  <c r="AQ22" i="4" a="1"/>
  <c r="BA17" i="4" a="1"/>
  <c r="AS21" i="4" a="1"/>
  <c r="BB35" i="4" a="1"/>
  <c r="BA31" i="4" a="1"/>
  <c r="AX12" i="8" a="1"/>
  <c r="AZ9" i="8" a="1"/>
  <c r="AR26" i="4" a="1"/>
  <c r="BC25" i="4" a="1"/>
  <c r="BB26" i="4" a="1"/>
  <c r="AY10" i="4" a="1"/>
  <c r="AV18" i="4" a="1"/>
  <c r="AT23" i="4" a="1"/>
  <c r="AQ41" i="4" a="1"/>
  <c r="BB43" i="4" a="1"/>
  <c r="AX40" i="4" a="1"/>
  <c r="AS37" i="4" a="1"/>
  <c r="AN15" i="4" a="1"/>
  <c r="AX14" i="4" a="1"/>
  <c r="BB21" i="4" a="1"/>
  <c r="AR10" i="4" a="1"/>
  <c r="AR47" i="4" a="1"/>
  <c r="AV38" i="4" a="1"/>
  <c r="AS27" i="4" a="1"/>
  <c r="AO35" i="4" a="1"/>
  <c r="AV11" i="8" a="1"/>
  <c r="AZ18" i="8" a="1"/>
  <c r="BB15" i="8" a="1"/>
  <c r="AS30" i="4" a="1"/>
  <c r="AS28" i="4" a="1"/>
  <c r="AS34" i="4" a="1"/>
  <c r="AP10" i="4" a="1"/>
  <c r="AX15" i="4" a="1"/>
  <c r="AT22" i="4" a="1"/>
  <c r="AZ20" i="4" a="1"/>
  <c r="AU39" i="4" a="1"/>
  <c r="AQ18" i="4" a="1"/>
  <c r="AZ12" i="4" a="1"/>
  <c r="AN30" i="4" a="1"/>
  <c r="AP33" i="4" a="1"/>
  <c r="AS22" i="4" a="1"/>
  <c r="AZ29" i="4" a="1"/>
  <c r="BC18" i="4" a="1"/>
  <c r="AV15" i="8" a="1"/>
  <c r="AQ14" i="4" a="1"/>
  <c r="AR42" i="4" a="1"/>
  <c r="AP17" i="8" a="1"/>
  <c r="AO15" i="4" a="1"/>
  <c r="AS13" i="4" a="1"/>
  <c r="AX24" i="4" a="1"/>
  <c r="AO25" i="4" a="1"/>
  <c r="AV32" i="4" a="1"/>
  <c r="AW42" i="4" a="1"/>
  <c r="AQ24" i="4" a="1"/>
  <c r="AS17" i="4" a="1"/>
  <c r="BB32" i="4" a="1"/>
  <c r="AO47" i="4" a="1"/>
  <c r="AV44" i="4" a="1"/>
  <c r="AN37" i="4" a="1"/>
  <c r="AY46" i="4" a="1"/>
  <c r="AT20" i="4" a="1"/>
  <c r="AV45" i="4" a="1"/>
  <c r="AU44" i="4" a="1"/>
  <c r="AU18" i="8" a="1"/>
  <c r="AW38" i="4" a="1"/>
  <c r="BC39" i="4" a="1"/>
  <c r="BC17" i="4" a="1"/>
  <c r="AV46" i="4" a="1"/>
  <c r="AV20" i="4" a="1"/>
  <c r="BA13" i="8" a="1"/>
  <c r="AW35" i="4" a="1"/>
  <c r="AR45" i="4" a="1"/>
  <c r="AN42" i="4" a="1"/>
  <c r="AY31" i="4" a="1"/>
  <c r="AP46" i="4" a="1"/>
  <c r="AY48" i="4" a="1"/>
  <c r="AO44" i="4" a="1"/>
  <c r="AU25" i="4" a="1"/>
  <c r="AU15" i="8" a="1"/>
  <c r="AU45" i="4" a="1"/>
  <c r="AT25" i="4" a="1"/>
  <c r="AR35" i="4" a="1"/>
  <c r="BE12" i="8" a="1"/>
  <c r="AZ39" i="4" a="1"/>
  <c r="BE13" i="8" a="1"/>
  <c r="AY43" i="4" a="1"/>
  <c r="AT11" i="8" a="1"/>
  <c r="AX46" i="4" a="1"/>
  <c r="BE10" i="8" a="1"/>
  <c r="AZ31" i="4" a="1"/>
  <c r="AU26" i="4" a="1"/>
  <c r="BA40" i="4" a="1"/>
  <c r="BC15" i="8" a="1"/>
  <c r="AQ42" i="4" a="1"/>
  <c r="AO45" i="4" a="1"/>
  <c r="AS26" i="4" a="1"/>
  <c r="AQ10" i="8" a="1"/>
  <c r="AV17" i="8" a="1"/>
  <c r="BC9" i="8" a="1"/>
  <c r="AP42" i="4" a="1"/>
  <c r="AZ13" i="4" a="1"/>
  <c r="AY36" i="4" a="1"/>
  <c r="BC43" i="4" a="1"/>
  <c r="AX16" i="4" a="1"/>
  <c r="AP41" i="4" a="1"/>
  <c r="AQ43" i="4" a="1"/>
  <c r="AU27" i="4" a="1"/>
  <c r="AO34" i="4" a="1"/>
  <c r="BB18" i="8" a="1"/>
  <c r="BA20" i="4" a="1"/>
  <c r="AP34" i="4" a="1"/>
  <c r="BA34" i="4" a="1"/>
  <c r="BC35" i="4" a="1"/>
  <c r="AT13" i="8" a="1"/>
  <c r="BC15" i="4" a="1"/>
  <c r="BC31" i="4" a="1"/>
  <c r="AY11" i="4" a="1"/>
  <c r="AY34" i="4" a="1"/>
  <c r="BA22" i="4" a="1"/>
  <c r="AX22" i="4" a="1"/>
  <c r="AS13" i="8" a="1"/>
  <c r="AO11" i="4" a="1"/>
  <c r="BE16" i="8" a="1"/>
  <c r="BA23" i="4" a="1"/>
  <c r="BA14" i="4" a="1"/>
  <c r="AT42" i="4" a="1"/>
  <c r="AV31" i="4" a="1"/>
  <c r="AX13" i="4" a="1"/>
  <c r="AY47" i="4" a="1"/>
  <c r="AX34" i="4" a="1"/>
  <c r="BB14" i="4" a="1"/>
  <c r="BA47" i="4" a="1"/>
  <c r="BB39" i="4" a="1"/>
  <c r="AP11" i="4" a="1"/>
  <c r="AY29" i="4" a="1"/>
  <c r="AO21" i="4" a="1"/>
  <c r="AQ33" i="4" a="1"/>
  <c r="AQ37" i="4" a="1"/>
  <c r="AX11" i="4" a="1"/>
  <c r="AN12" i="4" a="1"/>
  <c r="AT31" i="4" a="1"/>
  <c r="AN18" i="4" a="1"/>
  <c r="BC21" i="4" a="1"/>
  <c r="AY18" i="8" a="1"/>
  <c r="AV40" i="4" a="1"/>
  <c r="AQ11" i="8" a="1"/>
  <c r="BA43" i="4" a="1"/>
  <c r="AY10" i="8" a="1"/>
  <c r="AR16" i="4" a="1"/>
  <c r="AN39" i="4" a="1"/>
  <c r="AY11" i="8" a="1"/>
  <c r="AR28" i="4" a="1"/>
  <c r="AS14" i="4" a="1"/>
  <c r="AY24" i="4" a="1"/>
  <c r="AP25" i="4" a="1"/>
  <c r="AV35" i="4" a="1"/>
  <c r="AW29" i="4" a="1"/>
  <c r="AP15" i="4" a="1"/>
  <c r="AR46" i="4" a="1"/>
  <c r="AW10" i="4" a="1"/>
  <c r="BB11" i="8" a="1"/>
  <c r="BB40" i="4" a="1"/>
  <c r="AT16" i="8" a="1"/>
  <c r="AX15" i="8" a="1"/>
  <c r="AU9" i="8" a="1"/>
  <c r="AW27" i="4" a="1"/>
  <c r="AW41" i="4" a="1"/>
  <c r="BA15" i="8" a="1"/>
  <c r="BC19" i="4" a="1"/>
  <c r="AU14" i="8" a="1"/>
  <c r="AQ32" i="4" a="1"/>
  <c r="AT43" i="4" a="1"/>
  <c r="AT15" i="8" a="1"/>
  <c r="AV36" i="4" a="1"/>
  <c r="AV24" i="4" a="1"/>
  <c r="AU17" i="4" a="1"/>
  <c r="AS14" i="8" a="1"/>
  <c r="AZ12" i="8" a="1"/>
  <c r="BA17" i="8" a="1"/>
  <c r="AW31" i="4" a="1"/>
  <c r="AX47" i="4" a="1"/>
  <c r="AU43" i="4" a="1"/>
  <c r="BC48" i="4" a="1"/>
  <c r="AX28" i="4" a="1"/>
  <c r="BC14" i="8" a="1"/>
  <c r="AP40" i="4" a="1"/>
  <c r="BB34" i="4" a="1"/>
  <c r="AS39" i="4" a="1"/>
  <c r="BC45" i="4" a="1"/>
  <c r="AT16" i="4" a="1"/>
  <c r="AZ42" i="4" a="1"/>
  <c r="AR12" i="8" a="1"/>
  <c r="AS15" i="4" a="1"/>
  <c r="AS16" i="8" a="1"/>
  <c r="BB17" i="8" a="1"/>
  <c r="BA26" i="4" a="1"/>
  <c r="AP39" i="4" a="1"/>
  <c r="AR32" i="4" a="1"/>
  <c r="AY26" i="4" a="1"/>
  <c r="BA39" i="4" a="1"/>
  <c r="AS40" i="4" a="1"/>
  <c r="AP13" i="8" a="1"/>
  <c r="BD15" i="8" a="1"/>
  <c r="AP35" i="4" a="1"/>
  <c r="AW48" i="4" a="1"/>
  <c r="AQ10" i="4" a="1"/>
  <c r="BA9" i="8" a="1"/>
  <c r="BC11" i="8" a="1"/>
  <c r="AN16" i="4" a="1"/>
  <c r="AU12" i="8" a="1"/>
  <c r="AX17" i="8" a="1"/>
  <c r="AW12" i="4" a="1"/>
  <c r="BB24" i="4" a="1"/>
  <c r="AS47" i="4" a="1"/>
  <c r="AT19" i="4" a="1"/>
  <c r="AS20" i="4" a="1"/>
  <c r="AW37" i="4" a="1"/>
  <c r="AO19" i="4" a="1"/>
  <c r="AW11" i="8" a="1"/>
  <c r="AQ27" i="4" a="1"/>
  <c r="AR14" i="8" a="1"/>
  <c r="BA32" i="4" a="1"/>
  <c r="AN29" i="4" a="1"/>
  <c r="AS48" i="4" a="1"/>
  <c r="AW40" i="4" a="1"/>
  <c r="AQ13" i="4" a="1"/>
  <c r="AZ30" i="4" a="1"/>
  <c r="AT17" i="8" a="1"/>
  <c r="AO18" i="4" a="1"/>
  <c r="BB41" i="4" a="1"/>
  <c r="AY16" i="8" a="1"/>
  <c r="AX44" i="4" a="1"/>
  <c r="BB22" i="4" a="1"/>
  <c r="BC10" i="4" a="1"/>
  <c r="AX43" i="4" a="1"/>
  <c r="AP12" i="8" a="1"/>
  <c r="AN27" i="4" a="1"/>
  <c r="AW18" i="8" a="1"/>
  <c r="AQ28" i="4" a="1"/>
  <c r="AS46" i="4" a="1"/>
  <c r="AW30" i="4" a="1"/>
  <c r="BB28" i="4" a="1"/>
  <c r="AW20" i="4" a="1"/>
  <c r="BC13" i="8" a="1"/>
  <c r="AU34" i="4" a="1"/>
  <c r="AY25" i="4" a="1"/>
  <c r="AN11" i="4" a="1"/>
  <c r="AO32" i="4" a="1"/>
  <c r="AX26" i="4" a="1"/>
  <c r="AY9" i="8" a="1"/>
  <c r="AS41" i="4" a="1"/>
  <c r="AZ16" i="8" a="1"/>
  <c r="BB9" i="8" a="1"/>
  <c r="AQ16" i="4" a="1"/>
  <c r="AN45" i="4" a="1"/>
  <c r="AN19" i="4" a="1"/>
  <c r="AU12" i="4" a="1"/>
  <c r="AV10" i="8" a="1"/>
  <c r="AV43" i="4" a="1"/>
  <c r="AV43" i="4" l="1"/>
  <c r="AV10" i="8"/>
  <c r="AU12" i="4"/>
  <c r="AN19" i="4"/>
  <c r="AN45" i="4"/>
  <c r="AQ16" i="4"/>
  <c r="BB9" i="8"/>
  <c r="AZ16" i="8"/>
  <c r="AS41" i="4"/>
  <c r="AY9" i="8"/>
  <c r="AX26" i="4"/>
  <c r="AO32" i="4"/>
  <c r="AN11" i="4"/>
  <c r="AY25" i="4"/>
  <c r="AU34" i="4"/>
  <c r="BC13" i="8"/>
  <c r="AW20" i="4"/>
  <c r="BB28" i="4"/>
  <c r="AW30" i="4"/>
  <c r="AS46" i="4"/>
  <c r="AQ28" i="4"/>
  <c r="AW18" i="8"/>
  <c r="AN27" i="4"/>
  <c r="AP12" i="8"/>
  <c r="AX43" i="4"/>
  <c r="BC10" i="4"/>
  <c r="BB22" i="4"/>
  <c r="AX44" i="4"/>
  <c r="AY16" i="8"/>
  <c r="BB41" i="4"/>
  <c r="AO18" i="4"/>
  <c r="AT17" i="8"/>
  <c r="AZ30" i="4"/>
  <c r="AQ13" i="4"/>
  <c r="AW40" i="4"/>
  <c r="AS48" i="4"/>
  <c r="AN29" i="4"/>
  <c r="BA32" i="4"/>
  <c r="AR14" i="8"/>
  <c r="AQ27" i="4"/>
  <c r="AW11" i="8"/>
  <c r="AO19" i="4"/>
  <c r="AW37" i="4"/>
  <c r="AS20" i="4"/>
  <c r="AT19" i="4"/>
  <c r="AS47" i="4"/>
  <c r="BB24" i="4"/>
  <c r="AW12" i="4"/>
  <c r="AX17" i="8"/>
  <c r="AU12" i="8"/>
  <c r="AN16" i="4"/>
  <c r="BC11" i="8"/>
  <c r="BA9" i="8"/>
  <c r="AQ10" i="4"/>
  <c r="AW48" i="4"/>
  <c r="AP35" i="4"/>
  <c r="BD15" i="8"/>
  <c r="AP13" i="8"/>
  <c r="AS40" i="4"/>
  <c r="BA39" i="4"/>
  <c r="AY26" i="4"/>
  <c r="AR32" i="4"/>
  <c r="AP39" i="4"/>
  <c r="BA26" i="4"/>
  <c r="BB17" i="8"/>
  <c r="AS16" i="8"/>
  <c r="AS15" i="4"/>
  <c r="AR12" i="8"/>
  <c r="AZ42" i="4"/>
  <c r="AT16" i="4"/>
  <c r="BC45" i="4"/>
  <c r="AS39" i="4"/>
  <c r="BB34" i="4"/>
  <c r="AP40" i="4"/>
  <c r="BC14" i="8"/>
  <c r="AX28" i="4"/>
  <c r="BC48" i="4"/>
  <c r="AU43" i="4"/>
  <c r="AX47" i="4"/>
  <c r="AW31" i="4"/>
  <c r="BA17" i="8"/>
  <c r="AZ12" i="8"/>
  <c r="AS14" i="8"/>
  <c r="AU17" i="4"/>
  <c r="AV24" i="4"/>
  <c r="AV36" i="4"/>
  <c r="AT15" i="8"/>
  <c r="AT43" i="4"/>
  <c r="AQ32" i="4"/>
  <c r="AU14" i="8"/>
  <c r="BC19" i="4"/>
  <c r="BA15" i="8"/>
  <c r="AW41" i="4"/>
  <c r="AW27" i="4"/>
  <c r="AU9" i="8"/>
  <c r="AX15" i="8"/>
  <c r="AT16" i="8"/>
  <c r="BB40" i="4"/>
  <c r="BB11" i="8"/>
  <c r="AW10" i="4"/>
  <c r="AR46" i="4"/>
  <c r="AP15" i="4"/>
  <c r="AW29" i="4"/>
  <c r="AV35" i="4"/>
  <c r="AP25" i="4"/>
  <c r="AY24" i="4"/>
  <c r="AS14" i="4"/>
  <c r="AR28" i="4"/>
  <c r="AY11" i="8"/>
  <c r="AN39" i="4"/>
  <c r="AR16" i="4"/>
  <c r="AY10" i="8"/>
  <c r="BA43" i="4"/>
  <c r="AQ11" i="8"/>
  <c r="AV40" i="4"/>
  <c r="AY18" i="8"/>
  <c r="BC21" i="4"/>
  <c r="AN18" i="4"/>
  <c r="AT31" i="4"/>
  <c r="AN12" i="4"/>
  <c r="AX11" i="4"/>
  <c r="AQ37" i="4"/>
  <c r="AQ33" i="4"/>
  <c r="AO21" i="4"/>
  <c r="AY29" i="4"/>
  <c r="AP11" i="4"/>
  <c r="BB39" i="4"/>
  <c r="BA47" i="4"/>
  <c r="BB14" i="4"/>
  <c r="AX34" i="4"/>
  <c r="AY47" i="4"/>
  <c r="AX13" i="4"/>
  <c r="AV31" i="4"/>
  <c r="AT42" i="4"/>
  <c r="BA14" i="4"/>
  <c r="BA23" i="4"/>
  <c r="BE16" i="8"/>
  <c r="AO11" i="4"/>
  <c r="AS13" i="8"/>
  <c r="AX22" i="4"/>
  <c r="BA22" i="4"/>
  <c r="AY34" i="4"/>
  <c r="AY11" i="4"/>
  <c r="BC31" i="4"/>
  <c r="BC15" i="4"/>
  <c r="AT13" i="8"/>
  <c r="BC35" i="4"/>
  <c r="BA34" i="4"/>
  <c r="AP34" i="4"/>
  <c r="BA20" i="4"/>
  <c r="BB18" i="8"/>
  <c r="AO34" i="4"/>
  <c r="AU27" i="4"/>
  <c r="AQ43" i="4"/>
  <c r="AP41" i="4"/>
  <c r="AX16" i="4"/>
  <c r="BC43" i="4"/>
  <c r="AY36" i="4"/>
  <c r="AZ13" i="4"/>
  <c r="AP42" i="4"/>
  <c r="BC9" i="8"/>
  <c r="AV17" i="8"/>
  <c r="AQ10" i="8"/>
  <c r="AS26" i="4"/>
  <c r="AO45" i="4"/>
  <c r="AQ42" i="4"/>
  <c r="BC15" i="8"/>
  <c r="BA40" i="4"/>
  <c r="AU26" i="4"/>
  <c r="AZ31" i="4"/>
  <c r="BE10" i="8"/>
  <c r="AX46" i="4"/>
  <c r="AT11" i="8"/>
  <c r="AY43" i="4"/>
  <c r="BE13" i="8"/>
  <c r="AZ39" i="4"/>
  <c r="BE12" i="8"/>
  <c r="AR35" i="4"/>
  <c r="AT25" i="4"/>
  <c r="AU45" i="4"/>
  <c r="AU15" i="8"/>
  <c r="AU25" i="4"/>
  <c r="AO44" i="4"/>
  <c r="AY48" i="4"/>
  <c r="AP46" i="4"/>
  <c r="AY31" i="4"/>
  <c r="AN42" i="4"/>
  <c r="AR45" i="4"/>
  <c r="AW35" i="4"/>
  <c r="BA13" i="8"/>
  <c r="AV20" i="4"/>
  <c r="AV46" i="4"/>
  <c r="BC17" i="4"/>
  <c r="BC39" i="4"/>
  <c r="AW38" i="4"/>
  <c r="AU18" i="8"/>
  <c r="AU44" i="4"/>
  <c r="AV45" i="4"/>
  <c r="AT20" i="4"/>
  <c r="AY46" i="4"/>
  <c r="AN37" i="4"/>
  <c r="AV44" i="4"/>
  <c r="AO47" i="4"/>
  <c r="BB32" i="4"/>
  <c r="AS17" i="4"/>
  <c r="AQ24" i="4"/>
  <c r="AW42" i="4"/>
  <c r="AV32" i="4"/>
  <c r="AO25" i="4"/>
  <c r="AX24" i="4"/>
  <c r="AS13" i="4"/>
  <c r="AO15" i="4"/>
  <c r="AP17" i="8"/>
  <c r="AR42" i="4"/>
  <c r="AQ14" i="4"/>
  <c r="AV15" i="8"/>
  <c r="BC18" i="4"/>
  <c r="AZ29" i="4"/>
  <c r="AS22" i="4"/>
  <c r="AP33" i="4"/>
  <c r="AN30" i="4"/>
  <c r="AZ12" i="4"/>
  <c r="AQ18" i="4"/>
  <c r="AU39" i="4"/>
  <c r="AZ20" i="4"/>
  <c r="AT22" i="4"/>
  <c r="AX15" i="4"/>
  <c r="AP10" i="4"/>
  <c r="AS34" i="4"/>
  <c r="AS28" i="4"/>
  <c r="AS30" i="4"/>
  <c r="BB15" i="8"/>
  <c r="AZ18" i="8"/>
  <c r="AV11" i="8"/>
  <c r="AO35" i="4"/>
  <c r="AS27" i="4"/>
  <c r="AV38" i="4"/>
  <c r="AR47" i="4"/>
  <c r="AR10" i="4"/>
  <c r="BB21" i="4"/>
  <c r="AX14" i="4"/>
  <c r="AN15" i="4"/>
  <c r="AS37" i="4"/>
  <c r="AX40" i="4"/>
  <c r="BB43" i="4"/>
  <c r="AQ41" i="4"/>
  <c r="AT23" i="4"/>
  <c r="AV18" i="4"/>
  <c r="AY10" i="4"/>
  <c r="BB26" i="4"/>
  <c r="BC25" i="4"/>
  <c r="AR26" i="4"/>
  <c r="AZ9" i="8"/>
  <c r="AX12" i="8"/>
  <c r="BA31" i="4"/>
  <c r="BB35" i="4"/>
  <c r="AS21" i="4"/>
  <c r="BA17" i="4"/>
  <c r="AQ22" i="4"/>
  <c r="AQ18" i="8"/>
  <c r="BB23" i="4"/>
  <c r="AU41" i="4"/>
  <c r="AZ44" i="4"/>
  <c r="AU20" i="4"/>
  <c r="AS17" i="8"/>
  <c r="AO30" i="4"/>
  <c r="AT33" i="4"/>
  <c r="BD12" i="8"/>
  <c r="AQ19" i="4"/>
  <c r="AO14" i="4"/>
  <c r="AP9" i="8"/>
  <c r="AY21" i="4"/>
  <c r="BB15" i="4"/>
  <c r="AX18" i="8"/>
  <c r="AP45" i="4"/>
  <c r="BE15" i="8"/>
  <c r="AS33" i="4"/>
  <c r="AS12" i="8"/>
  <c r="BA38" i="4"/>
  <c r="AT30" i="4"/>
  <c r="AX10" i="8"/>
  <c r="AX17" i="4"/>
  <c r="AO41" i="4"/>
  <c r="AT45" i="4"/>
  <c r="AV48" i="4"/>
  <c r="AO23" i="4"/>
  <c r="AT34" i="4"/>
  <c r="BA28" i="4"/>
  <c r="AQ15" i="8"/>
  <c r="AX27" i="4"/>
  <c r="AQ21" i="4"/>
  <c r="AW18" i="4"/>
  <c r="AU42" i="4"/>
  <c r="AQ26" i="4"/>
  <c r="AP16" i="8"/>
  <c r="BB10" i="4"/>
  <c r="AO26" i="4"/>
  <c r="BC46" i="4"/>
  <c r="AP31" i="4"/>
  <c r="AQ34" i="4"/>
  <c r="AX18" i="4"/>
  <c r="AQ30" i="4"/>
  <c r="BB38" i="4"/>
  <c r="AW11" i="4"/>
  <c r="BA25" i="4"/>
  <c r="AP18" i="4"/>
  <c r="AU13" i="4"/>
  <c r="AT12" i="4"/>
  <c r="BD16" i="8"/>
  <c r="AU21" i="4"/>
  <c r="AN47" i="4"/>
  <c r="AS19" i="4"/>
  <c r="AR30" i="4"/>
  <c r="BC41" i="4"/>
  <c r="AV14" i="4"/>
  <c r="AW16" i="8"/>
  <c r="AV22" i="4"/>
  <c r="AU10" i="4"/>
  <c r="AU11" i="8"/>
  <c r="AV25" i="4"/>
  <c r="AT18" i="4"/>
  <c r="AY13" i="8"/>
  <c r="AW43" i="4"/>
  <c r="AQ20" i="4"/>
  <c r="AV16" i="8"/>
  <c r="BB46" i="4"/>
  <c r="AZ16" i="4"/>
  <c r="AR41" i="4"/>
  <c r="AS29" i="4"/>
  <c r="AW28" i="4"/>
  <c r="AZ47" i="4"/>
  <c r="AS11" i="8"/>
  <c r="BB42" i="4"/>
  <c r="AW14" i="4"/>
  <c r="AY18" i="4"/>
  <c r="AN17" i="4"/>
  <c r="AV28" i="4"/>
  <c r="BA36" i="4"/>
  <c r="BB16" i="4"/>
  <c r="AR44" i="4"/>
  <c r="BC29" i="4"/>
  <c r="BA18" i="8"/>
  <c r="AQ15" i="4"/>
  <c r="AX45" i="4"/>
  <c r="AS36" i="4"/>
  <c r="AR11" i="4"/>
  <c r="AU22" i="4"/>
  <c r="AU13" i="8"/>
  <c r="AW45" i="4"/>
  <c r="AT18" i="8"/>
  <c r="BC37" i="4"/>
  <c r="AW25" i="4"/>
  <c r="BB16" i="8"/>
  <c r="AW36" i="4"/>
  <c r="AV13" i="8"/>
  <c r="AR27" i="4"/>
  <c r="AO13" i="4"/>
  <c r="AX29" i="4"/>
  <c r="AT39" i="4"/>
  <c r="AO36" i="4"/>
  <c r="AZ23" i="4"/>
  <c r="BA11" i="4"/>
  <c r="BA41" i="4"/>
  <c r="AZ34" i="4"/>
  <c r="AU36" i="4"/>
  <c r="BE17" i="8"/>
  <c r="AR10" i="8"/>
  <c r="BB17" i="4"/>
  <c r="BA19" i="4"/>
  <c r="AN24" i="4"/>
  <c r="AQ39" i="4"/>
  <c r="AZ45" i="4"/>
  <c r="AW44" i="4"/>
  <c r="BC26" i="4"/>
  <c r="AR14" i="4"/>
  <c r="BA48" i="4"/>
  <c r="AN32" i="4"/>
  <c r="AZ25" i="4"/>
  <c r="AV9" i="8"/>
  <c r="AY28" i="4"/>
  <c r="AT12" i="8"/>
  <c r="BC16" i="8"/>
  <c r="AY37" i="4"/>
  <c r="AR23" i="4"/>
  <c r="BC22" i="4"/>
  <c r="AR24" i="4"/>
  <c r="AO29" i="4"/>
  <c r="AV12" i="8"/>
  <c r="BB18" i="4"/>
  <c r="AY30" i="4"/>
  <c r="AY44" i="4"/>
  <c r="AY22" i="4"/>
  <c r="AU40" i="4"/>
  <c r="AU24" i="4"/>
  <c r="AS38" i="4"/>
  <c r="BC24" i="4"/>
  <c r="AT46" i="4"/>
  <c r="BA16" i="4"/>
  <c r="AV18" i="8"/>
  <c r="BD11" i="8"/>
  <c r="AR39" i="4"/>
  <c r="AY20" i="4"/>
  <c r="AV14" i="8"/>
  <c r="AN23" i="4"/>
  <c r="AT24" i="4"/>
  <c r="AO31" i="4"/>
  <c r="AT10" i="4"/>
  <c r="AN38" i="4"/>
  <c r="BD14" i="8"/>
  <c r="AR29" i="4"/>
  <c r="AV17" i="4"/>
  <c r="AW10" i="8"/>
  <c r="BB47" i="4"/>
  <c r="BB29" i="4"/>
  <c r="BC42" i="4"/>
  <c r="AR21" i="4"/>
  <c r="AP44" i="4"/>
  <c r="AQ36" i="4"/>
  <c r="AS42" i="4"/>
  <c r="AR22" i="4"/>
  <c r="AP23" i="4"/>
  <c r="BB13" i="4"/>
  <c r="AN14" i="4"/>
  <c r="AS10" i="4"/>
  <c r="AX25" i="4"/>
  <c r="AO42" i="4"/>
  <c r="AU47" i="4"/>
  <c r="AQ12" i="8"/>
  <c r="BB12" i="8"/>
  <c r="BD17" i="8"/>
  <c r="AS18" i="4"/>
  <c r="AR48" i="4"/>
  <c r="AN46" i="4"/>
  <c r="AW13" i="8"/>
  <c r="AZ28" i="4"/>
  <c r="BB45" i="4"/>
  <c r="AU17" i="8"/>
  <c r="BC33" i="4"/>
  <c r="AN44" i="4"/>
  <c r="BE11" i="8"/>
  <c r="AU30" i="4"/>
  <c r="AQ29" i="4"/>
  <c r="BA42" i="4"/>
  <c r="AV21" i="4"/>
  <c r="AQ17" i="8"/>
  <c r="AO33" i="4"/>
  <c r="AP27" i="4"/>
  <c r="BC12" i="8"/>
  <c r="AZ36" i="4"/>
  <c r="AZ26" i="4"/>
  <c r="AQ14" i="8"/>
  <c r="AR15" i="8"/>
  <c r="AP47" i="4"/>
  <c r="AP20" i="4"/>
  <c r="AU16" i="4"/>
  <c r="AT28" i="4"/>
  <c r="BA11" i="8"/>
  <c r="BA10" i="4"/>
  <c r="AU37" i="4"/>
  <c r="BC12" i="4"/>
  <c r="BB36" i="4"/>
  <c r="AT38" i="4"/>
  <c r="AR25" i="4"/>
  <c r="AR20" i="4"/>
  <c r="BB48" i="4"/>
  <c r="AP32" i="4"/>
  <c r="AS18" i="8"/>
  <c r="AS44" i="4"/>
  <c r="AY12" i="4"/>
  <c r="AZ43" i="4"/>
  <c r="AZ10" i="4"/>
  <c r="AS35" i="4"/>
  <c r="AW24" i="4"/>
  <c r="AT35" i="4"/>
  <c r="AR17" i="8"/>
  <c r="AZ35" i="4"/>
  <c r="AY14" i="8"/>
  <c r="AT15" i="4"/>
  <c r="AU46" i="4"/>
  <c r="AP38" i="4"/>
  <c r="AV34" i="4"/>
  <c r="AQ9" i="8"/>
  <c r="BB37" i="4"/>
  <c r="BC27" i="4"/>
  <c r="AP14" i="8"/>
  <c r="AU38" i="4"/>
  <c r="AQ38" i="4"/>
  <c r="AW14" i="8"/>
  <c r="AP11" i="8"/>
  <c r="AO12" i="4"/>
  <c r="AV23" i="4"/>
  <c r="AW22" i="4"/>
  <c r="AQ12" i="4"/>
  <c r="BC11" i="4"/>
  <c r="AZ15" i="8"/>
  <c r="BC10" i="8"/>
  <c r="AP48" i="4"/>
  <c r="AS25" i="4"/>
  <c r="AX12" i="4"/>
  <c r="AU28" i="4"/>
  <c r="AZ17" i="4"/>
  <c r="AT36" i="4"/>
  <c r="AU16" i="8"/>
  <c r="AT9" i="8"/>
  <c r="AQ40" i="4"/>
  <c r="AO48" i="4"/>
  <c r="AZ41" i="4"/>
  <c r="AW32" i="4"/>
  <c r="AU10" i="8"/>
  <c r="AU23" i="4"/>
  <c r="AZ11" i="4"/>
  <c r="AR13" i="4"/>
  <c r="AV13" i="4"/>
  <c r="BC36" i="4"/>
  <c r="AQ35" i="4"/>
  <c r="AY15" i="8"/>
  <c r="AP30" i="4"/>
  <c r="AQ44" i="4"/>
  <c r="AV37" i="4"/>
  <c r="AZ14" i="4"/>
  <c r="AU11" i="4"/>
  <c r="AY15" i="4"/>
  <c r="AZ37" i="4"/>
  <c r="AY45" i="4"/>
  <c r="AW39" i="4"/>
  <c r="AX35" i="4"/>
  <c r="AR38" i="4"/>
  <c r="AO16" i="4"/>
  <c r="AV47" i="4"/>
  <c r="AZ27" i="4"/>
  <c r="AR36" i="4"/>
  <c r="AX48" i="4"/>
  <c r="AW26" i="4"/>
  <c r="AV27" i="4"/>
  <c r="AQ25" i="4"/>
  <c r="AP14" i="4"/>
  <c r="BB13" i="8"/>
  <c r="AZ17" i="8"/>
  <c r="AO22" i="4"/>
  <c r="AY16" i="4"/>
  <c r="AV26" i="4"/>
  <c r="AO27" i="4"/>
  <c r="AR37" i="4"/>
  <c r="AP43" i="4"/>
  <c r="AZ13" i="8"/>
  <c r="AV30" i="4"/>
  <c r="AW13" i="4"/>
  <c r="AV33" i="4"/>
  <c r="AT21" i="4"/>
  <c r="AU48" i="4"/>
  <c r="AZ21" i="4"/>
  <c r="AY41" i="4"/>
  <c r="AY32" i="4"/>
  <c r="AO37" i="4"/>
  <c r="BA35" i="4"/>
  <c r="AS11" i="4"/>
  <c r="AT17" i="4"/>
  <c r="BB12" i="4"/>
  <c r="AW9" i="8"/>
  <c r="AP28" i="4"/>
  <c r="AZ48" i="4"/>
  <c r="AT10" i="8"/>
  <c r="BD9" i="8"/>
  <c r="AY33" i="4"/>
  <c r="AW33" i="4"/>
  <c r="AP24" i="4"/>
  <c r="AT26" i="4"/>
  <c r="AN34" i="4"/>
  <c r="AY17" i="4"/>
  <c r="AR19" i="4"/>
  <c r="AV16" i="4"/>
  <c r="AS24" i="4"/>
  <c r="AZ38" i="4"/>
  <c r="AP26" i="4"/>
  <c r="BB14" i="8"/>
  <c r="AP10" i="8"/>
  <c r="AS45" i="4"/>
  <c r="AS31" i="4"/>
  <c r="AY35" i="4"/>
  <c r="AP21" i="4"/>
  <c r="BA44" i="4"/>
  <c r="BD10" i="8"/>
  <c r="AV19" i="4"/>
  <c r="AX39" i="4"/>
  <c r="BA12" i="4"/>
  <c r="AX9" i="8"/>
  <c r="BB20" i="4"/>
  <c r="AT14" i="8"/>
  <c r="BA10" i="8"/>
  <c r="AO43" i="4"/>
  <c r="AW17" i="8"/>
  <c r="AT47" i="4"/>
  <c r="BB25" i="4"/>
  <c r="AZ40" i="4"/>
  <c r="AX19" i="4"/>
  <c r="BA21" i="4"/>
  <c r="AN31" i="4"/>
  <c r="AO39" i="4"/>
  <c r="AX38" i="4"/>
  <c r="AZ32" i="4"/>
  <c r="AN33" i="4"/>
  <c r="AR16" i="8"/>
  <c r="BB27" i="4"/>
  <c r="BB30" i="4"/>
  <c r="AR34" i="4"/>
  <c r="AU31" i="4"/>
  <c r="AS43" i="4"/>
  <c r="AW46" i="4"/>
  <c r="AZ10" i="8"/>
  <c r="AP29" i="4"/>
  <c r="AX32" i="4"/>
  <c r="AS15" i="8"/>
  <c r="BD18" i="8"/>
  <c r="AX31" i="4"/>
  <c r="AQ45" i="4"/>
  <c r="AZ14" i="8"/>
  <c r="AX10" i="4"/>
  <c r="AV42" i="4"/>
  <c r="AN43" i="4"/>
  <c r="AY17" i="8"/>
  <c r="AV10" i="4"/>
  <c r="AQ31" i="4"/>
  <c r="BA13" i="4"/>
  <c r="AW17" i="4"/>
  <c r="BA12" i="8"/>
  <c r="AP12" i="4"/>
  <c r="BC28" i="4"/>
  <c r="BB33" i="4"/>
  <c r="BC44" i="4"/>
  <c r="AO40" i="4"/>
  <c r="AR15" i="4"/>
  <c r="AW15" i="8"/>
  <c r="AP36" i="4"/>
  <c r="AW34" i="4"/>
  <c r="AW21" i="4"/>
  <c r="AS32" i="4"/>
  <c r="AZ15" i="4"/>
  <c r="AS12" i="4"/>
  <c r="AQ48" i="4"/>
  <c r="AU19" i="4"/>
  <c r="AT40" i="4"/>
  <c r="AU29" i="4"/>
  <c r="BC17" i="8"/>
  <c r="AW16" i="4"/>
  <c r="AX23" i="4"/>
  <c r="AS23" i="4"/>
  <c r="AX30" i="4"/>
  <c r="AY23" i="4"/>
  <c r="AT37" i="4"/>
  <c r="AU32" i="4"/>
  <c r="BC13" i="4"/>
  <c r="AT13" i="4"/>
  <c r="AT29" i="4"/>
  <c r="AU14" i="4"/>
  <c r="AR18" i="8"/>
  <c r="AV41" i="4"/>
  <c r="BE18" i="8"/>
  <c r="AX36" i="4"/>
  <c r="BA33" i="4"/>
  <c r="AU15" i="4"/>
  <c r="BB19" i="4"/>
  <c r="AW23" i="4"/>
  <c r="BB11" i="4"/>
  <c r="AO38" i="4"/>
  <c r="AQ23" i="4"/>
  <c r="AW19" i="4"/>
  <c r="BA14" i="8"/>
  <c r="AX11" i="8"/>
  <c r="AP37" i="4"/>
  <c r="AR18" i="4"/>
  <c r="AR11" i="8"/>
  <c r="AW12" i="8"/>
  <c r="AO28" i="4"/>
  <c r="AV12" i="4"/>
  <c r="AS10" i="8"/>
  <c r="AV39" i="4"/>
  <c r="BC14" i="4"/>
  <c r="BA24" i="4"/>
  <c r="BE14" i="8"/>
  <c r="AT48" i="4"/>
  <c r="BC18" i="8"/>
  <c r="AS16" i="4"/>
  <c r="AU35" i="4"/>
  <c r="BC20" i="4"/>
  <c r="AX21" i="4"/>
  <c r="AO24" i="4"/>
  <c r="AZ11" i="8"/>
  <c r="AV15" i="4"/>
  <c r="AN13" i="4"/>
  <c r="AY14" i="4"/>
  <c r="AX33" i="4"/>
  <c r="AQ11" i="4"/>
  <c r="AX16" i="8"/>
  <c r="BA15" i="4"/>
  <c r="BC38" i="4"/>
  <c r="AN21" i="4"/>
  <c r="AP22" i="4"/>
  <c r="AN10" i="4"/>
  <c r="AT32" i="4"/>
  <c r="AO10" i="4"/>
  <c r="AU33" i="4"/>
  <c r="AZ24" i="4"/>
  <c r="BA46" i="4"/>
  <c r="AP18" i="8"/>
  <c r="BC32" i="4"/>
  <c r="AN25" i="4"/>
  <c r="BA37" i="4"/>
  <c r="AS9" i="8"/>
  <c r="AW47" i="4"/>
  <c r="AT41" i="4"/>
  <c r="AX41" i="4"/>
  <c r="AX14" i="8"/>
  <c r="AN22" i="4"/>
  <c r="AP19" i="4"/>
  <c r="AN40" i="4"/>
  <c r="AQ13" i="8"/>
  <c r="BA18" i="4"/>
  <c r="AY12" i="8"/>
  <c r="AP16" i="4"/>
  <c r="BA45" i="4"/>
  <c r="AN26" i="4"/>
  <c r="AN20" i="4"/>
  <c r="AQ47" i="4"/>
  <c r="BC40" i="4"/>
  <c r="AP17" i="4"/>
  <c r="AZ22" i="4"/>
  <c r="AU18" i="4"/>
  <c r="AQ46" i="4"/>
  <c r="BC30" i="4"/>
  <c r="AO17" i="4"/>
  <c r="AY40" i="4"/>
  <c r="AR43" i="4"/>
  <c r="AY19" i="4"/>
  <c r="AX37" i="4"/>
  <c r="BA27" i="4"/>
  <c r="AZ19" i="4"/>
  <c r="AW15" i="4"/>
  <c r="AN48" i="4"/>
  <c r="AP13" i="4"/>
  <c r="AZ33" i="4"/>
  <c r="BB31" i="4"/>
  <c r="AY27" i="4"/>
  <c r="BC23" i="4"/>
  <c r="AY38" i="4"/>
  <c r="AY13" i="4"/>
  <c r="AN36" i="4"/>
  <c r="AN41" i="4"/>
  <c r="AN28" i="4"/>
  <c r="AQ16" i="8"/>
  <c r="AR9" i="8"/>
  <c r="BB44" i="4"/>
  <c r="AR31" i="4"/>
  <c r="BC47" i="4"/>
  <c r="AN35" i="4"/>
  <c r="AR33" i="4"/>
  <c r="AX13" i="8"/>
  <c r="BC34" i="4"/>
  <c r="AT27" i="4"/>
  <c r="AT11" i="4"/>
  <c r="AR12" i="4"/>
  <c r="AV11" i="4"/>
  <c r="BA30" i="4"/>
  <c r="AP15" i="8"/>
  <c r="AR13" i="8"/>
  <c r="AZ46" i="4"/>
  <c r="BC16" i="4"/>
  <c r="AQ17" i="4"/>
  <c r="BB10" i="8"/>
  <c r="BD13" i="8"/>
  <c r="BA16" i="8"/>
  <c r="AY39" i="4"/>
  <c r="AT14" i="4"/>
  <c r="AZ18" i="4"/>
  <c r="AX42" i="4"/>
  <c r="BE9" i="8"/>
  <c r="AT44" i="4"/>
  <c r="AV29" i="4"/>
  <c r="AO20" i="4"/>
  <c r="AO46" i="4"/>
  <c r="AX20" i="4"/>
  <c r="AR17" i="4"/>
  <c r="AR40" i="4"/>
  <c r="BA29" i="4"/>
  <c r="AY42" i="4"/>
  <c r="AN16" i="8"/>
  <c r="K19" i="18"/>
  <c r="L18" i="18"/>
  <c r="AN14" i="8"/>
  <c r="AN9" i="8"/>
  <c r="AN17" i="8"/>
  <c r="AN11" i="8"/>
  <c r="AN12" i="8"/>
  <c r="AN13" i="8"/>
  <c r="AN10" i="8"/>
  <c r="AN15" i="8"/>
  <c r="K20" i="18" l="1"/>
  <c r="L19" i="18"/>
  <c r="J9" i="4"/>
  <c r="AU9" i="4" a="1"/>
  <c r="AP9" i="4" a="1"/>
  <c r="BB9" i="4" a="1"/>
  <c r="AV9" i="4" a="1"/>
  <c r="AZ9" i="4" a="1"/>
  <c r="AO9" i="4" a="1"/>
  <c r="AS9" i="4" a="1"/>
  <c r="AQ9" i="4" a="1"/>
  <c r="AW9" i="4" a="1"/>
  <c r="AX9" i="4" a="1"/>
  <c r="AN9" i="4" a="1"/>
  <c r="AT9" i="4" a="1"/>
  <c r="BC9" i="4" a="1"/>
  <c r="AR9" i="4" a="1"/>
  <c r="AY9" i="4" a="1"/>
  <c r="BA9" i="4" a="1"/>
  <c r="BC9" i="4" l="1"/>
  <c r="AT9" i="4"/>
  <c r="AW9" i="4"/>
  <c r="AX9" i="4"/>
  <c r="AU9" i="4"/>
  <c r="AN9" i="4"/>
  <c r="AS9" i="4"/>
  <c r="AY9" i="4"/>
  <c r="AR9" i="4"/>
  <c r="AV9" i="4"/>
  <c r="AP9" i="4"/>
  <c r="AO9" i="4"/>
  <c r="BA9" i="4"/>
  <c r="AZ9" i="4"/>
  <c r="BB9" i="4"/>
  <c r="AQ9" i="4"/>
  <c r="L20" i="18"/>
  <c r="K21" i="18"/>
  <c r="AL40" i="4"/>
  <c r="AJ40" i="4"/>
  <c r="AI40" i="4"/>
  <c r="AJ27" i="4"/>
  <c r="AI27" i="4"/>
  <c r="AL27" i="4"/>
  <c r="AJ22" i="4"/>
  <c r="AL22" i="4"/>
  <c r="AI22" i="4"/>
  <c r="AI45" i="4"/>
  <c r="AL45" i="4"/>
  <c r="AJ45" i="4"/>
  <c r="AL32" i="4"/>
  <c r="AJ32" i="4"/>
  <c r="AI32" i="4"/>
  <c r="AL28" i="4"/>
  <c r="AJ28" i="4"/>
  <c r="AI28" i="4"/>
  <c r="AJ46" i="4"/>
  <c r="AL46" i="4"/>
  <c r="AI46" i="4"/>
  <c r="AI43" i="4"/>
  <c r="AL43" i="4"/>
  <c r="AJ43" i="4"/>
  <c r="AI19" i="4"/>
  <c r="AL19" i="4"/>
  <c r="AJ19" i="4"/>
  <c r="AL16" i="4"/>
  <c r="AJ16" i="4"/>
  <c r="AI16" i="4"/>
  <c r="AJ34" i="4"/>
  <c r="AL34" i="4"/>
  <c r="AI34" i="4"/>
  <c r="AI33" i="4"/>
  <c r="AL33" i="4"/>
  <c r="AJ33" i="4"/>
  <c r="AL18" i="4"/>
  <c r="AJ18" i="4"/>
  <c r="AI18" i="4"/>
  <c r="AJ10" i="4"/>
  <c r="AI10" i="4"/>
  <c r="AI21" i="4"/>
  <c r="AL21" i="4"/>
  <c r="AJ21" i="4"/>
  <c r="AL44" i="4"/>
  <c r="AJ44" i="4"/>
  <c r="AI44" i="4"/>
  <c r="AL20" i="4"/>
  <c r="AJ20" i="4"/>
  <c r="AI20" i="4"/>
  <c r="AI31" i="4"/>
  <c r="AL31" i="4"/>
  <c r="AJ31" i="4"/>
  <c r="AL42" i="4"/>
  <c r="AJ42" i="4"/>
  <c r="AI42" i="4"/>
  <c r="AL30" i="4"/>
  <c r="AJ30" i="4"/>
  <c r="AI30" i="4"/>
  <c r="AI41" i="4"/>
  <c r="AL41" i="4"/>
  <c r="AJ41" i="4"/>
  <c r="AI29" i="4"/>
  <c r="AL29" i="4"/>
  <c r="AJ29" i="4"/>
  <c r="AI17" i="4"/>
  <c r="AL17" i="4"/>
  <c r="AJ17" i="4"/>
  <c r="AJ39" i="4"/>
  <c r="AI39" i="4"/>
  <c r="AL39" i="4"/>
  <c r="AJ15" i="4"/>
  <c r="AI15" i="4"/>
  <c r="AL38" i="4"/>
  <c r="AJ38" i="4"/>
  <c r="AI38" i="4"/>
  <c r="AL26" i="4"/>
  <c r="AJ26" i="4"/>
  <c r="AI26" i="4"/>
  <c r="AI14" i="4"/>
  <c r="AJ14" i="4"/>
  <c r="AJ9" i="4"/>
  <c r="AI9" i="4"/>
  <c r="AJ37" i="4"/>
  <c r="AI37" i="4"/>
  <c r="AL37" i="4"/>
  <c r="AJ25" i="4"/>
  <c r="AI25" i="4"/>
  <c r="AL25" i="4"/>
  <c r="AJ13" i="4"/>
  <c r="AI13" i="4"/>
  <c r="AL48" i="4"/>
  <c r="AJ48" i="4"/>
  <c r="AI48" i="4"/>
  <c r="AL36" i="4"/>
  <c r="AJ36" i="4"/>
  <c r="AI36" i="4"/>
  <c r="AL24" i="4"/>
  <c r="AJ24" i="4"/>
  <c r="AI24" i="4"/>
  <c r="AJ12" i="4"/>
  <c r="AI12" i="4"/>
  <c r="AJ47" i="4"/>
  <c r="AI47" i="4"/>
  <c r="AL47" i="4"/>
  <c r="AJ35" i="4"/>
  <c r="AI35" i="4"/>
  <c r="AL35" i="4"/>
  <c r="AJ23" i="4"/>
  <c r="AI23" i="4"/>
  <c r="AL23" i="4"/>
  <c r="AJ11" i="4"/>
  <c r="AI11" i="4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BP184" i="3" l="1"/>
  <c r="BP112" i="3"/>
  <c r="BP183" i="3"/>
  <c r="BP38" i="3"/>
  <c r="BP205" i="3"/>
  <c r="BP108" i="3"/>
  <c r="BP227" i="3"/>
  <c r="BP154" i="3"/>
  <c r="BP130" i="3"/>
  <c r="BP106" i="3"/>
  <c r="BP82" i="3"/>
  <c r="BP58" i="3"/>
  <c r="BP34" i="3"/>
  <c r="BP225" i="3"/>
  <c r="BP201" i="3"/>
  <c r="BP177" i="3"/>
  <c r="BP153" i="3"/>
  <c r="BP129" i="3"/>
  <c r="BP105" i="3"/>
  <c r="BP81" i="3"/>
  <c r="BP57" i="3"/>
  <c r="BP33" i="3"/>
  <c r="BP224" i="3"/>
  <c r="BP200" i="3"/>
  <c r="BP176" i="3"/>
  <c r="BP152" i="3"/>
  <c r="BP128" i="3"/>
  <c r="BP104" i="3"/>
  <c r="BP80" i="3"/>
  <c r="BP56" i="3"/>
  <c r="BP32" i="3"/>
  <c r="BP113" i="3"/>
  <c r="BP208" i="3"/>
  <c r="BP63" i="3"/>
  <c r="BP182" i="3"/>
  <c r="BP109" i="3"/>
  <c r="BP204" i="3"/>
  <c r="BP83" i="3"/>
  <c r="BP178" i="3"/>
  <c r="BP223" i="3"/>
  <c r="BP103" i="3"/>
  <c r="BP174" i="3"/>
  <c r="BP220" i="3"/>
  <c r="BP76" i="3"/>
  <c r="BP52" i="3"/>
  <c r="BP86" i="3"/>
  <c r="BP37" i="3"/>
  <c r="BP131" i="3"/>
  <c r="BP202" i="3"/>
  <c r="BP127" i="3"/>
  <c r="BP221" i="3"/>
  <c r="BP77" i="3"/>
  <c r="BP124" i="3"/>
  <c r="BP171" i="3"/>
  <c r="BP75" i="3"/>
  <c r="BP218" i="3"/>
  <c r="BP194" i="3"/>
  <c r="BP170" i="3"/>
  <c r="BP146" i="3"/>
  <c r="BP122" i="3"/>
  <c r="BP98" i="3"/>
  <c r="BP74" i="3"/>
  <c r="BP50" i="3"/>
  <c r="BP41" i="3"/>
  <c r="BP87" i="3"/>
  <c r="BP181" i="3"/>
  <c r="BP228" i="3"/>
  <c r="BP35" i="3"/>
  <c r="BP31" i="3"/>
  <c r="BP198" i="3"/>
  <c r="BP53" i="3"/>
  <c r="BP196" i="3"/>
  <c r="BP147" i="3"/>
  <c r="BP217" i="3"/>
  <c r="BP193" i="3"/>
  <c r="BP169" i="3"/>
  <c r="BP145" i="3"/>
  <c r="BP121" i="3"/>
  <c r="BP97" i="3"/>
  <c r="BP73" i="3"/>
  <c r="BP49" i="3"/>
  <c r="BP185" i="3"/>
  <c r="BP88" i="3"/>
  <c r="BP159" i="3"/>
  <c r="BP230" i="3"/>
  <c r="BP157" i="3"/>
  <c r="BP36" i="3"/>
  <c r="BP226" i="3"/>
  <c r="BP79" i="3"/>
  <c r="BP173" i="3"/>
  <c r="BP101" i="3"/>
  <c r="BP100" i="3"/>
  <c r="BP123" i="3"/>
  <c r="BP99" i="3"/>
  <c r="BP192" i="3"/>
  <c r="BP144" i="3"/>
  <c r="BP120" i="3"/>
  <c r="BP96" i="3"/>
  <c r="BP72" i="3"/>
  <c r="BP48" i="3"/>
  <c r="BP136" i="3"/>
  <c r="BP158" i="3"/>
  <c r="BP107" i="3"/>
  <c r="BP175" i="3"/>
  <c r="BP78" i="3"/>
  <c r="BP216" i="3"/>
  <c r="BP215" i="3"/>
  <c r="BP191" i="3"/>
  <c r="BP167" i="3"/>
  <c r="BP143" i="3"/>
  <c r="BP119" i="3"/>
  <c r="BP95" i="3"/>
  <c r="BP71" i="3"/>
  <c r="BP47" i="3"/>
  <c r="BP65" i="3"/>
  <c r="BP135" i="3"/>
  <c r="BP85" i="3"/>
  <c r="BP60" i="3"/>
  <c r="BP59" i="3"/>
  <c r="BP199" i="3"/>
  <c r="BP126" i="3"/>
  <c r="BP125" i="3"/>
  <c r="BP190" i="3"/>
  <c r="BP166" i="3"/>
  <c r="BP142" i="3"/>
  <c r="BP118" i="3"/>
  <c r="BP94" i="3"/>
  <c r="BP70" i="3"/>
  <c r="BP46" i="3"/>
  <c r="BP161" i="3"/>
  <c r="BP64" i="3"/>
  <c r="BP231" i="3"/>
  <c r="BP111" i="3"/>
  <c r="BP110" i="3"/>
  <c r="BP84" i="3"/>
  <c r="BP55" i="3"/>
  <c r="BP30" i="3"/>
  <c r="BP172" i="3"/>
  <c r="BP189" i="3"/>
  <c r="BP165" i="3"/>
  <c r="BP141" i="3"/>
  <c r="BP117" i="3"/>
  <c r="BP93" i="3"/>
  <c r="BP69" i="3"/>
  <c r="BP45" i="3"/>
  <c r="BP160" i="3"/>
  <c r="BP134" i="3"/>
  <c r="BP132" i="3"/>
  <c r="BP179" i="3"/>
  <c r="BP54" i="3"/>
  <c r="BP149" i="3"/>
  <c r="BP219" i="3"/>
  <c r="BP212" i="3"/>
  <c r="BP164" i="3"/>
  <c r="BP140" i="3"/>
  <c r="BP116" i="3"/>
  <c r="BP92" i="3"/>
  <c r="BP68" i="3"/>
  <c r="BP44" i="3"/>
  <c r="BP89" i="3"/>
  <c r="BP40" i="3"/>
  <c r="BP39" i="3"/>
  <c r="BP133" i="3"/>
  <c r="BP180" i="3"/>
  <c r="BP155" i="3"/>
  <c r="BP102" i="3"/>
  <c r="BP197" i="3"/>
  <c r="BP195" i="3"/>
  <c r="BP163" i="3"/>
  <c r="BP115" i="3"/>
  <c r="BP91" i="3"/>
  <c r="BP67" i="3"/>
  <c r="BP43" i="3"/>
  <c r="BP209" i="3"/>
  <c r="BP137" i="3"/>
  <c r="BP207" i="3"/>
  <c r="BP206" i="3"/>
  <c r="BP62" i="3"/>
  <c r="BP229" i="3"/>
  <c r="BP61" i="3"/>
  <c r="BP156" i="3"/>
  <c r="BP203" i="3"/>
  <c r="BP151" i="3"/>
  <c r="BP222" i="3"/>
  <c r="BP150" i="3"/>
  <c r="BP148" i="3"/>
  <c r="BP51" i="3"/>
  <c r="BP168" i="3"/>
  <c r="BP214" i="3"/>
  <c r="BP213" i="3"/>
  <c r="BP188" i="3"/>
  <c r="BP211" i="3"/>
  <c r="BP187" i="3"/>
  <c r="BP139" i="3"/>
  <c r="BP210" i="3"/>
  <c r="BP186" i="3"/>
  <c r="BP162" i="3"/>
  <c r="BP138" i="3"/>
  <c r="BP114" i="3"/>
  <c r="BP90" i="3"/>
  <c r="BP66" i="3"/>
  <c r="BP42" i="3"/>
  <c r="BM31" i="3"/>
  <c r="BN31" i="3"/>
  <c r="BO31" i="3"/>
  <c r="BM30" i="3"/>
  <c r="BN30" i="3"/>
  <c r="BO30" i="3"/>
  <c r="BN25" i="3"/>
  <c r="AP13" i="3"/>
  <c r="BN23" i="3"/>
  <c r="BN22" i="3"/>
  <c r="BN26" i="3"/>
  <c r="BN29" i="3"/>
  <c r="BN21" i="3"/>
  <c r="BN20" i="3"/>
  <c r="BN28" i="3"/>
  <c r="BN24" i="3"/>
  <c r="BN27" i="3"/>
  <c r="AN30" i="3"/>
  <c r="AO30" i="3"/>
  <c r="AP30" i="3"/>
  <c r="AS18" i="3"/>
  <c r="AP18" i="3"/>
  <c r="AS17" i="3"/>
  <c r="AP17" i="3"/>
  <c r="AP29" i="3"/>
  <c r="AP28" i="3"/>
  <c r="AP16" i="3"/>
  <c r="AP39" i="3"/>
  <c r="AN39" i="3"/>
  <c r="AO39" i="3"/>
  <c r="AP15" i="3"/>
  <c r="AN38" i="3"/>
  <c r="AO38" i="3"/>
  <c r="AP38" i="3"/>
  <c r="AP26" i="3"/>
  <c r="AS14" i="3"/>
  <c r="AP14" i="3"/>
  <c r="AP19" i="3"/>
  <c r="AN37" i="3"/>
  <c r="AO37" i="3"/>
  <c r="AP37" i="3"/>
  <c r="AP25" i="3"/>
  <c r="AN36" i="3"/>
  <c r="AO36" i="3"/>
  <c r="AP36" i="3"/>
  <c r="AP24" i="3"/>
  <c r="AP35" i="3"/>
  <c r="AN35" i="3"/>
  <c r="AO35" i="3"/>
  <c r="AP23" i="3"/>
  <c r="AP27" i="3"/>
  <c r="AP34" i="3"/>
  <c r="AO34" i="3"/>
  <c r="AN34" i="3"/>
  <c r="AP22" i="3"/>
  <c r="AP31" i="3"/>
  <c r="AO31" i="3"/>
  <c r="AN31" i="3"/>
  <c r="AN33" i="3"/>
  <c r="AO33" i="3"/>
  <c r="AP33" i="3"/>
  <c r="AP21" i="3"/>
  <c r="AN32" i="3"/>
  <c r="AO32" i="3"/>
  <c r="AP32" i="3"/>
  <c r="AP20" i="3"/>
  <c r="AN151" i="3"/>
  <c r="AO151" i="3"/>
  <c r="AP151" i="3"/>
  <c r="AN115" i="3"/>
  <c r="AO115" i="3"/>
  <c r="AP115" i="3"/>
  <c r="AN103" i="3"/>
  <c r="AO103" i="3"/>
  <c r="AP103" i="3"/>
  <c r="AN91" i="3"/>
  <c r="AO91" i="3"/>
  <c r="AP91" i="3"/>
  <c r="AN79" i="3"/>
  <c r="AO79" i="3"/>
  <c r="AP79" i="3"/>
  <c r="AN67" i="3"/>
  <c r="AO67" i="3"/>
  <c r="AP67" i="3"/>
  <c r="AN55" i="3"/>
  <c r="AO55" i="3"/>
  <c r="AP55" i="3"/>
  <c r="AN43" i="3"/>
  <c r="AO43" i="3"/>
  <c r="AP43" i="3"/>
  <c r="AN90" i="3"/>
  <c r="AO90" i="3"/>
  <c r="AP90" i="3"/>
  <c r="AN42" i="3"/>
  <c r="AO42" i="3"/>
  <c r="AP42" i="3"/>
  <c r="AN199" i="3"/>
  <c r="AO199" i="3"/>
  <c r="AP199" i="3"/>
  <c r="AN127" i="3"/>
  <c r="AO127" i="3"/>
  <c r="AP127" i="3"/>
  <c r="AN113" i="3"/>
  <c r="AO113" i="3"/>
  <c r="AP113" i="3"/>
  <c r="AN53" i="3"/>
  <c r="AP53" i="3"/>
  <c r="AO53" i="3"/>
  <c r="AP41" i="3"/>
  <c r="AN41" i="3"/>
  <c r="AO41" i="3"/>
  <c r="AN211" i="3"/>
  <c r="AO211" i="3"/>
  <c r="AP211" i="3"/>
  <c r="AN174" i="3"/>
  <c r="AO174" i="3"/>
  <c r="AP174" i="3"/>
  <c r="AN66" i="3"/>
  <c r="AO66" i="3"/>
  <c r="AP66" i="3"/>
  <c r="AP161" i="3"/>
  <c r="AN161" i="3"/>
  <c r="AO161" i="3"/>
  <c r="AN148" i="3"/>
  <c r="AO148" i="3"/>
  <c r="AP148" i="3"/>
  <c r="AN88" i="3"/>
  <c r="AO88" i="3"/>
  <c r="AP88" i="3"/>
  <c r="AN76" i="3"/>
  <c r="AO76" i="3"/>
  <c r="AP76" i="3"/>
  <c r="AN64" i="3"/>
  <c r="AO64" i="3"/>
  <c r="AP64" i="3"/>
  <c r="AN52" i="3"/>
  <c r="AO52" i="3"/>
  <c r="AP52" i="3"/>
  <c r="AN40" i="3"/>
  <c r="AO40" i="3"/>
  <c r="AP40" i="3"/>
  <c r="AN163" i="3"/>
  <c r="AO163" i="3"/>
  <c r="AP163" i="3"/>
  <c r="AN162" i="3"/>
  <c r="AO162" i="3"/>
  <c r="AP162" i="3"/>
  <c r="AP221" i="3"/>
  <c r="AN221" i="3"/>
  <c r="AO221" i="3"/>
  <c r="AN77" i="3"/>
  <c r="AO77" i="3"/>
  <c r="AP77" i="3"/>
  <c r="AN136" i="3"/>
  <c r="AO136" i="3"/>
  <c r="AP136" i="3"/>
  <c r="AN207" i="3"/>
  <c r="AO207" i="3"/>
  <c r="AP207" i="3"/>
  <c r="AN183" i="3"/>
  <c r="AO183" i="3"/>
  <c r="AP183" i="3"/>
  <c r="AN159" i="3"/>
  <c r="AO159" i="3"/>
  <c r="AP159" i="3"/>
  <c r="AN147" i="3"/>
  <c r="AO147" i="3"/>
  <c r="AP147" i="3"/>
  <c r="AN135" i="3"/>
  <c r="AO135" i="3"/>
  <c r="AP135" i="3"/>
  <c r="AN123" i="3"/>
  <c r="AO123" i="3"/>
  <c r="AP123" i="3"/>
  <c r="AN111" i="3"/>
  <c r="AO111" i="3"/>
  <c r="AP111" i="3"/>
  <c r="AN99" i="3"/>
  <c r="AO99" i="3"/>
  <c r="AP99" i="3"/>
  <c r="AN87" i="3"/>
  <c r="AO87" i="3"/>
  <c r="AP87" i="3"/>
  <c r="AN75" i="3"/>
  <c r="AO75" i="3"/>
  <c r="AP75" i="3"/>
  <c r="AN63" i="3"/>
  <c r="AO63" i="3"/>
  <c r="AP63" i="3"/>
  <c r="AN51" i="3"/>
  <c r="AO51" i="3"/>
  <c r="AP51" i="3"/>
  <c r="AO223" i="3"/>
  <c r="AN223" i="3"/>
  <c r="AP223" i="3"/>
  <c r="AN210" i="3"/>
  <c r="AO210" i="3"/>
  <c r="AP210" i="3"/>
  <c r="AN114" i="3"/>
  <c r="AO114" i="3"/>
  <c r="AP114" i="3"/>
  <c r="AN209" i="3"/>
  <c r="AP209" i="3"/>
  <c r="AO209" i="3"/>
  <c r="AN125" i="3"/>
  <c r="AO125" i="3"/>
  <c r="AP125" i="3"/>
  <c r="AN220" i="3"/>
  <c r="AP220" i="3"/>
  <c r="AO220" i="3"/>
  <c r="AN172" i="3"/>
  <c r="AO172" i="3"/>
  <c r="AP172" i="3"/>
  <c r="AN219" i="3"/>
  <c r="AO219" i="3"/>
  <c r="AP219" i="3"/>
  <c r="AN195" i="3"/>
  <c r="AO195" i="3"/>
  <c r="AP195" i="3"/>
  <c r="AN171" i="3"/>
  <c r="AO171" i="3"/>
  <c r="AP171" i="3"/>
  <c r="AN230" i="3"/>
  <c r="AP230" i="3"/>
  <c r="AO230" i="3"/>
  <c r="AN218" i="3"/>
  <c r="AO218" i="3"/>
  <c r="AP218" i="3"/>
  <c r="AN206" i="3"/>
  <c r="AO206" i="3"/>
  <c r="AP206" i="3"/>
  <c r="AN194" i="3"/>
  <c r="AO194" i="3"/>
  <c r="AP194" i="3"/>
  <c r="AN182" i="3"/>
  <c r="AO182" i="3"/>
  <c r="AP182" i="3"/>
  <c r="AN170" i="3"/>
  <c r="AO170" i="3"/>
  <c r="AP170" i="3"/>
  <c r="AN158" i="3"/>
  <c r="AO158" i="3"/>
  <c r="AP158" i="3"/>
  <c r="AN146" i="3"/>
  <c r="AO146" i="3"/>
  <c r="AP146" i="3"/>
  <c r="AN134" i="3"/>
  <c r="AO134" i="3"/>
  <c r="AP134" i="3"/>
  <c r="AN122" i="3"/>
  <c r="AO122" i="3"/>
  <c r="AP122" i="3"/>
  <c r="AN110" i="3"/>
  <c r="AO110" i="3"/>
  <c r="AP110" i="3"/>
  <c r="AN98" i="3"/>
  <c r="AO98" i="3"/>
  <c r="AP98" i="3"/>
  <c r="AN86" i="3"/>
  <c r="AO86" i="3"/>
  <c r="AP86" i="3"/>
  <c r="AN74" i="3"/>
  <c r="AO74" i="3"/>
  <c r="AP74" i="3"/>
  <c r="AN62" i="3"/>
  <c r="AO62" i="3"/>
  <c r="AP62" i="3"/>
  <c r="AN50" i="3"/>
  <c r="AO50" i="3"/>
  <c r="AP50" i="3"/>
  <c r="AN139" i="3"/>
  <c r="AO139" i="3"/>
  <c r="AP139" i="3"/>
  <c r="AN150" i="3"/>
  <c r="AO150" i="3"/>
  <c r="AP150" i="3"/>
  <c r="AN65" i="3"/>
  <c r="AO65" i="3"/>
  <c r="AP65" i="3"/>
  <c r="AP205" i="3"/>
  <c r="AN205" i="3"/>
  <c r="AO205" i="3"/>
  <c r="AP145" i="3"/>
  <c r="AN145" i="3"/>
  <c r="AO145" i="3"/>
  <c r="AN133" i="3"/>
  <c r="AP133" i="3"/>
  <c r="AO133" i="3"/>
  <c r="AN121" i="3"/>
  <c r="AP121" i="3"/>
  <c r="AO121" i="3"/>
  <c r="AN109" i="3"/>
  <c r="AP109" i="3"/>
  <c r="AO109" i="3"/>
  <c r="AN97" i="3"/>
  <c r="AP97" i="3"/>
  <c r="AO97" i="3"/>
  <c r="AN85" i="3"/>
  <c r="AO85" i="3"/>
  <c r="AP85" i="3"/>
  <c r="AP73" i="3"/>
  <c r="AN73" i="3"/>
  <c r="AO73" i="3"/>
  <c r="AP61" i="3"/>
  <c r="AN61" i="3"/>
  <c r="AO61" i="3"/>
  <c r="AP49" i="3"/>
  <c r="AN49" i="3"/>
  <c r="AO49" i="3"/>
  <c r="AN102" i="3"/>
  <c r="AO102" i="3"/>
  <c r="AP102" i="3"/>
  <c r="AP149" i="3"/>
  <c r="AN149" i="3"/>
  <c r="AO149" i="3"/>
  <c r="AN204" i="3"/>
  <c r="AO204" i="3"/>
  <c r="AP204" i="3"/>
  <c r="AN48" i="3"/>
  <c r="AO48" i="3"/>
  <c r="AP48" i="3"/>
  <c r="AN198" i="3"/>
  <c r="AO198" i="3"/>
  <c r="AP198" i="3"/>
  <c r="AN54" i="3"/>
  <c r="AO54" i="3"/>
  <c r="AP54" i="3"/>
  <c r="AN173" i="3"/>
  <c r="AP173" i="3"/>
  <c r="AO173" i="3"/>
  <c r="AN184" i="3"/>
  <c r="AO184" i="3"/>
  <c r="AP184" i="3"/>
  <c r="AN100" i="3"/>
  <c r="AO100" i="3"/>
  <c r="AP100" i="3"/>
  <c r="AN193" i="3"/>
  <c r="AO193" i="3"/>
  <c r="AP193" i="3"/>
  <c r="AP228" i="3"/>
  <c r="AN228" i="3"/>
  <c r="AO228" i="3"/>
  <c r="AN156" i="3"/>
  <c r="AO156" i="3"/>
  <c r="AP156" i="3"/>
  <c r="AN96" i="3"/>
  <c r="AO96" i="3"/>
  <c r="AP96" i="3"/>
  <c r="AN215" i="3"/>
  <c r="AO215" i="3"/>
  <c r="AP215" i="3"/>
  <c r="AN191" i="3"/>
  <c r="AO191" i="3"/>
  <c r="AP191" i="3"/>
  <c r="AN179" i="3"/>
  <c r="AO179" i="3"/>
  <c r="AP179" i="3"/>
  <c r="AN167" i="3"/>
  <c r="AO167" i="3"/>
  <c r="AP167" i="3"/>
  <c r="AN155" i="3"/>
  <c r="AO155" i="3"/>
  <c r="AP155" i="3"/>
  <c r="AN143" i="3"/>
  <c r="AO143" i="3"/>
  <c r="AP143" i="3"/>
  <c r="AN131" i="3"/>
  <c r="AO131" i="3"/>
  <c r="AP131" i="3"/>
  <c r="AN119" i="3"/>
  <c r="AO119" i="3"/>
  <c r="AP119" i="3"/>
  <c r="AN107" i="3"/>
  <c r="AO107" i="3"/>
  <c r="AP107" i="3"/>
  <c r="AN95" i="3"/>
  <c r="AO95" i="3"/>
  <c r="AP95" i="3"/>
  <c r="AN83" i="3"/>
  <c r="AO83" i="3"/>
  <c r="AP83" i="3"/>
  <c r="AN71" i="3"/>
  <c r="AO71" i="3"/>
  <c r="AP71" i="3"/>
  <c r="AN59" i="3"/>
  <c r="AO59" i="3"/>
  <c r="AP59" i="3"/>
  <c r="AN47" i="3"/>
  <c r="AO47" i="3"/>
  <c r="AP47" i="3"/>
  <c r="AN187" i="3"/>
  <c r="AO187" i="3"/>
  <c r="AP187" i="3"/>
  <c r="AN222" i="3"/>
  <c r="AO222" i="3"/>
  <c r="AP222" i="3"/>
  <c r="AN126" i="3"/>
  <c r="AO126" i="3"/>
  <c r="AP126" i="3"/>
  <c r="AP185" i="3"/>
  <c r="AN185" i="3"/>
  <c r="AO185" i="3"/>
  <c r="AN101" i="3"/>
  <c r="AP101" i="3"/>
  <c r="AO101" i="3"/>
  <c r="AP208" i="3"/>
  <c r="AN208" i="3"/>
  <c r="AO208" i="3"/>
  <c r="AN160" i="3"/>
  <c r="AP160" i="3"/>
  <c r="AO160" i="3"/>
  <c r="AO231" i="3"/>
  <c r="AN231" i="3"/>
  <c r="AP231" i="3"/>
  <c r="AN181" i="3"/>
  <c r="AO181" i="3"/>
  <c r="AP181" i="3"/>
  <c r="AN216" i="3"/>
  <c r="AP216" i="3"/>
  <c r="AO216" i="3"/>
  <c r="AN168" i="3"/>
  <c r="AO168" i="3"/>
  <c r="AP168" i="3"/>
  <c r="AN120" i="3"/>
  <c r="AO120" i="3"/>
  <c r="AP120" i="3"/>
  <c r="AN60" i="3"/>
  <c r="AO60" i="3"/>
  <c r="AP60" i="3"/>
  <c r="AN226" i="3"/>
  <c r="AO226" i="3"/>
  <c r="AP226" i="3"/>
  <c r="AN202" i="3"/>
  <c r="AO202" i="3"/>
  <c r="AP202" i="3"/>
  <c r="AN190" i="3"/>
  <c r="AO190" i="3"/>
  <c r="AP190" i="3"/>
  <c r="AN178" i="3"/>
  <c r="AO178" i="3"/>
  <c r="AP178" i="3"/>
  <c r="AN166" i="3"/>
  <c r="AO166" i="3"/>
  <c r="AP166" i="3"/>
  <c r="AN154" i="3"/>
  <c r="AO154" i="3"/>
  <c r="AP154" i="3"/>
  <c r="AN142" i="3"/>
  <c r="AO142" i="3"/>
  <c r="AP142" i="3"/>
  <c r="AN130" i="3"/>
  <c r="AO130" i="3"/>
  <c r="AP130" i="3"/>
  <c r="AN118" i="3"/>
  <c r="AO118" i="3"/>
  <c r="AP118" i="3"/>
  <c r="AN106" i="3"/>
  <c r="AO106" i="3"/>
  <c r="AP106" i="3"/>
  <c r="AN94" i="3"/>
  <c r="AO94" i="3"/>
  <c r="AP94" i="3"/>
  <c r="AN82" i="3"/>
  <c r="AO82" i="3"/>
  <c r="AP82" i="3"/>
  <c r="AN70" i="3"/>
  <c r="AO70" i="3"/>
  <c r="AP70" i="3"/>
  <c r="AN58" i="3"/>
  <c r="AO58" i="3"/>
  <c r="AP58" i="3"/>
  <c r="AN46" i="3"/>
  <c r="AO46" i="3"/>
  <c r="AP46" i="3"/>
  <c r="AN175" i="3"/>
  <c r="AO175" i="3"/>
  <c r="AP175" i="3"/>
  <c r="AN138" i="3"/>
  <c r="AO138" i="3"/>
  <c r="AP138" i="3"/>
  <c r="AP197" i="3"/>
  <c r="AN197" i="3"/>
  <c r="AO197" i="3"/>
  <c r="AN89" i="3"/>
  <c r="AP89" i="3"/>
  <c r="AO89" i="3"/>
  <c r="AN124" i="3"/>
  <c r="AO124" i="3"/>
  <c r="AP124" i="3"/>
  <c r="AP229" i="3"/>
  <c r="AN229" i="3"/>
  <c r="AO229" i="3"/>
  <c r="AN169" i="3"/>
  <c r="AO169" i="3"/>
  <c r="AP169" i="3"/>
  <c r="AN180" i="3"/>
  <c r="AO180" i="3"/>
  <c r="AP180" i="3"/>
  <c r="AN132" i="3"/>
  <c r="AO132" i="3"/>
  <c r="AP132" i="3"/>
  <c r="AN84" i="3"/>
  <c r="AO84" i="3"/>
  <c r="AP84" i="3"/>
  <c r="AN227" i="3"/>
  <c r="AO227" i="3"/>
  <c r="AP227" i="3"/>
  <c r="AN203" i="3"/>
  <c r="AO203" i="3"/>
  <c r="AP203" i="3"/>
  <c r="AN214" i="3"/>
  <c r="AO214" i="3"/>
  <c r="AP214" i="3"/>
  <c r="AP225" i="3"/>
  <c r="AN225" i="3"/>
  <c r="AO225" i="3"/>
  <c r="AN213" i="3"/>
  <c r="AO213" i="3"/>
  <c r="AP213" i="3"/>
  <c r="AP201" i="3"/>
  <c r="AN201" i="3"/>
  <c r="AO201" i="3"/>
  <c r="AN189" i="3"/>
  <c r="AP189" i="3"/>
  <c r="AO189" i="3"/>
  <c r="AP177" i="3"/>
  <c r="AN177" i="3"/>
  <c r="AO177" i="3"/>
  <c r="AP165" i="3"/>
  <c r="AN165" i="3"/>
  <c r="AO165" i="3"/>
  <c r="AN153" i="3"/>
  <c r="AP153" i="3"/>
  <c r="AO153" i="3"/>
  <c r="AN141" i="3"/>
  <c r="AO141" i="3"/>
  <c r="AP141" i="3"/>
  <c r="AP129" i="3"/>
  <c r="AN129" i="3"/>
  <c r="AO129" i="3"/>
  <c r="AN117" i="3"/>
  <c r="AP117" i="3"/>
  <c r="AO117" i="3"/>
  <c r="AN105" i="3"/>
  <c r="AO105" i="3"/>
  <c r="AP105" i="3"/>
  <c r="AN93" i="3"/>
  <c r="AO93" i="3"/>
  <c r="AP93" i="3"/>
  <c r="AN81" i="3"/>
  <c r="AP81" i="3"/>
  <c r="AO81" i="3"/>
  <c r="AN69" i="3"/>
  <c r="AP69" i="3"/>
  <c r="AO69" i="3"/>
  <c r="AN57" i="3"/>
  <c r="AO57" i="3"/>
  <c r="AP57" i="3"/>
  <c r="AN45" i="3"/>
  <c r="AO45" i="3"/>
  <c r="AP45" i="3"/>
  <c r="AN186" i="3"/>
  <c r="AO186" i="3"/>
  <c r="AP186" i="3"/>
  <c r="AN78" i="3"/>
  <c r="AO78" i="3"/>
  <c r="AP78" i="3"/>
  <c r="AP137" i="3"/>
  <c r="AN137" i="3"/>
  <c r="AO137" i="3"/>
  <c r="AP196" i="3"/>
  <c r="AN196" i="3"/>
  <c r="AO196" i="3"/>
  <c r="AN112" i="3"/>
  <c r="AO112" i="3"/>
  <c r="AP112" i="3"/>
  <c r="AP217" i="3"/>
  <c r="AN217" i="3"/>
  <c r="AO217" i="3"/>
  <c r="AN157" i="3"/>
  <c r="AO157" i="3"/>
  <c r="AP157" i="3"/>
  <c r="AN192" i="3"/>
  <c r="AP192" i="3"/>
  <c r="AO192" i="3"/>
  <c r="AP144" i="3"/>
  <c r="AN144" i="3"/>
  <c r="AO144" i="3"/>
  <c r="AN108" i="3"/>
  <c r="AO108" i="3"/>
  <c r="AP108" i="3"/>
  <c r="AN72" i="3"/>
  <c r="AO72" i="3"/>
  <c r="AP72" i="3"/>
  <c r="AN224" i="3"/>
  <c r="AO224" i="3"/>
  <c r="AP224" i="3"/>
  <c r="AN212" i="3"/>
  <c r="AO212" i="3"/>
  <c r="AP212" i="3"/>
  <c r="AN200" i="3"/>
  <c r="AO200" i="3"/>
  <c r="AP200" i="3"/>
  <c r="AN188" i="3"/>
  <c r="AO188" i="3"/>
  <c r="AP188" i="3"/>
  <c r="AP176" i="3"/>
  <c r="AN176" i="3"/>
  <c r="AO176" i="3"/>
  <c r="AN164" i="3"/>
  <c r="AO164" i="3"/>
  <c r="AP164" i="3"/>
  <c r="AN152" i="3"/>
  <c r="AO152" i="3"/>
  <c r="AP152" i="3"/>
  <c r="AN140" i="3"/>
  <c r="AO140" i="3"/>
  <c r="AP140" i="3"/>
  <c r="AN128" i="3"/>
  <c r="AO128" i="3"/>
  <c r="AP128" i="3"/>
  <c r="AN116" i="3"/>
  <c r="AO116" i="3"/>
  <c r="AP116" i="3"/>
  <c r="AN104" i="3"/>
  <c r="AO104" i="3"/>
  <c r="AP104" i="3"/>
  <c r="AN92" i="3"/>
  <c r="AO92" i="3"/>
  <c r="AP92" i="3"/>
  <c r="AN80" i="3"/>
  <c r="AO80" i="3"/>
  <c r="AP80" i="3"/>
  <c r="AN68" i="3"/>
  <c r="AO68" i="3"/>
  <c r="AP68" i="3"/>
  <c r="AN56" i="3"/>
  <c r="AO56" i="3"/>
  <c r="AP56" i="3"/>
  <c r="AN44" i="3"/>
  <c r="AO44" i="3"/>
  <c r="AP44" i="3"/>
  <c r="AS31" i="3"/>
  <c r="N19" i="3"/>
  <c r="AR19" i="3" s="1"/>
  <c r="AS19" i="3"/>
  <c r="AS30" i="3"/>
  <c r="O28" i="3"/>
  <c r="AS28" i="3" s="1"/>
  <c r="O16" i="3"/>
  <c r="AJ16" i="3" s="1"/>
  <c r="AS16" i="3"/>
  <c r="AS39" i="3"/>
  <c r="AS38" i="3"/>
  <c r="O26" i="3"/>
  <c r="AS26" i="3" s="1"/>
  <c r="AS37" i="3"/>
  <c r="AS36" i="3"/>
  <c r="AS35" i="3"/>
  <c r="AS34" i="3"/>
  <c r="N22" i="3"/>
  <c r="AR22" i="3" s="1"/>
  <c r="AS22" i="3"/>
  <c r="AS33" i="3"/>
  <c r="N21" i="3"/>
  <c r="AR21" i="3" s="1"/>
  <c r="AS21" i="3"/>
  <c r="AS32" i="3"/>
  <c r="N20" i="3"/>
  <c r="AR20" i="3" s="1"/>
  <c r="AS20" i="3"/>
  <c r="AS223" i="3"/>
  <c r="AS163" i="3"/>
  <c r="AS139" i="3"/>
  <c r="AS91" i="3"/>
  <c r="AS43" i="3"/>
  <c r="AS222" i="3"/>
  <c r="AS186" i="3"/>
  <c r="AS162" i="3"/>
  <c r="AS102" i="3"/>
  <c r="AS78" i="3"/>
  <c r="AS42" i="3"/>
  <c r="AS173" i="3"/>
  <c r="AS113" i="3"/>
  <c r="AS77" i="3"/>
  <c r="AS53" i="3"/>
  <c r="AS41" i="3"/>
  <c r="AS220" i="3"/>
  <c r="O208" i="3"/>
  <c r="AS208" i="3"/>
  <c r="AS196" i="3"/>
  <c r="AS184" i="3"/>
  <c r="AS172" i="3"/>
  <c r="AS160" i="3"/>
  <c r="AS148" i="3"/>
  <c r="AS136" i="3"/>
  <c r="AS124" i="3"/>
  <c r="AS112" i="3"/>
  <c r="AS100" i="3"/>
  <c r="AS88" i="3"/>
  <c r="AS76" i="3"/>
  <c r="AS64" i="3"/>
  <c r="AS52" i="3"/>
  <c r="AS40" i="3"/>
  <c r="AS230" i="3"/>
  <c r="AS218" i="3"/>
  <c r="AS206" i="3"/>
  <c r="O194" i="3"/>
  <c r="AS194" i="3"/>
  <c r="AS182" i="3"/>
  <c r="AS170" i="3"/>
  <c r="AS158" i="3"/>
  <c r="AS146" i="3"/>
  <c r="AS134" i="3"/>
  <c r="AS122" i="3"/>
  <c r="AS110" i="3"/>
  <c r="AS98" i="3"/>
  <c r="AS86" i="3"/>
  <c r="AS74" i="3"/>
  <c r="AS62" i="3"/>
  <c r="AS50" i="3"/>
  <c r="AS103" i="3"/>
  <c r="AS114" i="3"/>
  <c r="AS197" i="3"/>
  <c r="AS99" i="3"/>
  <c r="AS169" i="3"/>
  <c r="AS133" i="3"/>
  <c r="AS121" i="3"/>
  <c r="AS109" i="3"/>
  <c r="AS97" i="3"/>
  <c r="AS85" i="3"/>
  <c r="AS73" i="3"/>
  <c r="AS61" i="3"/>
  <c r="AS49" i="3"/>
  <c r="AS211" i="3"/>
  <c r="AS79" i="3"/>
  <c r="AS138" i="3"/>
  <c r="N209" i="3"/>
  <c r="AS209" i="3"/>
  <c r="AS161" i="3"/>
  <c r="AS101" i="3"/>
  <c r="AS195" i="3"/>
  <c r="AS75" i="3"/>
  <c r="AS181" i="3"/>
  <c r="AS216" i="3"/>
  <c r="AS204" i="3"/>
  <c r="AS192" i="3"/>
  <c r="AS180" i="3"/>
  <c r="AS168" i="3"/>
  <c r="AS156" i="3"/>
  <c r="AS144" i="3"/>
  <c r="AS132" i="3"/>
  <c r="AS120" i="3"/>
  <c r="AS108" i="3"/>
  <c r="AS96" i="3"/>
  <c r="AS84" i="3"/>
  <c r="AS72" i="3"/>
  <c r="AS60" i="3"/>
  <c r="AS48" i="3"/>
  <c r="AS175" i="3"/>
  <c r="AS127" i="3"/>
  <c r="AS67" i="3"/>
  <c r="AS210" i="3"/>
  <c r="AS150" i="3"/>
  <c r="AS66" i="3"/>
  <c r="AS221" i="3"/>
  <c r="AS149" i="3"/>
  <c r="AS89" i="3"/>
  <c r="AS207" i="3"/>
  <c r="AS159" i="3"/>
  <c r="AS123" i="3"/>
  <c r="AS63" i="3"/>
  <c r="AS193" i="3"/>
  <c r="AS227" i="3"/>
  <c r="AS215" i="3"/>
  <c r="P203" i="3"/>
  <c r="AS203" i="3"/>
  <c r="AS191" i="3"/>
  <c r="AS179" i="3"/>
  <c r="AS167" i="3"/>
  <c r="AS155" i="3"/>
  <c r="AS143" i="3"/>
  <c r="AS131" i="3"/>
  <c r="AS119" i="3"/>
  <c r="AS107" i="3"/>
  <c r="AS95" i="3"/>
  <c r="AS83" i="3"/>
  <c r="AS71" i="3"/>
  <c r="AS59" i="3"/>
  <c r="AS47" i="3"/>
  <c r="AS137" i="3"/>
  <c r="AS231" i="3"/>
  <c r="AS111" i="3"/>
  <c r="AS217" i="3"/>
  <c r="AS145" i="3"/>
  <c r="AS214" i="3"/>
  <c r="AS202" i="3"/>
  <c r="AS190" i="3"/>
  <c r="AS178" i="3"/>
  <c r="AS166" i="3"/>
  <c r="AS154" i="3"/>
  <c r="AS142" i="3"/>
  <c r="AS130" i="3"/>
  <c r="AS118" i="3"/>
  <c r="AS106" i="3"/>
  <c r="AS94" i="3"/>
  <c r="AS82" i="3"/>
  <c r="AS70" i="3"/>
  <c r="AS58" i="3"/>
  <c r="AS46" i="3"/>
  <c r="AS187" i="3"/>
  <c r="P151" i="3"/>
  <c r="AS151" i="3"/>
  <c r="AS115" i="3"/>
  <c r="AS55" i="3"/>
  <c r="AS198" i="3"/>
  <c r="AS174" i="3"/>
  <c r="AS126" i="3"/>
  <c r="AS90" i="3"/>
  <c r="AS54" i="3"/>
  <c r="AS185" i="3"/>
  <c r="AS125" i="3"/>
  <c r="AS65" i="3"/>
  <c r="AS219" i="3"/>
  <c r="AS183" i="3"/>
  <c r="AS147" i="3"/>
  <c r="AS135" i="3"/>
  <c r="AS87" i="3"/>
  <c r="AS51" i="3"/>
  <c r="AS229" i="3"/>
  <c r="AS157" i="3"/>
  <c r="AS228" i="3"/>
  <c r="AS226" i="3"/>
  <c r="AS225" i="3"/>
  <c r="AS213" i="3"/>
  <c r="AS201" i="3"/>
  <c r="AS189" i="3"/>
  <c r="AS177" i="3"/>
  <c r="AS165" i="3"/>
  <c r="AS153" i="3"/>
  <c r="AS141" i="3"/>
  <c r="AS129" i="3"/>
  <c r="AS117" i="3"/>
  <c r="AS105" i="3"/>
  <c r="AS93" i="3"/>
  <c r="AS81" i="3"/>
  <c r="AS69" i="3"/>
  <c r="AS57" i="3"/>
  <c r="AS45" i="3"/>
  <c r="AS199" i="3"/>
  <c r="AS171" i="3"/>
  <c r="AS205" i="3"/>
  <c r="AS224" i="3"/>
  <c r="AS212" i="3"/>
  <c r="AS200" i="3"/>
  <c r="AS188" i="3"/>
  <c r="AS176" i="3"/>
  <c r="AS164" i="3"/>
  <c r="AS152" i="3"/>
  <c r="AS140" i="3"/>
  <c r="AS128" i="3"/>
  <c r="AS116" i="3"/>
  <c r="AS104" i="3"/>
  <c r="AS92" i="3"/>
  <c r="AS80" i="3"/>
  <c r="AS68" i="3"/>
  <c r="AS56" i="3"/>
  <c r="AS44" i="3"/>
  <c r="O23" i="3"/>
  <c r="AJ23" i="3" s="1"/>
  <c r="AS23" i="3"/>
  <c r="L21" i="18"/>
  <c r="K22" i="18"/>
  <c r="BM210" i="3"/>
  <c r="BO210" i="3"/>
  <c r="BO153" i="3"/>
  <c r="BM153" i="3"/>
  <c r="BO82" i="3"/>
  <c r="BM82" i="3"/>
  <c r="BO58" i="3"/>
  <c r="BM58" i="3"/>
  <c r="BO46" i="3"/>
  <c r="BM46" i="3"/>
  <c r="BO34" i="3"/>
  <c r="BM34" i="3"/>
  <c r="BM222" i="3"/>
  <c r="BO222" i="3"/>
  <c r="BO166" i="3"/>
  <c r="BM166" i="3"/>
  <c r="BM221" i="3"/>
  <c r="BO221" i="3"/>
  <c r="BO142" i="3"/>
  <c r="BM142" i="3"/>
  <c r="BM209" i="3"/>
  <c r="BO209" i="3"/>
  <c r="BO188" i="3"/>
  <c r="BM188" i="3"/>
  <c r="BO190" i="3"/>
  <c r="BM190" i="3"/>
  <c r="BO165" i="3"/>
  <c r="BM165" i="3"/>
  <c r="BM131" i="3"/>
  <c r="BO131" i="3"/>
  <c r="BO177" i="3"/>
  <c r="BM177" i="3"/>
  <c r="BO118" i="3"/>
  <c r="BM118" i="3"/>
  <c r="BM199" i="3"/>
  <c r="BO199" i="3"/>
  <c r="BO176" i="3"/>
  <c r="BM176" i="3"/>
  <c r="BO164" i="3"/>
  <c r="BM164" i="3"/>
  <c r="BO152" i="3"/>
  <c r="BM152" i="3"/>
  <c r="BO141" i="3"/>
  <c r="BM141" i="3"/>
  <c r="BO129" i="3"/>
  <c r="BM129" i="3"/>
  <c r="BO117" i="3"/>
  <c r="BM117" i="3"/>
  <c r="BO105" i="3"/>
  <c r="BM105" i="3"/>
  <c r="BO93" i="3"/>
  <c r="BM93" i="3"/>
  <c r="BO81" i="3"/>
  <c r="BM81" i="3"/>
  <c r="BO69" i="3"/>
  <c r="BM69" i="3"/>
  <c r="BO57" i="3"/>
  <c r="BM57" i="3"/>
  <c r="BO45" i="3"/>
  <c r="BM45" i="3"/>
  <c r="BO33" i="3"/>
  <c r="BM33" i="3"/>
  <c r="BM231" i="3"/>
  <c r="BO231" i="3"/>
  <c r="BM219" i="3"/>
  <c r="BO219" i="3"/>
  <c r="BM198" i="3"/>
  <c r="BO198" i="3"/>
  <c r="BO187" i="3"/>
  <c r="BM187" i="3"/>
  <c r="BO175" i="3"/>
  <c r="BM175" i="3"/>
  <c r="BM163" i="3"/>
  <c r="BO163" i="3"/>
  <c r="BO140" i="3"/>
  <c r="BM140" i="3"/>
  <c r="BO128" i="3"/>
  <c r="BM128" i="3"/>
  <c r="BO116" i="3"/>
  <c r="BM116" i="3"/>
  <c r="BO104" i="3"/>
  <c r="BM104" i="3"/>
  <c r="O92" i="3"/>
  <c r="BO92" i="3"/>
  <c r="BM92" i="3"/>
  <c r="BO80" i="3"/>
  <c r="BM80" i="3"/>
  <c r="BO68" i="3"/>
  <c r="BM68" i="3"/>
  <c r="BO56" i="3"/>
  <c r="BM56" i="3"/>
  <c r="BO44" i="3"/>
  <c r="BM44" i="3"/>
  <c r="BO32" i="3"/>
  <c r="BM32" i="3"/>
  <c r="BM230" i="3"/>
  <c r="BO230" i="3"/>
  <c r="BM218" i="3"/>
  <c r="BO218" i="3"/>
  <c r="BM208" i="3"/>
  <c r="BO208" i="3"/>
  <c r="BM197" i="3"/>
  <c r="BO197" i="3"/>
  <c r="BM186" i="3"/>
  <c r="BO186" i="3"/>
  <c r="BM174" i="3"/>
  <c r="BO174" i="3"/>
  <c r="BM162" i="3"/>
  <c r="BO162" i="3"/>
  <c r="BO151" i="3"/>
  <c r="BM151" i="3"/>
  <c r="BM139" i="3"/>
  <c r="BO139" i="3"/>
  <c r="BM127" i="3"/>
  <c r="BO127" i="3"/>
  <c r="BM115" i="3"/>
  <c r="BO115" i="3"/>
  <c r="P103" i="3"/>
  <c r="BO103" i="3"/>
  <c r="BM103" i="3"/>
  <c r="BM91" i="3"/>
  <c r="BO91" i="3"/>
  <c r="BO79" i="3"/>
  <c r="BM79" i="3"/>
  <c r="BM67" i="3"/>
  <c r="BO67" i="3"/>
  <c r="BO55" i="3"/>
  <c r="BM55" i="3"/>
  <c r="BM43" i="3"/>
  <c r="BO43" i="3"/>
  <c r="BM229" i="3"/>
  <c r="BO229" i="3"/>
  <c r="BM217" i="3"/>
  <c r="BO217" i="3"/>
  <c r="BM207" i="3"/>
  <c r="BO207" i="3"/>
  <c r="BM196" i="3"/>
  <c r="BO196" i="3"/>
  <c r="BM185" i="3"/>
  <c r="BO185" i="3"/>
  <c r="BM173" i="3"/>
  <c r="BO173" i="3"/>
  <c r="N161" i="3"/>
  <c r="BM161" i="3"/>
  <c r="BO161" i="3"/>
  <c r="BM150" i="3"/>
  <c r="BO150" i="3"/>
  <c r="BM138" i="3"/>
  <c r="BO138" i="3"/>
  <c r="BM126" i="3"/>
  <c r="BO126" i="3"/>
  <c r="BM114" i="3"/>
  <c r="BO114" i="3"/>
  <c r="BM102" i="3"/>
  <c r="BO102" i="3"/>
  <c r="BM90" i="3"/>
  <c r="BO90" i="3"/>
  <c r="BM78" i="3"/>
  <c r="BO78" i="3"/>
  <c r="BM66" i="3"/>
  <c r="BO66" i="3"/>
  <c r="BM54" i="3"/>
  <c r="BO54" i="3"/>
  <c r="BM42" i="3"/>
  <c r="BO42" i="3"/>
  <c r="BM119" i="3"/>
  <c r="BO119" i="3"/>
  <c r="BO189" i="3"/>
  <c r="BM189" i="3"/>
  <c r="BM220" i="3"/>
  <c r="BO220" i="3"/>
  <c r="BO154" i="3"/>
  <c r="BM154" i="3"/>
  <c r="BO94" i="3"/>
  <c r="BM94" i="3"/>
  <c r="BM206" i="3"/>
  <c r="BO206" i="3"/>
  <c r="BM149" i="3"/>
  <c r="BO149" i="3"/>
  <c r="BO226" i="3"/>
  <c r="BM226" i="3"/>
  <c r="BO214" i="3"/>
  <c r="BM214" i="3"/>
  <c r="BM204" i="3"/>
  <c r="BO204" i="3"/>
  <c r="BM194" i="3"/>
  <c r="BO194" i="3"/>
  <c r="BM182" i="3"/>
  <c r="BO182" i="3"/>
  <c r="BM170" i="3"/>
  <c r="BO170" i="3"/>
  <c r="BM158" i="3"/>
  <c r="BO158" i="3"/>
  <c r="BM147" i="3"/>
  <c r="BO147" i="3"/>
  <c r="BM135" i="3"/>
  <c r="BO135" i="3"/>
  <c r="BM123" i="3"/>
  <c r="BO123" i="3"/>
  <c r="BM111" i="3"/>
  <c r="BO111" i="3"/>
  <c r="BM99" i="3"/>
  <c r="BO99" i="3"/>
  <c r="BM87" i="3"/>
  <c r="BO87" i="3"/>
  <c r="BM75" i="3"/>
  <c r="BO75" i="3"/>
  <c r="BM63" i="3"/>
  <c r="BO63" i="3"/>
  <c r="BM51" i="3"/>
  <c r="BO51" i="3"/>
  <c r="BM39" i="3"/>
  <c r="BO39" i="3"/>
  <c r="BO178" i="3"/>
  <c r="BM178" i="3"/>
  <c r="BO70" i="3"/>
  <c r="BM70" i="3"/>
  <c r="BO106" i="3"/>
  <c r="BM106" i="3"/>
  <c r="BM228" i="3"/>
  <c r="BO228" i="3"/>
  <c r="BM195" i="3"/>
  <c r="BO195" i="3"/>
  <c r="BM172" i="3"/>
  <c r="BO172" i="3"/>
  <c r="BM125" i="3"/>
  <c r="BO125" i="3"/>
  <c r="BM101" i="3"/>
  <c r="BO101" i="3"/>
  <c r="BM77" i="3"/>
  <c r="BO77" i="3"/>
  <c r="BM53" i="3"/>
  <c r="BO53" i="3"/>
  <c r="BM215" i="3"/>
  <c r="BO215" i="3"/>
  <c r="BM183" i="3"/>
  <c r="BO183" i="3"/>
  <c r="BM148" i="3"/>
  <c r="BO148" i="3"/>
  <c r="BM124" i="3"/>
  <c r="BO124" i="3"/>
  <c r="BM88" i="3"/>
  <c r="BO88" i="3"/>
  <c r="BM52" i="3"/>
  <c r="BO52" i="3"/>
  <c r="BM181" i="3"/>
  <c r="BO181" i="3"/>
  <c r="BM146" i="3"/>
  <c r="BO146" i="3"/>
  <c r="BM98" i="3"/>
  <c r="BO98" i="3"/>
  <c r="BO224" i="3"/>
  <c r="BM224" i="3"/>
  <c r="BM133" i="3"/>
  <c r="BO133" i="3"/>
  <c r="BM73" i="3"/>
  <c r="BO73" i="3"/>
  <c r="BM37" i="3"/>
  <c r="BO37" i="3"/>
  <c r="BO143" i="3"/>
  <c r="BM143" i="3"/>
  <c r="BO200" i="3"/>
  <c r="BM200" i="3"/>
  <c r="BO130" i="3"/>
  <c r="BM130" i="3"/>
  <c r="BO216" i="3"/>
  <c r="BM216" i="3"/>
  <c r="BM184" i="3"/>
  <c r="BO184" i="3"/>
  <c r="BM160" i="3"/>
  <c r="BO160" i="3"/>
  <c r="BM137" i="3"/>
  <c r="BO137" i="3"/>
  <c r="BM113" i="3"/>
  <c r="BO113" i="3"/>
  <c r="BM89" i="3"/>
  <c r="BO89" i="3"/>
  <c r="BM65" i="3"/>
  <c r="BO65" i="3"/>
  <c r="BM41" i="3"/>
  <c r="BO41" i="3"/>
  <c r="BM227" i="3"/>
  <c r="BO227" i="3"/>
  <c r="BM205" i="3"/>
  <c r="BO205" i="3"/>
  <c r="BM171" i="3"/>
  <c r="BO171" i="3"/>
  <c r="BM159" i="3"/>
  <c r="BO159" i="3"/>
  <c r="BM136" i="3"/>
  <c r="BO136" i="3"/>
  <c r="BM112" i="3"/>
  <c r="BO112" i="3"/>
  <c r="BM100" i="3"/>
  <c r="BO100" i="3"/>
  <c r="BM76" i="3"/>
  <c r="BO76" i="3"/>
  <c r="BM64" i="3"/>
  <c r="BO64" i="3"/>
  <c r="BM40" i="3"/>
  <c r="BO40" i="3"/>
  <c r="BO225" i="3"/>
  <c r="BM225" i="3"/>
  <c r="BO213" i="3"/>
  <c r="BM213" i="3"/>
  <c r="BM193" i="3"/>
  <c r="BO193" i="3"/>
  <c r="BM169" i="3"/>
  <c r="BO169" i="3"/>
  <c r="BM157" i="3"/>
  <c r="BO157" i="3"/>
  <c r="BM134" i="3"/>
  <c r="BO134" i="3"/>
  <c r="BM122" i="3"/>
  <c r="BO122" i="3"/>
  <c r="BM110" i="3"/>
  <c r="BO110" i="3"/>
  <c r="BM86" i="3"/>
  <c r="BO86" i="3"/>
  <c r="BM74" i="3"/>
  <c r="BO74" i="3"/>
  <c r="BM62" i="3"/>
  <c r="BO62" i="3"/>
  <c r="BM50" i="3"/>
  <c r="BO50" i="3"/>
  <c r="BM38" i="3"/>
  <c r="BO38" i="3"/>
  <c r="BO212" i="3"/>
  <c r="BM212" i="3"/>
  <c r="BM203" i="3"/>
  <c r="BO203" i="3"/>
  <c r="BM192" i="3"/>
  <c r="BO192" i="3"/>
  <c r="O180" i="3"/>
  <c r="BM180" i="3"/>
  <c r="BO180" i="3"/>
  <c r="BM168" i="3"/>
  <c r="BO168" i="3"/>
  <c r="BM156" i="3"/>
  <c r="BO156" i="3"/>
  <c r="BM145" i="3"/>
  <c r="BO145" i="3"/>
  <c r="BM121" i="3"/>
  <c r="BO121" i="3"/>
  <c r="BM109" i="3"/>
  <c r="BO109" i="3"/>
  <c r="BM97" i="3"/>
  <c r="BO97" i="3"/>
  <c r="BM85" i="3"/>
  <c r="BO85" i="3"/>
  <c r="BM61" i="3"/>
  <c r="BO61" i="3"/>
  <c r="BM49" i="3"/>
  <c r="BO49" i="3"/>
  <c r="O223" i="3"/>
  <c r="BO223" i="3"/>
  <c r="BM223" i="3"/>
  <c r="BM211" i="3"/>
  <c r="BO211" i="3"/>
  <c r="BO202" i="3"/>
  <c r="BM202" i="3"/>
  <c r="BO191" i="3"/>
  <c r="BM191" i="3"/>
  <c r="BM179" i="3"/>
  <c r="BO179" i="3"/>
  <c r="BM167" i="3"/>
  <c r="BO167" i="3"/>
  <c r="BO155" i="3"/>
  <c r="BM155" i="3"/>
  <c r="BM144" i="3"/>
  <c r="BO144" i="3"/>
  <c r="BO132" i="3"/>
  <c r="BM132" i="3"/>
  <c r="BM120" i="3"/>
  <c r="BO120" i="3"/>
  <c r="BM108" i="3"/>
  <c r="BO108" i="3"/>
  <c r="BM96" i="3"/>
  <c r="BO96" i="3"/>
  <c r="BM84" i="3"/>
  <c r="BO84" i="3"/>
  <c r="BM72" i="3"/>
  <c r="BO72" i="3"/>
  <c r="BM60" i="3"/>
  <c r="BO60" i="3"/>
  <c r="BM48" i="3"/>
  <c r="BO48" i="3"/>
  <c r="BM36" i="3"/>
  <c r="BO36" i="3"/>
  <c r="BO201" i="3"/>
  <c r="BM201" i="3"/>
  <c r="BM107" i="3"/>
  <c r="BO107" i="3"/>
  <c r="BM95" i="3"/>
  <c r="BO95" i="3"/>
  <c r="BM83" i="3"/>
  <c r="BO83" i="3"/>
  <c r="BM71" i="3"/>
  <c r="BO71" i="3"/>
  <c r="BM59" i="3"/>
  <c r="BO59" i="3"/>
  <c r="BO47" i="3"/>
  <c r="BM47" i="3"/>
  <c r="BO35" i="3"/>
  <c r="BM35" i="3"/>
  <c r="N131" i="3"/>
  <c r="P197" i="3"/>
  <c r="N155" i="3"/>
  <c r="AJ216" i="3"/>
  <c r="AJ141" i="3"/>
  <c r="O49" i="3"/>
  <c r="N226" i="3"/>
  <c r="AL172" i="3"/>
  <c r="N117" i="3"/>
  <c r="N59" i="3"/>
  <c r="AL150" i="3"/>
  <c r="N104" i="3"/>
  <c r="O58" i="3"/>
  <c r="AJ73" i="3"/>
  <c r="O205" i="3"/>
  <c r="AJ161" i="3"/>
  <c r="AL94" i="3"/>
  <c r="N35" i="3"/>
  <c r="N224" i="3"/>
  <c r="O160" i="3"/>
  <c r="O116" i="3"/>
  <c r="O70" i="3"/>
  <c r="N107" i="3"/>
  <c r="AJ204" i="3"/>
  <c r="O196" i="3"/>
  <c r="AJ119" i="3"/>
  <c r="AJ184" i="3"/>
  <c r="O106" i="3"/>
  <c r="O214" i="3"/>
  <c r="O71" i="3"/>
  <c r="AL130" i="3"/>
  <c r="O46" i="3"/>
  <c r="N203" i="3"/>
  <c r="AJ181" i="3"/>
  <c r="AJ149" i="3"/>
  <c r="AL126" i="3"/>
  <c r="N69" i="3"/>
  <c r="N45" i="3"/>
  <c r="AJ148" i="3"/>
  <c r="N125" i="3"/>
  <c r="N103" i="3"/>
  <c r="AL80" i="3"/>
  <c r="N44" i="3"/>
  <c r="P210" i="3"/>
  <c r="N191" i="3"/>
  <c r="O168" i="3"/>
  <c r="AJ135" i="3"/>
  <c r="N113" i="3"/>
  <c r="N43" i="3"/>
  <c r="P221" i="3"/>
  <c r="AJ200" i="3"/>
  <c r="AL190" i="3"/>
  <c r="AJ167" i="3"/>
  <c r="O156" i="3"/>
  <c r="AL134" i="3"/>
  <c r="AJ123" i="3"/>
  <c r="O112" i="3"/>
  <c r="N101" i="3"/>
  <c r="AL78" i="3"/>
  <c r="AL66" i="3"/>
  <c r="O206" i="3"/>
  <c r="AL152" i="3"/>
  <c r="AJ61" i="3"/>
  <c r="AL215" i="3"/>
  <c r="AJ173" i="3"/>
  <c r="P129" i="3"/>
  <c r="AJ60" i="3"/>
  <c r="AJ139" i="3"/>
  <c r="AJ83" i="3"/>
  <c r="AL194" i="3"/>
  <c r="N127" i="3"/>
  <c r="N93" i="3"/>
  <c r="O82" i="3"/>
  <c r="AJ212" i="3"/>
  <c r="AJ193" i="3"/>
  <c r="AJ159" i="3"/>
  <c r="N137" i="3"/>
  <c r="N115" i="3"/>
  <c r="N81" i="3"/>
  <c r="P57" i="3"/>
  <c r="P33" i="3"/>
  <c r="N223" i="3"/>
  <c r="O202" i="3"/>
  <c r="AL192" i="3"/>
  <c r="O169" i="3"/>
  <c r="AL158" i="3"/>
  <c r="AJ136" i="3"/>
  <c r="AL114" i="3"/>
  <c r="N92" i="3"/>
  <c r="N68" i="3"/>
  <c r="N56" i="3"/>
  <c r="AJ32" i="3"/>
  <c r="N222" i="3"/>
  <c r="AJ201" i="3"/>
  <c r="AJ180" i="3"/>
  <c r="AJ157" i="3"/>
  <c r="AJ124" i="3"/>
  <c r="N91" i="3"/>
  <c r="P67" i="3"/>
  <c r="N31" i="3"/>
  <c r="O220" i="3"/>
  <c r="P209" i="3"/>
  <c r="N199" i="3"/>
  <c r="N189" i="3"/>
  <c r="O178" i="3"/>
  <c r="O166" i="3"/>
  <c r="O145" i="3"/>
  <c r="AJ133" i="3"/>
  <c r="AJ100" i="3"/>
  <c r="AJ89" i="3"/>
  <c r="AJ77" i="3"/>
  <c r="P65" i="3"/>
  <c r="O53" i="3"/>
  <c r="N41" i="3"/>
  <c r="AL118" i="3"/>
  <c r="N165" i="3"/>
  <c r="AJ52" i="3"/>
  <c r="AL174" i="3"/>
  <c r="O96" i="3"/>
  <c r="AJ195" i="3"/>
  <c r="N140" i="3"/>
  <c r="AJ84" i="3"/>
  <c r="O48" i="3"/>
  <c r="AJ225" i="3"/>
  <c r="AJ151" i="3"/>
  <c r="AJ105" i="3"/>
  <c r="O47" i="3"/>
  <c r="N230" i="3"/>
  <c r="AJ219" i="3"/>
  <c r="P198" i="3"/>
  <c r="AL188" i="3"/>
  <c r="N177" i="3"/>
  <c r="O144" i="3"/>
  <c r="O121" i="3"/>
  <c r="AL110" i="3"/>
  <c r="AL88" i="3"/>
  <c r="AJ76" i="3"/>
  <c r="AJ64" i="3"/>
  <c r="O40" i="3"/>
  <c r="N229" i="3"/>
  <c r="AL218" i="3"/>
  <c r="AL187" i="3"/>
  <c r="AJ176" i="3"/>
  <c r="N164" i="3"/>
  <c r="O154" i="3"/>
  <c r="O143" i="3"/>
  <c r="AJ120" i="3"/>
  <c r="AJ109" i="3"/>
  <c r="AL98" i="3"/>
  <c r="P39" i="3"/>
  <c r="AJ185" i="3"/>
  <c r="O85" i="3"/>
  <c r="N228" i="3"/>
  <c r="AJ217" i="3"/>
  <c r="AJ197" i="3"/>
  <c r="P186" i="3"/>
  <c r="N175" i="3"/>
  <c r="N163" i="3"/>
  <c r="P153" i="3"/>
  <c r="O142" i="3"/>
  <c r="AJ131" i="3"/>
  <c r="O119" i="3"/>
  <c r="AJ108" i="3"/>
  <c r="O97" i="3"/>
  <c r="O86" i="3"/>
  <c r="AL74" i="3"/>
  <c r="O62" i="3"/>
  <c r="O50" i="3"/>
  <c r="O38" i="3"/>
  <c r="AL15" i="4"/>
  <c r="AL10" i="4"/>
  <c r="AL11" i="4"/>
  <c r="AL12" i="4"/>
  <c r="AL13" i="4"/>
  <c r="AL14" i="4"/>
  <c r="N197" i="3"/>
  <c r="N33" i="3"/>
  <c r="P91" i="3"/>
  <c r="O131" i="3"/>
  <c r="O181" i="3"/>
  <c r="N149" i="3"/>
  <c r="P187" i="3"/>
  <c r="N129" i="3"/>
  <c r="O108" i="3"/>
  <c r="O222" i="3"/>
  <c r="O148" i="3"/>
  <c r="P211" i="3"/>
  <c r="P43" i="3"/>
  <c r="O229" i="3"/>
  <c r="N211" i="3"/>
  <c r="N32" i="3"/>
  <c r="P104" i="3"/>
  <c r="P94" i="3"/>
  <c r="O94" i="3"/>
  <c r="N151" i="3"/>
  <c r="P59" i="3"/>
  <c r="P215" i="3"/>
  <c r="N215" i="3"/>
  <c r="O188" i="3"/>
  <c r="O59" i="3"/>
  <c r="O192" i="3"/>
  <c r="N141" i="3"/>
  <c r="P105" i="3"/>
  <c r="P81" i="3"/>
  <c r="N71" i="3"/>
  <c r="N53" i="3"/>
  <c r="P173" i="3"/>
  <c r="P139" i="3"/>
  <c r="O104" i="3"/>
  <c r="P69" i="3"/>
  <c r="P161" i="3"/>
  <c r="N179" i="3"/>
  <c r="O161" i="3"/>
  <c r="P118" i="3"/>
  <c r="O109" i="3"/>
  <c r="O76" i="3"/>
  <c r="P58" i="3"/>
  <c r="AL165" i="3"/>
  <c r="O136" i="3"/>
  <c r="P226" i="3"/>
  <c r="P193" i="3"/>
  <c r="N116" i="3"/>
  <c r="O226" i="3"/>
  <c r="O217" i="3"/>
  <c r="N193" i="3"/>
  <c r="P177" i="3"/>
  <c r="P142" i="3"/>
  <c r="P82" i="3"/>
  <c r="P55" i="3"/>
  <c r="P219" i="3"/>
  <c r="N200" i="3"/>
  <c r="P175" i="3"/>
  <c r="N139" i="3"/>
  <c r="O118" i="3"/>
  <c r="N105" i="3"/>
  <c r="O100" i="3"/>
  <c r="O74" i="3"/>
  <c r="N67" i="3"/>
  <c r="O60" i="3"/>
  <c r="N55" i="3"/>
  <c r="AL193" i="3"/>
  <c r="AL173" i="3"/>
  <c r="O211" i="3"/>
  <c r="N205" i="3"/>
  <c r="O193" i="3"/>
  <c r="N187" i="3"/>
  <c r="O124" i="3"/>
  <c r="N80" i="3"/>
  <c r="AJ153" i="3"/>
  <c r="AL142" i="3"/>
  <c r="P143" i="3"/>
  <c r="P137" i="3"/>
  <c r="P130" i="3"/>
  <c r="O65" i="3"/>
  <c r="P53" i="3"/>
  <c r="P47" i="3"/>
  <c r="AL221" i="3"/>
  <c r="AL201" i="3"/>
  <c r="AL181" i="3"/>
  <c r="AJ121" i="3"/>
  <c r="O204" i="3"/>
  <c r="P149" i="3"/>
  <c r="N143" i="3"/>
  <c r="O137" i="3"/>
  <c r="O130" i="3"/>
  <c r="P116" i="3"/>
  <c r="P71" i="3"/>
  <c r="N65" i="3"/>
  <c r="N47" i="3"/>
  <c r="O22" i="3"/>
  <c r="AJ22" i="3" s="1"/>
  <c r="AL161" i="3"/>
  <c r="AJ68" i="3"/>
  <c r="AL229" i="3"/>
  <c r="AL209" i="3"/>
  <c r="N153" i="3"/>
  <c r="P77" i="3"/>
  <c r="AL189" i="3"/>
  <c r="AL169" i="3"/>
  <c r="N77" i="3"/>
  <c r="N57" i="3"/>
  <c r="O52" i="3"/>
  <c r="P45" i="3"/>
  <c r="P152" i="3"/>
  <c r="P101" i="3"/>
  <c r="P95" i="3"/>
  <c r="AL217" i="3"/>
  <c r="AL197" i="3"/>
  <c r="AL177" i="3"/>
  <c r="N221" i="3"/>
  <c r="P201" i="3"/>
  <c r="P176" i="3"/>
  <c r="O152" i="3"/>
  <c r="P127" i="3"/>
  <c r="N119" i="3"/>
  <c r="P106" i="3"/>
  <c r="O101" i="3"/>
  <c r="O95" i="3"/>
  <c r="P51" i="3"/>
  <c r="AJ137" i="3"/>
  <c r="AJ116" i="3"/>
  <c r="P207" i="3"/>
  <c r="N201" i="3"/>
  <c r="P181" i="3"/>
  <c r="N176" i="3"/>
  <c r="O167" i="3"/>
  <c r="N152" i="3"/>
  <c r="N95" i="3"/>
  <c r="O68" i="3"/>
  <c r="O61" i="3"/>
  <c r="AL225" i="3"/>
  <c r="AL205" i="3"/>
  <c r="P128" i="3"/>
  <c r="N217" i="3"/>
  <c r="N212" i="3"/>
  <c r="O184" i="3"/>
  <c r="N178" i="3"/>
  <c r="N173" i="3"/>
  <c r="N167" i="3"/>
  <c r="P148" i="3"/>
  <c r="O117" i="3"/>
  <c r="AL117" i="3"/>
  <c r="AL113" i="3"/>
  <c r="AL107" i="3"/>
  <c r="N97" i="3"/>
  <c r="AL97" i="3"/>
  <c r="O93" i="3"/>
  <c r="AL93" i="3"/>
  <c r="O88" i="3"/>
  <c r="AJ78" i="3"/>
  <c r="N72" i="3"/>
  <c r="N63" i="3"/>
  <c r="AJ63" i="3"/>
  <c r="AL63" i="3"/>
  <c r="N48" i="3"/>
  <c r="AL48" i="3"/>
  <c r="O44" i="3"/>
  <c r="AL44" i="3"/>
  <c r="N39" i="3"/>
  <c r="AJ39" i="3"/>
  <c r="AL39" i="3"/>
  <c r="AL136" i="3"/>
  <c r="AL120" i="3"/>
  <c r="AL104" i="3"/>
  <c r="AL72" i="3"/>
  <c r="AJ44" i="3"/>
  <c r="AJ122" i="3"/>
  <c r="O203" i="3"/>
  <c r="N156" i="3"/>
  <c r="N147" i="3"/>
  <c r="AL147" i="3"/>
  <c r="N142" i="3"/>
  <c r="AJ142" i="3"/>
  <c r="N121" i="3"/>
  <c r="AL121" i="3"/>
  <c r="AL103" i="3"/>
  <c r="P88" i="3"/>
  <c r="P68" i="3"/>
  <c r="N58" i="3"/>
  <c r="AJ58" i="3"/>
  <c r="AJ229" i="3"/>
  <c r="AJ221" i="3"/>
  <c r="AJ213" i="3"/>
  <c r="AJ209" i="3"/>
  <c r="AJ205" i="3"/>
  <c r="AJ189" i="3"/>
  <c r="AJ177" i="3"/>
  <c r="AJ169" i="3"/>
  <c r="AJ165" i="3"/>
  <c r="AJ147" i="3"/>
  <c r="AJ115" i="3"/>
  <c r="AJ99" i="3"/>
  <c r="AJ67" i="3"/>
  <c r="AL89" i="3"/>
  <c r="N34" i="3"/>
  <c r="AJ34" i="3"/>
  <c r="AL34" i="3"/>
  <c r="AL213" i="3"/>
  <c r="O216" i="3"/>
  <c r="N188" i="3"/>
  <c r="N183" i="3"/>
  <c r="O172" i="3"/>
  <c r="P166" i="3"/>
  <c r="O155" i="3"/>
  <c r="AJ146" i="3"/>
  <c r="P141" i="3"/>
  <c r="P131" i="3"/>
  <c r="AL131" i="3"/>
  <c r="AL127" i="3"/>
  <c r="O120" i="3"/>
  <c r="P112" i="3"/>
  <c r="AJ102" i="3"/>
  <c r="N96" i="3"/>
  <c r="N87" i="3"/>
  <c r="AL87" i="3"/>
  <c r="N82" i="3"/>
  <c r="AJ82" i="3"/>
  <c r="O77" i="3"/>
  <c r="AJ62" i="3"/>
  <c r="AJ53" i="3"/>
  <c r="AL53" i="3"/>
  <c r="AJ38" i="3"/>
  <c r="AL38" i="3"/>
  <c r="O33" i="3"/>
  <c r="AJ33" i="3"/>
  <c r="AL33" i="3"/>
  <c r="N27" i="3"/>
  <c r="AR27" i="3" s="1"/>
  <c r="N15" i="3"/>
  <c r="AR15" i="3" s="1"/>
  <c r="AL228" i="3"/>
  <c r="AL224" i="3"/>
  <c r="AL220" i="3"/>
  <c r="AL216" i="3"/>
  <c r="AL212" i="3"/>
  <c r="AL208" i="3"/>
  <c r="AL204" i="3"/>
  <c r="AL200" i="3"/>
  <c r="AL196" i="3"/>
  <c r="AL184" i="3"/>
  <c r="AL180" i="3"/>
  <c r="AL176" i="3"/>
  <c r="AL168" i="3"/>
  <c r="AL164" i="3"/>
  <c r="AL160" i="3"/>
  <c r="AL156" i="3"/>
  <c r="AJ152" i="3"/>
  <c r="AL146" i="3"/>
  <c r="AJ125" i="3"/>
  <c r="AJ104" i="3"/>
  <c r="AJ93" i="3"/>
  <c r="AJ88" i="3"/>
  <c r="AL82" i="3"/>
  <c r="AJ72" i="3"/>
  <c r="P229" i="3"/>
  <c r="N202" i="3"/>
  <c r="P188" i="3"/>
  <c r="P172" i="3"/>
  <c r="AL137" i="3"/>
  <c r="AJ126" i="3"/>
  <c r="N120" i="3"/>
  <c r="N111" i="3"/>
  <c r="AL111" i="3"/>
  <c r="N106" i="3"/>
  <c r="AJ106" i="3"/>
  <c r="P92" i="3"/>
  <c r="O43" i="3"/>
  <c r="AJ43" i="3"/>
  <c r="AL43" i="3"/>
  <c r="N37" i="3"/>
  <c r="AJ37" i="3"/>
  <c r="AL37" i="3"/>
  <c r="O21" i="3"/>
  <c r="AJ21" i="3" s="1"/>
  <c r="AL140" i="3"/>
  <c r="AL124" i="3"/>
  <c r="AL108" i="3"/>
  <c r="AL92" i="3"/>
  <c r="AL76" i="3"/>
  <c r="N157" i="3"/>
  <c r="AL79" i="3"/>
  <c r="O173" i="3"/>
  <c r="O221" i="3"/>
  <c r="N171" i="3"/>
  <c r="N166" i="3"/>
  <c r="P155" i="3"/>
  <c r="AL155" i="3"/>
  <c r="N145" i="3"/>
  <c r="AL145" i="3"/>
  <c r="O141" i="3"/>
  <c r="AL141" i="3"/>
  <c r="P125" i="3"/>
  <c r="AJ110" i="3"/>
  <c r="AJ86" i="3"/>
  <c r="AL77" i="3"/>
  <c r="AL71" i="3"/>
  <c r="AL67" i="3"/>
  <c r="N61" i="3"/>
  <c r="AL61" i="3"/>
  <c r="O57" i="3"/>
  <c r="AL57" i="3"/>
  <c r="P52" i="3"/>
  <c r="AL52" i="3"/>
  <c r="AJ47" i="3"/>
  <c r="AL47" i="3"/>
  <c r="AJ42" i="3"/>
  <c r="AL42" i="3"/>
  <c r="N36" i="3"/>
  <c r="AL36" i="3"/>
  <c r="O32" i="3"/>
  <c r="AL32" i="3"/>
  <c r="N13" i="3"/>
  <c r="AR13" i="3" s="1"/>
  <c r="AJ228" i="3"/>
  <c r="AJ224" i="3"/>
  <c r="AJ220" i="3"/>
  <c r="AJ208" i="3"/>
  <c r="AJ196" i="3"/>
  <c r="AJ192" i="3"/>
  <c r="AJ188" i="3"/>
  <c r="AJ172" i="3"/>
  <c r="AJ168" i="3"/>
  <c r="AJ164" i="3"/>
  <c r="AJ160" i="3"/>
  <c r="AJ156" i="3"/>
  <c r="AJ103" i="3"/>
  <c r="AJ87" i="3"/>
  <c r="AJ71" i="3"/>
  <c r="AL58" i="3"/>
  <c r="O185" i="3"/>
  <c r="AJ138" i="3"/>
  <c r="P225" i="3"/>
  <c r="O228" i="3"/>
  <c r="P205" i="3"/>
  <c r="O197" i="3"/>
  <c r="P191" i="3"/>
  <c r="P165" i="3"/>
  <c r="P154" i="3"/>
  <c r="AL151" i="3"/>
  <c r="O140" i="3"/>
  <c r="P136" i="3"/>
  <c r="N130" i="3"/>
  <c r="AJ130" i="3"/>
  <c r="O125" i="3"/>
  <c r="P115" i="3"/>
  <c r="O81" i="3"/>
  <c r="AL81" i="3"/>
  <c r="P70" i="3"/>
  <c r="AJ66" i="3"/>
  <c r="P46" i="3"/>
  <c r="P41" i="3"/>
  <c r="P35" i="3"/>
  <c r="P31" i="3"/>
  <c r="N25" i="3"/>
  <c r="AR25" i="3" s="1"/>
  <c r="O20" i="3"/>
  <c r="AJ20" i="3" s="1"/>
  <c r="AL231" i="3"/>
  <c r="AL227" i="3"/>
  <c r="AL223" i="3"/>
  <c r="AL219" i="3"/>
  <c r="AL211" i="3"/>
  <c r="AL207" i="3"/>
  <c r="AL203" i="3"/>
  <c r="AL199" i="3"/>
  <c r="AL195" i="3"/>
  <c r="AL191" i="3"/>
  <c r="AL183" i="3"/>
  <c r="AL179" i="3"/>
  <c r="AL175" i="3"/>
  <c r="AL171" i="3"/>
  <c r="AL167" i="3"/>
  <c r="AL163" i="3"/>
  <c r="AL159" i="3"/>
  <c r="AJ145" i="3"/>
  <c r="AJ140" i="3"/>
  <c r="AJ129" i="3"/>
  <c r="AJ113" i="3"/>
  <c r="AL102" i="3"/>
  <c r="AJ97" i="3"/>
  <c r="AJ92" i="3"/>
  <c r="AL86" i="3"/>
  <c r="AJ81" i="3"/>
  <c r="AL70" i="3"/>
  <c r="AJ65" i="3"/>
  <c r="AJ40" i="3"/>
  <c r="N132" i="3"/>
  <c r="P228" i="3"/>
  <c r="O224" i="3"/>
  <c r="O215" i="3"/>
  <c r="N181" i="3"/>
  <c r="O176" i="3"/>
  <c r="AJ150" i="3"/>
  <c r="N144" i="3"/>
  <c r="N135" i="3"/>
  <c r="AL135" i="3"/>
  <c r="P119" i="3"/>
  <c r="AL119" i="3"/>
  <c r="N109" i="3"/>
  <c r="AL109" i="3"/>
  <c r="O105" i="3"/>
  <c r="AL105" i="3"/>
  <c r="AL101" i="3"/>
  <c r="AL95" i="3"/>
  <c r="AL91" i="3"/>
  <c r="N85" i="3"/>
  <c r="AL85" i="3"/>
  <c r="O80" i="3"/>
  <c r="P76" i="3"/>
  <c r="N60" i="3"/>
  <c r="AL60" i="3"/>
  <c r="O56" i="3"/>
  <c r="AL56" i="3"/>
  <c r="N51" i="3"/>
  <c r="AJ51" i="3"/>
  <c r="AL51" i="3"/>
  <c r="O41" i="3"/>
  <c r="O35" i="3"/>
  <c r="N24" i="3"/>
  <c r="AR24" i="3" s="1"/>
  <c r="AJ155" i="3"/>
  <c r="AL144" i="3"/>
  <c r="AL128" i="3"/>
  <c r="AL112" i="3"/>
  <c r="AL96" i="3"/>
  <c r="AL83" i="3"/>
  <c r="AJ132" i="3"/>
  <c r="O212" i="3"/>
  <c r="O191" i="3"/>
  <c r="N169" i="3"/>
  <c r="O165" i="3"/>
  <c r="P160" i="3"/>
  <c r="N154" i="3"/>
  <c r="P140" i="3"/>
  <c r="AJ134" i="3"/>
  <c r="AL125" i="3"/>
  <c r="AL115" i="3"/>
  <c r="AJ90" i="3"/>
  <c r="N84" i="3"/>
  <c r="N75" i="3"/>
  <c r="AL75" i="3"/>
  <c r="N70" i="3"/>
  <c r="AJ70" i="3"/>
  <c r="N46" i="3"/>
  <c r="AJ46" i="3"/>
  <c r="AL46" i="3"/>
  <c r="O31" i="3"/>
  <c r="AJ31" i="3"/>
  <c r="AL31" i="3"/>
  <c r="O24" i="3"/>
  <c r="AJ24" i="3" s="1"/>
  <c r="O19" i="3"/>
  <c r="AJ19" i="3" s="1"/>
  <c r="AJ231" i="3"/>
  <c r="AJ227" i="3"/>
  <c r="AJ223" i="3"/>
  <c r="AJ215" i="3"/>
  <c r="AJ211" i="3"/>
  <c r="AJ207" i="3"/>
  <c r="AJ203" i="3"/>
  <c r="AJ199" i="3"/>
  <c r="AJ191" i="3"/>
  <c r="AJ187" i="3"/>
  <c r="AJ183" i="3"/>
  <c r="AJ179" i="3"/>
  <c r="AJ175" i="3"/>
  <c r="AJ171" i="3"/>
  <c r="AJ163" i="3"/>
  <c r="AL154" i="3"/>
  <c r="AJ107" i="3"/>
  <c r="AJ91" i="3"/>
  <c r="AJ75" i="3"/>
  <c r="AJ57" i="3"/>
  <c r="AJ48" i="3"/>
  <c r="P64" i="3"/>
  <c r="AL64" i="3"/>
  <c r="P184" i="3"/>
  <c r="P227" i="3"/>
  <c r="N214" i="3"/>
  <c r="O200" i="3"/>
  <c r="P195" i="3"/>
  <c r="O190" i="3"/>
  <c r="N180" i="3"/>
  <c r="N159" i="3"/>
  <c r="O149" i="3"/>
  <c r="O133" i="3"/>
  <c r="O129" i="3"/>
  <c r="AL129" i="3"/>
  <c r="AJ114" i="3"/>
  <c r="N108" i="3"/>
  <c r="P100" i="3"/>
  <c r="P89" i="3"/>
  <c r="P83" i="3"/>
  <c r="P80" i="3"/>
  <c r="AJ50" i="3"/>
  <c r="AL50" i="3"/>
  <c r="AJ41" i="3"/>
  <c r="AL41" i="3"/>
  <c r="AJ35" i="3"/>
  <c r="AL35" i="3"/>
  <c r="AJ30" i="3"/>
  <c r="AL30" i="3"/>
  <c r="AL230" i="3"/>
  <c r="AL226" i="3"/>
  <c r="AL222" i="3"/>
  <c r="AL214" i="3"/>
  <c r="AL210" i="3"/>
  <c r="AL206" i="3"/>
  <c r="AL202" i="3"/>
  <c r="AL198" i="3"/>
  <c r="AL186" i="3"/>
  <c r="AL182" i="3"/>
  <c r="AL178" i="3"/>
  <c r="AL170" i="3"/>
  <c r="AL166" i="3"/>
  <c r="AL162" i="3"/>
  <c r="AJ144" i="3"/>
  <c r="AL138" i="3"/>
  <c r="AJ128" i="3"/>
  <c r="AL122" i="3"/>
  <c r="AJ117" i="3"/>
  <c r="AJ112" i="3"/>
  <c r="AL106" i="3"/>
  <c r="AJ101" i="3"/>
  <c r="AJ96" i="3"/>
  <c r="AL90" i="3"/>
  <c r="AJ85" i="3"/>
  <c r="AJ80" i="3"/>
  <c r="AJ69" i="3"/>
  <c r="AL157" i="3"/>
  <c r="P223" i="3"/>
  <c r="O218" i="3"/>
  <c r="P213" i="3"/>
  <c r="P199" i="3"/>
  <c r="N190" i="3"/>
  <c r="P185" i="3"/>
  <c r="N168" i="3"/>
  <c r="O164" i="3"/>
  <c r="N133" i="3"/>
  <c r="AL133" i="3"/>
  <c r="O128" i="3"/>
  <c r="P124" i="3"/>
  <c r="N118" i="3"/>
  <c r="AJ118" i="3"/>
  <c r="P113" i="3"/>
  <c r="P107" i="3"/>
  <c r="N99" i="3"/>
  <c r="AL99" i="3"/>
  <c r="N94" i="3"/>
  <c r="AJ94" i="3"/>
  <c r="O89" i="3"/>
  <c r="O83" i="3"/>
  <c r="P79" i="3"/>
  <c r="AJ74" i="3"/>
  <c r="AL65" i="3"/>
  <c r="AJ55" i="3"/>
  <c r="AL55" i="3"/>
  <c r="P34" i="3"/>
  <c r="O29" i="3"/>
  <c r="AJ29" i="3" s="1"/>
  <c r="N23" i="3"/>
  <c r="AR23" i="3" s="1"/>
  <c r="O17" i="3"/>
  <c r="AJ17" i="3" s="1"/>
  <c r="AJ154" i="3"/>
  <c r="AL148" i="3"/>
  <c r="AL132" i="3"/>
  <c r="AL116" i="3"/>
  <c r="AL100" i="3"/>
  <c r="AL84" i="3"/>
  <c r="AL68" i="3"/>
  <c r="AL62" i="3"/>
  <c r="AJ56" i="3"/>
  <c r="N73" i="3"/>
  <c r="AL73" i="3"/>
  <c r="AL185" i="3"/>
  <c r="O227" i="3"/>
  <c r="N231" i="3"/>
  <c r="N227" i="3"/>
  <c r="P222" i="3"/>
  <c r="P217" i="3"/>
  <c r="N213" i="3"/>
  <c r="O209" i="3"/>
  <c r="O199" i="3"/>
  <c r="P189" i="3"/>
  <c r="N185" i="3"/>
  <c r="O179" i="3"/>
  <c r="P167" i="3"/>
  <c r="P163" i="3"/>
  <c r="O157" i="3"/>
  <c r="O153" i="3"/>
  <c r="AL153" i="3"/>
  <c r="AL149" i="3"/>
  <c r="AL143" i="3"/>
  <c r="AL139" i="3"/>
  <c r="O132" i="3"/>
  <c r="N128" i="3"/>
  <c r="N123" i="3"/>
  <c r="AL123" i="3"/>
  <c r="P117" i="3"/>
  <c r="O113" i="3"/>
  <c r="O107" i="3"/>
  <c r="AJ98" i="3"/>
  <c r="P93" i="3"/>
  <c r="N89" i="3"/>
  <c r="N83" i="3"/>
  <c r="N79" i="3"/>
  <c r="O73" i="3"/>
  <c r="O69" i="3"/>
  <c r="AL69" i="3"/>
  <c r="O64" i="3"/>
  <c r="AJ59" i="3"/>
  <c r="AL59" i="3"/>
  <c r="AJ54" i="3"/>
  <c r="AL54" i="3"/>
  <c r="N49" i="3"/>
  <c r="AJ49" i="3"/>
  <c r="AL49" i="3"/>
  <c r="O45" i="3"/>
  <c r="AJ45" i="3"/>
  <c r="AL45" i="3"/>
  <c r="P40" i="3"/>
  <c r="AL40" i="3"/>
  <c r="O34" i="3"/>
  <c r="N29" i="3"/>
  <c r="AR29" i="3" s="1"/>
  <c r="N17" i="3"/>
  <c r="AR17" i="3" s="1"/>
  <c r="AJ230" i="3"/>
  <c r="AJ226" i="3"/>
  <c r="AJ222" i="3"/>
  <c r="AJ218" i="3"/>
  <c r="AJ214" i="3"/>
  <c r="AJ210" i="3"/>
  <c r="AJ206" i="3"/>
  <c r="AJ202" i="3"/>
  <c r="AJ198" i="3"/>
  <c r="AJ194" i="3"/>
  <c r="AJ190" i="3"/>
  <c r="AJ186" i="3"/>
  <c r="AJ182" i="3"/>
  <c r="AJ178" i="3"/>
  <c r="AJ174" i="3"/>
  <c r="AJ170" i="3"/>
  <c r="AJ166" i="3"/>
  <c r="AJ162" i="3"/>
  <c r="AJ158" i="3"/>
  <c r="AJ143" i="3"/>
  <c r="AJ127" i="3"/>
  <c r="AJ111" i="3"/>
  <c r="AJ95" i="3"/>
  <c r="AJ79" i="3"/>
  <c r="AJ36" i="3"/>
  <c r="P230" i="3"/>
  <c r="O225" i="3"/>
  <c r="N102" i="3"/>
  <c r="O102" i="3"/>
  <c r="P102" i="3"/>
  <c r="N66" i="3"/>
  <c r="O66" i="3"/>
  <c r="P66" i="3"/>
  <c r="O230" i="3"/>
  <c r="N225" i="3"/>
  <c r="N216" i="3"/>
  <c r="P216" i="3"/>
  <c r="N218" i="3"/>
  <c r="P218" i="3"/>
  <c r="N195" i="3"/>
  <c r="O195" i="3"/>
  <c r="N138" i="3"/>
  <c r="O138" i="3"/>
  <c r="P138" i="3"/>
  <c r="P208" i="3"/>
  <c r="N208" i="3"/>
  <c r="N198" i="3"/>
  <c r="O198" i="3"/>
  <c r="N90" i="3"/>
  <c r="O90" i="3"/>
  <c r="P90" i="3"/>
  <c r="N192" i="3"/>
  <c r="P192" i="3"/>
  <c r="N126" i="3"/>
  <c r="O126" i="3"/>
  <c r="P126" i="3"/>
  <c r="N54" i="3"/>
  <c r="O54" i="3"/>
  <c r="P54" i="3"/>
  <c r="N30" i="3"/>
  <c r="O30" i="3"/>
  <c r="P30" i="3"/>
  <c r="P231" i="3"/>
  <c r="O231" i="3"/>
  <c r="P224" i="3"/>
  <c r="N207" i="3"/>
  <c r="O207" i="3"/>
  <c r="N194" i="3"/>
  <c r="P194" i="3"/>
  <c r="P220" i="3"/>
  <c r="N220" i="3"/>
  <c r="N210" i="3"/>
  <c r="O210" i="3"/>
  <c r="N174" i="3"/>
  <c r="O174" i="3"/>
  <c r="P174" i="3"/>
  <c r="N162" i="3"/>
  <c r="O162" i="3"/>
  <c r="P162" i="3"/>
  <c r="N114" i="3"/>
  <c r="O114" i="3"/>
  <c r="P114" i="3"/>
  <c r="N78" i="3"/>
  <c r="O78" i="3"/>
  <c r="P78" i="3"/>
  <c r="N204" i="3"/>
  <c r="P204" i="3"/>
  <c r="N186" i="3"/>
  <c r="O186" i="3"/>
  <c r="N219" i="3"/>
  <c r="O219" i="3"/>
  <c r="N206" i="3"/>
  <c r="P206" i="3"/>
  <c r="N150" i="3"/>
  <c r="O150" i="3"/>
  <c r="P150" i="3"/>
  <c r="N18" i="3"/>
  <c r="AR18" i="3" s="1"/>
  <c r="O18" i="3"/>
  <c r="AJ18" i="3" s="1"/>
  <c r="P196" i="3"/>
  <c r="N196" i="3"/>
  <c r="N42" i="3"/>
  <c r="O42" i="3"/>
  <c r="P42" i="3"/>
  <c r="O213" i="3"/>
  <c r="O201" i="3"/>
  <c r="O189" i="3"/>
  <c r="N184" i="3"/>
  <c r="P182" i="3"/>
  <c r="O177" i="3"/>
  <c r="N172" i="3"/>
  <c r="P170" i="3"/>
  <c r="N160" i="3"/>
  <c r="P158" i="3"/>
  <c r="N148" i="3"/>
  <c r="P146" i="3"/>
  <c r="N136" i="3"/>
  <c r="P134" i="3"/>
  <c r="N124" i="3"/>
  <c r="P122" i="3"/>
  <c r="N112" i="3"/>
  <c r="P110" i="3"/>
  <c r="N100" i="3"/>
  <c r="P98" i="3"/>
  <c r="N88" i="3"/>
  <c r="P86" i="3"/>
  <c r="N76" i="3"/>
  <c r="P74" i="3"/>
  <c r="N64" i="3"/>
  <c r="P62" i="3"/>
  <c r="N52" i="3"/>
  <c r="P50" i="3"/>
  <c r="N40" i="3"/>
  <c r="P38" i="3"/>
  <c r="N28" i="3"/>
  <c r="AR28" i="3" s="1"/>
  <c r="N16" i="3"/>
  <c r="AR16" i="3" s="1"/>
  <c r="O182" i="3"/>
  <c r="O170" i="3"/>
  <c r="O158" i="3"/>
  <c r="O146" i="3"/>
  <c r="O134" i="3"/>
  <c r="O122" i="3"/>
  <c r="O110" i="3"/>
  <c r="O98" i="3"/>
  <c r="O14" i="3"/>
  <c r="AJ14" i="3" s="1"/>
  <c r="O187" i="3"/>
  <c r="N182" i="3"/>
  <c r="P180" i="3"/>
  <c r="O175" i="3"/>
  <c r="N170" i="3"/>
  <c r="P168" i="3"/>
  <c r="O163" i="3"/>
  <c r="N158" i="3"/>
  <c r="P156" i="3"/>
  <c r="O151" i="3"/>
  <c r="N146" i="3"/>
  <c r="P144" i="3"/>
  <c r="O139" i="3"/>
  <c r="N134" i="3"/>
  <c r="P132" i="3"/>
  <c r="O127" i="3"/>
  <c r="N122" i="3"/>
  <c r="P120" i="3"/>
  <c r="O115" i="3"/>
  <c r="N110" i="3"/>
  <c r="P108" i="3"/>
  <c r="O103" i="3"/>
  <c r="N98" i="3"/>
  <c r="P96" i="3"/>
  <c r="O91" i="3"/>
  <c r="N86" i="3"/>
  <c r="P84" i="3"/>
  <c r="O79" i="3"/>
  <c r="N74" i="3"/>
  <c r="P72" i="3"/>
  <c r="O67" i="3"/>
  <c r="N62" i="3"/>
  <c r="P60" i="3"/>
  <c r="O55" i="3"/>
  <c r="N50" i="3"/>
  <c r="P48" i="3"/>
  <c r="N38" i="3"/>
  <c r="P36" i="3"/>
  <c r="N26" i="3"/>
  <c r="AR26" i="3" s="1"/>
  <c r="N14" i="3"/>
  <c r="AR14" i="3" s="1"/>
  <c r="O84" i="3"/>
  <c r="O72" i="3"/>
  <c r="O36" i="3"/>
  <c r="P214" i="3"/>
  <c r="P202" i="3"/>
  <c r="P190" i="3"/>
  <c r="P178" i="3"/>
  <c r="P183" i="3"/>
  <c r="P171" i="3"/>
  <c r="P159" i="3"/>
  <c r="P147" i="3"/>
  <c r="P135" i="3"/>
  <c r="P123" i="3"/>
  <c r="P111" i="3"/>
  <c r="P99" i="3"/>
  <c r="P87" i="3"/>
  <c r="P75" i="3"/>
  <c r="P63" i="3"/>
  <c r="P212" i="3"/>
  <c r="P200" i="3"/>
  <c r="O183" i="3"/>
  <c r="O171" i="3"/>
  <c r="P164" i="3"/>
  <c r="O159" i="3"/>
  <c r="O147" i="3"/>
  <c r="O135" i="3"/>
  <c r="O123" i="3"/>
  <c r="O111" i="3"/>
  <c r="O99" i="3"/>
  <c r="O87" i="3"/>
  <c r="O75" i="3"/>
  <c r="O63" i="3"/>
  <c r="P56" i="3"/>
  <c r="O51" i="3"/>
  <c r="P44" i="3"/>
  <c r="O39" i="3"/>
  <c r="P32" i="3"/>
  <c r="O27" i="3"/>
  <c r="AJ27" i="3" s="1"/>
  <c r="O15" i="3"/>
  <c r="AJ15" i="3" s="1"/>
  <c r="P169" i="3"/>
  <c r="P157" i="3"/>
  <c r="P145" i="3"/>
  <c r="P133" i="3"/>
  <c r="P121" i="3"/>
  <c r="P109" i="3"/>
  <c r="P97" i="3"/>
  <c r="P85" i="3"/>
  <c r="P73" i="3"/>
  <c r="P61" i="3"/>
  <c r="P49" i="3"/>
  <c r="P37" i="3"/>
  <c r="O37" i="3"/>
  <c r="O25" i="3"/>
  <c r="AJ25" i="3" s="1"/>
  <c r="O13" i="3"/>
  <c r="AJ13" i="3" s="1"/>
  <c r="P179" i="3"/>
  <c r="BE184" i="3" a="1"/>
  <c r="BG154" i="3" a="1"/>
  <c r="BC118" i="3" a="1"/>
  <c r="BB147" i="3" a="1"/>
  <c r="BH147" i="3" a="1"/>
  <c r="BH127" i="3" a="1"/>
  <c r="AV84" i="3" a="1"/>
  <c r="BD104" i="3" a="1"/>
  <c r="BA111" i="3" a="1"/>
  <c r="BJ221" i="3" a="1"/>
  <c r="AV219" i="3" a="1"/>
  <c r="AW33" i="3" a="1"/>
  <c r="BD15" i="3" a="1"/>
  <c r="AX30" i="3" a="1"/>
  <c r="BA85" i="3" a="1"/>
  <c r="AZ191" i="3" a="1"/>
  <c r="AZ40" i="3" a="1"/>
  <c r="BD122" i="3" a="1"/>
  <c r="BE145" i="3" a="1"/>
  <c r="BA33" i="3" a="1"/>
  <c r="BD222" i="3" a="1"/>
  <c r="BJ107" i="3" a="1"/>
  <c r="AZ186" i="3" a="1"/>
  <c r="BH208" i="3" a="1"/>
  <c r="BD136" i="3" a="1"/>
  <c r="BE35" i="3" a="1"/>
  <c r="BF178" i="3" a="1"/>
  <c r="BA45" i="3" a="1"/>
  <c r="AY184" i="3" a="1"/>
  <c r="AY97" i="3" a="1"/>
  <c r="BB123" i="3" a="1"/>
  <c r="AV58" i="3" a="1"/>
  <c r="AX151" i="3" a="1"/>
  <c r="BC173" i="3" a="1"/>
  <c r="BC123" i="3" a="1"/>
  <c r="BD148" i="3" a="1"/>
  <c r="AV180" i="3" a="1"/>
  <c r="AX217" i="3" a="1"/>
  <c r="BG214" i="3" a="1"/>
  <c r="AV42" i="3" a="1"/>
  <c r="BF69" i="3" a="1"/>
  <c r="BI201" i="3" a="1"/>
  <c r="BB80" i="3" a="1"/>
  <c r="BE78" i="3" a="1"/>
  <c r="BK63" i="3" a="1"/>
  <c r="BE213" i="3" a="1"/>
  <c r="BD141" i="3" a="1"/>
  <c r="BF76" i="3" a="1"/>
  <c r="BB41" i="3" a="1"/>
  <c r="BD223" i="3" a="1"/>
  <c r="BK97" i="3" a="1"/>
  <c r="BC48" i="3" a="1"/>
  <c r="AX107" i="3" a="1"/>
  <c r="BG47" i="3" a="1"/>
  <c r="AV208" i="3" a="1"/>
  <c r="AZ216" i="3" a="1"/>
  <c r="AW226" i="3" a="1"/>
  <c r="BH16" i="3" a="1"/>
  <c r="AY59" i="3" a="1"/>
  <c r="AY38" i="3" a="1"/>
  <c r="BB56" i="3" a="1"/>
  <c r="BA196" i="3" a="1"/>
  <c r="BG105" i="3" a="1"/>
  <c r="AZ42" i="3" a="1"/>
  <c r="BF157" i="3" a="1"/>
  <c r="AV33" i="3" a="1"/>
  <c r="BF17" i="3" a="1"/>
  <c r="BK25" i="3" a="1"/>
  <c r="BJ154" i="3" a="1"/>
  <c r="BD105" i="3" a="1"/>
  <c r="BB97" i="3" a="1"/>
  <c r="BE225" i="3" a="1"/>
  <c r="AW211" i="3" a="1"/>
  <c r="BH231" i="3" a="1"/>
  <c r="BI228" i="3" a="1"/>
  <c r="AW13" i="3" a="1"/>
  <c r="AV25" i="3" a="1"/>
  <c r="AZ44" i="3" a="1"/>
  <c r="BF134" i="3" a="1"/>
  <c r="BA49" i="3" a="1"/>
  <c r="BE51" i="3" a="1"/>
  <c r="BK20" i="3" a="1"/>
  <c r="BG84" i="3" a="1"/>
  <c r="BB112" i="3" a="1"/>
  <c r="BI190" i="3" a="1"/>
  <c r="AY96" i="3" a="1"/>
  <c r="BI41" i="3" a="1"/>
  <c r="BI117" i="3" a="1"/>
  <c r="AV82" i="3" a="1"/>
  <c r="BC14" i="3" a="1"/>
  <c r="AZ218" i="3" a="1"/>
  <c r="AX120" i="3" a="1"/>
  <c r="AY84" i="3" a="1"/>
  <c r="AV13" i="3" a="1"/>
  <c r="BB46" i="3" a="1"/>
  <c r="AY99" i="3" a="1"/>
  <c r="BF114" i="3" a="1"/>
  <c r="AW149" i="3" a="1"/>
  <c r="BH109" i="3" a="1"/>
  <c r="BF115" i="3" a="1"/>
  <c r="BG177" i="3" a="1"/>
  <c r="AZ161" i="3" a="1"/>
  <c r="AX129" i="3" a="1"/>
  <c r="AX84" i="3" a="1"/>
  <c r="BE223" i="3" a="1"/>
  <c r="BA116" i="3" a="1"/>
  <c r="BI23" i="3" a="1"/>
  <c r="AW203" i="3" a="1"/>
  <c r="BK126" i="3" a="1"/>
  <c r="AY117" i="3" a="1"/>
  <c r="BG196" i="3" a="1"/>
  <c r="BG110" i="3" a="1"/>
  <c r="AY106" i="3" a="1"/>
  <c r="BC202" i="3" a="1"/>
  <c r="BH135" i="3" a="1"/>
  <c r="AV38" i="3" a="1"/>
  <c r="BE133" i="3" a="1"/>
  <c r="BG127" i="3" a="1"/>
  <c r="AZ85" i="3" a="1"/>
  <c r="BK16" i="3" a="1"/>
  <c r="BD16" i="3" a="1"/>
  <c r="BK191" i="3" a="1"/>
  <c r="BK51" i="3" a="1"/>
  <c r="BJ32" i="3" a="1"/>
  <c r="BH119" i="3" a="1"/>
  <c r="BD229" i="3" a="1"/>
  <c r="AX228" i="3" a="1"/>
  <c r="BH44" i="3" a="1"/>
  <c r="BA118" i="3" a="1"/>
  <c r="AY177" i="3" a="1"/>
  <c r="BB204" i="3" a="1"/>
  <c r="BJ70" i="3" a="1"/>
  <c r="BC75" i="3" a="1"/>
  <c r="BC63" i="3" a="1"/>
  <c r="BK138" i="3" a="1"/>
  <c r="AY18" i="3" a="1"/>
  <c r="BB108" i="3" a="1"/>
  <c r="BC155" i="3" a="1"/>
  <c r="BK112" i="3" a="1"/>
  <c r="AZ49" i="3" a="1"/>
  <c r="BJ183" i="3" a="1"/>
  <c r="AZ204" i="3" a="1"/>
  <c r="BF155" i="3" a="1"/>
  <c r="AW221" i="3" a="1"/>
  <c r="BC32" i="3" a="1"/>
  <c r="BD154" i="3" a="1"/>
  <c r="AV79" i="3" a="1"/>
  <c r="BF37" i="3" a="1"/>
  <c r="BF181" i="3" a="1"/>
  <c r="AY199" i="3" a="1"/>
  <c r="BK35" i="3" a="1"/>
  <c r="AY19" i="3" a="1"/>
  <c r="BA138" i="3" a="1"/>
  <c r="BF29" i="3" a="1"/>
  <c r="BF166" i="3" a="1"/>
  <c r="AY180" i="3" a="1"/>
  <c r="BH133" i="3" a="1"/>
  <c r="AZ132" i="3" a="1"/>
  <c r="BA197" i="3" a="1"/>
  <c r="BB28" i="3" a="1"/>
  <c r="BH45" i="3" a="1"/>
  <c r="AX200" i="3" a="1"/>
  <c r="AX186" i="3" a="1"/>
  <c r="BH157" i="3" a="1"/>
  <c r="BD118" i="3" a="1"/>
  <c r="AX54" i="3" a="1"/>
  <c r="BI120" i="3" a="1"/>
  <c r="BB159" i="3" a="1"/>
  <c r="BF68" i="3" a="1"/>
  <c r="BA29" i="3" a="1"/>
  <c r="BK31" i="3" a="1"/>
  <c r="BC177" i="3" a="1"/>
  <c r="BC224" i="3" a="1"/>
  <c r="BK190" i="3" a="1"/>
  <c r="BH205" i="3" a="1"/>
  <c r="BC88" i="3" a="1"/>
  <c r="AW135" i="3" a="1"/>
  <c r="BC162" i="3" a="1"/>
  <c r="BC149" i="3" a="1"/>
  <c r="AW104" i="3" a="1"/>
  <c r="BD47" i="3" a="1"/>
  <c r="AX106" i="3" a="1"/>
  <c r="BG41" i="3" a="1"/>
  <c r="BB177" i="3" a="1"/>
  <c r="AZ160" i="3" a="1"/>
  <c r="BJ108" i="3" a="1"/>
  <c r="BC37" i="3" a="1"/>
  <c r="BA92" i="3" a="1"/>
  <c r="BI67" i="3" a="1"/>
  <c r="BE27" i="3" a="1"/>
  <c r="BB181" i="3" a="1"/>
  <c r="BE149" i="3" a="1"/>
  <c r="AW85" i="3" a="1"/>
  <c r="BF27" i="3" a="1"/>
  <c r="BH211" i="3" a="1"/>
  <c r="BF145" i="3" a="1"/>
  <c r="BC97" i="3" a="1"/>
  <c r="BA57" i="3" a="1"/>
  <c r="BJ119" i="3" a="1"/>
  <c r="BD125" i="3" a="1"/>
  <c r="BF105" i="3" a="1"/>
  <c r="AY44" i="3" a="1"/>
  <c r="AV189" i="3" a="1"/>
  <c r="AY132" i="3" a="1"/>
  <c r="BB165" i="3" a="1"/>
  <c r="BB221" i="3" a="1"/>
  <c r="BJ110" i="3" a="1"/>
  <c r="AW73" i="3" a="1"/>
  <c r="BD166" i="3" a="1"/>
  <c r="BC122" i="3" a="1"/>
  <c r="AW75" i="3" a="1"/>
  <c r="BG27" i="3" a="1"/>
  <c r="BJ230" i="3" a="1"/>
  <c r="BI171" i="3" a="1"/>
  <c r="BK132" i="3" a="1"/>
  <c r="AZ129" i="3" a="1"/>
  <c r="BJ77" i="3" a="1"/>
  <c r="AY196" i="3" a="1"/>
  <c r="BH92" i="3" a="1"/>
  <c r="BJ226" i="3" a="1"/>
  <c r="BK200" i="3" a="1"/>
  <c r="AY100" i="3" a="1"/>
  <c r="BI39" i="3" a="1"/>
  <c r="BJ86" i="3" a="1"/>
  <c r="AZ155" i="3" a="1"/>
  <c r="AV172" i="3" a="1"/>
  <c r="AY80" i="3" a="1"/>
  <c r="BD153" i="3" a="1"/>
  <c r="AX115" i="3" a="1"/>
  <c r="AV78" i="3" a="1"/>
  <c r="BB95" i="3" a="1"/>
  <c r="BI74" i="3" a="1"/>
  <c r="BK98" i="3" a="1"/>
  <c r="BI182" i="3" a="1"/>
  <c r="BJ199" i="3" a="1"/>
  <c r="BI181" i="3" a="1"/>
  <c r="AY66" i="3" a="1"/>
  <c r="BG165" i="3" a="1"/>
  <c r="BB75" i="3" a="1"/>
  <c r="BH223" i="3" a="1"/>
  <c r="BA171" i="3" a="1"/>
  <c r="AW168" i="3" a="1"/>
  <c r="BD24" i="3" a="1"/>
  <c r="AY176" i="3" a="1"/>
  <c r="BG103" i="3" a="1"/>
  <c r="BC83" i="3" a="1"/>
  <c r="AZ106" i="3" a="1"/>
  <c r="BG29" i="3" a="1"/>
  <c r="BE79" i="3" a="1"/>
  <c r="AW89" i="3" a="1"/>
  <c r="BC219" i="3" a="1"/>
  <c r="BH173" i="3" a="1"/>
  <c r="AV85" i="3" a="1"/>
  <c r="BG31" i="3" a="1"/>
  <c r="AY175" i="3" a="1"/>
  <c r="BK87" i="3" a="1"/>
  <c r="AV31" i="3" a="1"/>
  <c r="BC25" i="3" a="1"/>
  <c r="BG173" i="3" a="1"/>
  <c r="BF32" i="3" a="1"/>
  <c r="BD216" i="3" a="1"/>
  <c r="BJ79" i="3" a="1"/>
  <c r="BJ131" i="3" a="1"/>
  <c r="AX80" i="3" a="1"/>
  <c r="AX109" i="3" a="1"/>
  <c r="BC152" i="3" a="1"/>
  <c r="BJ48" i="3" a="1"/>
  <c r="BG104" i="3" a="1"/>
  <c r="AW82" i="3" a="1"/>
  <c r="BC187" i="3" a="1"/>
  <c r="BG202" i="3" a="1"/>
  <c r="BD33" i="3" a="1"/>
  <c r="AX103" i="3" a="1"/>
  <c r="BD123" i="3" a="1"/>
  <c r="BG26" i="3" a="1"/>
  <c r="BI106" i="3" a="1"/>
  <c r="BH162" i="3" a="1"/>
  <c r="AV64" i="3" a="1"/>
  <c r="BK174" i="3" a="1"/>
  <c r="AV49" i="3" a="1"/>
  <c r="BK168" i="3" a="1"/>
  <c r="BB174" i="3" a="1"/>
  <c r="BE216" i="3" a="1"/>
  <c r="AX16" i="3" a="1"/>
  <c r="BI183" i="3" a="1"/>
  <c r="BA126" i="3" a="1"/>
  <c r="BH123" i="3" a="1"/>
  <c r="BD32" i="3" a="1"/>
  <c r="BK14" i="3" a="1"/>
  <c r="BF220" i="3" a="1"/>
  <c r="BK205" i="3" a="1"/>
  <c r="BH110" i="3" a="1"/>
  <c r="BC64" i="3" a="1"/>
  <c r="BI216" i="3" a="1"/>
  <c r="BJ203" i="3" a="1"/>
  <c r="AX59" i="3" a="1"/>
  <c r="BG118" i="3" a="1"/>
  <c r="BE42" i="3" a="1"/>
  <c r="AX162" i="3" a="1"/>
  <c r="BE135" i="3" a="1"/>
  <c r="AZ27" i="3" a="1"/>
  <c r="BF41" i="3" a="1"/>
  <c r="AY148" i="3" a="1"/>
  <c r="AZ89" i="3" a="1"/>
  <c r="AY61" i="3" a="1"/>
  <c r="BI93" i="3" a="1"/>
  <c r="BA144" i="3" a="1"/>
  <c r="BD224" i="3" a="1"/>
  <c r="AW172" i="3" a="1"/>
  <c r="BJ82" i="3" a="1"/>
  <c r="BK130" i="3" a="1"/>
  <c r="AV138" i="3" a="1"/>
  <c r="BG40" i="3" a="1"/>
  <c r="AY81" i="3" a="1"/>
  <c r="BI176" i="3" a="1"/>
  <c r="BJ17" i="3" a="1"/>
  <c r="BF120" i="3" a="1"/>
  <c r="AY87" i="3" a="1"/>
  <c r="BJ88" i="3" a="1"/>
  <c r="BH28" i="3" a="1"/>
  <c r="AY73" i="3" a="1"/>
  <c r="BJ147" i="3" a="1"/>
  <c r="BK122" i="3" a="1"/>
  <c r="BB200" i="3" a="1"/>
  <c r="BJ76" i="3" a="1"/>
  <c r="BH42" i="3" a="1"/>
  <c r="BK34" i="3" a="1"/>
  <c r="AY79" i="3" a="1"/>
  <c r="AX157" i="3" a="1"/>
  <c r="BI116" i="3" a="1"/>
  <c r="BC206" i="3" a="1"/>
  <c r="BC117" i="3" a="1"/>
  <c r="BJ130" i="3" a="1"/>
  <c r="BJ84" i="3" a="1"/>
  <c r="BH186" i="3" a="1"/>
  <c r="BJ187" i="3" a="1"/>
  <c r="BE103" i="3" a="1"/>
  <c r="AX78" i="3" a="1"/>
  <c r="BD101" i="3" a="1"/>
  <c r="BA173" i="3" a="1"/>
  <c r="AY15" i="3" a="1"/>
  <c r="BG15" i="3" a="1"/>
  <c r="BF110" i="3" a="1"/>
  <c r="BC212" i="3" a="1"/>
  <c r="AW105" i="3" a="1"/>
  <c r="BI71" i="3" a="1"/>
  <c r="BC191" i="3" a="1"/>
  <c r="BF43" i="3" a="1"/>
  <c r="BG115" i="3" a="1"/>
  <c r="BH141" i="3" a="1"/>
  <c r="AW24" i="3" a="1"/>
  <c r="AW177" i="3" a="1"/>
  <c r="AW51" i="3" a="1"/>
  <c r="BB212" i="3" a="1"/>
  <c r="BE77" i="3" a="1"/>
  <c r="BC169" i="3" a="1"/>
  <c r="BD119" i="3" a="1"/>
  <c r="BJ146" i="3" a="1"/>
  <c r="AW137" i="3" a="1"/>
  <c r="BC36" i="3" a="1"/>
  <c r="AZ134" i="3" a="1"/>
  <c r="BI178" i="3" a="1"/>
  <c r="BA122" i="3" a="1"/>
  <c r="AV111" i="3" a="1"/>
  <c r="BF31" i="3" a="1"/>
  <c r="BD165" i="3" a="1"/>
  <c r="BG20" i="3" a="1"/>
  <c r="AZ220" i="3" a="1"/>
  <c r="BI75" i="3" a="1"/>
  <c r="AY163" i="3" a="1"/>
  <c r="BH117" i="3" a="1"/>
  <c r="BJ96" i="3" a="1"/>
  <c r="AY71" i="3" a="1"/>
  <c r="BH37" i="3" a="1"/>
  <c r="BB152" i="3" a="1"/>
  <c r="AW60" i="3" a="1"/>
  <c r="AY77" i="3" a="1"/>
  <c r="BK103" i="3" a="1"/>
  <c r="BD116" i="3" a="1"/>
  <c r="AY191" i="3" a="1"/>
  <c r="BB126" i="3" a="1"/>
  <c r="BA105" i="3" a="1"/>
  <c r="BB102" i="3" a="1"/>
  <c r="AX192" i="3" a="1"/>
  <c r="AX182" i="3" a="1"/>
  <c r="BH122" i="3" a="1"/>
  <c r="BE97" i="3" a="1"/>
  <c r="AW76" i="3" a="1"/>
  <c r="BH111" i="3" a="1"/>
  <c r="BG85" i="3" a="1"/>
  <c r="AY210" i="3" a="1"/>
  <c r="BD108" i="3" a="1"/>
  <c r="BK162" i="3" a="1"/>
  <c r="BA166" i="3" a="1"/>
  <c r="BF159" i="3" a="1"/>
  <c r="BE182" i="3" a="1"/>
  <c r="BB214" i="3" a="1"/>
  <c r="BH105" i="3" a="1"/>
  <c r="BA107" i="3" a="1"/>
  <c r="BH53" i="3" a="1"/>
  <c r="AW123" i="3" a="1"/>
  <c r="BJ117" i="3" a="1"/>
  <c r="BF107" i="3" a="1"/>
  <c r="AY143" i="3" a="1"/>
  <c r="BE230" i="3" a="1"/>
  <c r="BA62" i="3" a="1"/>
  <c r="BG122" i="3" a="1"/>
  <c r="BE52" i="3" a="1"/>
  <c r="BI180" i="3" a="1"/>
  <c r="AW88" i="3" a="1"/>
  <c r="BF203" i="3" a="1"/>
  <c r="BA83" i="3" a="1"/>
  <c r="AV147" i="3" a="1"/>
  <c r="BH201" i="3" a="1"/>
  <c r="BG182" i="3" a="1"/>
  <c r="AV144" i="3" a="1"/>
  <c r="BA46" i="3" a="1"/>
  <c r="AW118" i="3" a="1"/>
  <c r="BB189" i="3" a="1"/>
  <c r="AW91" i="3" a="1"/>
  <c r="BG129" i="3" a="1"/>
  <c r="BF195" i="3" a="1"/>
  <c r="BK158" i="3" a="1"/>
  <c r="BG69" i="3" a="1"/>
  <c r="BF108" i="3" a="1"/>
  <c r="BF170" i="3" a="1"/>
  <c r="BJ85" i="3" a="1"/>
  <c r="BJ58" i="3" a="1"/>
  <c r="BI56" i="3" a="1"/>
  <c r="BH38" i="3" a="1"/>
  <c r="BJ63" i="3" a="1"/>
  <c r="BF175" i="3" a="1"/>
  <c r="AZ21" i="3" a="1"/>
  <c r="BD197" i="3" a="1"/>
  <c r="BH103" i="3" a="1"/>
  <c r="BJ202" i="3" a="1"/>
  <c r="AV129" i="3" a="1"/>
  <c r="BH190" i="3" a="1"/>
  <c r="BI200" i="3" a="1"/>
  <c r="BA35" i="3" a="1"/>
  <c r="AZ101" i="3" a="1"/>
  <c r="AW169" i="3" a="1"/>
  <c r="BE55" i="3" a="1"/>
  <c r="BF150" i="3" a="1"/>
  <c r="BI154" i="3" a="1"/>
  <c r="BD73" i="3" a="1"/>
  <c r="BG89" i="3" a="1"/>
  <c r="BB32" i="3" a="1"/>
  <c r="BC199" i="3" a="1"/>
  <c r="BA124" i="3" a="1"/>
  <c r="BJ92" i="3" a="1"/>
  <c r="BA213" i="3" a="1"/>
  <c r="BK186" i="3" a="1"/>
  <c r="AZ88" i="3" a="1"/>
  <c r="BJ127" i="3" a="1"/>
  <c r="AX63" i="3" a="1"/>
  <c r="AZ146" i="3" a="1"/>
  <c r="BF173" i="3" a="1"/>
  <c r="AV99" i="3" a="1"/>
  <c r="BA204" i="3" a="1"/>
  <c r="BH24" i="3" a="1"/>
  <c r="BB125" i="3" a="1"/>
  <c r="AX187" i="3" a="1"/>
  <c r="AZ173" i="3" a="1"/>
  <c r="BF225" i="3" a="1"/>
  <c r="BF21" i="3" a="1"/>
  <c r="BC198" i="3" a="1"/>
  <c r="BE36" i="3" a="1"/>
  <c r="BF91" i="3" a="1"/>
  <c r="AZ209" i="3" a="1"/>
  <c r="AZ38" i="3" a="1"/>
  <c r="BI212" i="3" a="1"/>
  <c r="BC115" i="3" a="1"/>
  <c r="AY192" i="3" a="1"/>
  <c r="BH183" i="3" a="1"/>
  <c r="BG138" i="3" a="1"/>
  <c r="AV207" i="3" a="1"/>
  <c r="BB209" i="3" a="1"/>
  <c r="BI164" i="3" a="1"/>
  <c r="AW141" i="3" a="1"/>
  <c r="AX147" i="3" a="1"/>
  <c r="BD152" i="3" a="1"/>
  <c r="BH114" i="3" a="1"/>
  <c r="BJ115" i="3" a="1"/>
  <c r="AW217" i="3" a="1"/>
  <c r="BJ35" i="3" a="1"/>
  <c r="BG90" i="3" a="1"/>
  <c r="BB151" i="3" a="1"/>
  <c r="BK123" i="3" a="1"/>
  <c r="AW152" i="3" a="1"/>
  <c r="BD163" i="3" a="1"/>
  <c r="BE39" i="3" a="1"/>
  <c r="BC30" i="3" a="1"/>
  <c r="AV161" i="3" a="1"/>
  <c r="AW86" i="3" a="1"/>
  <c r="AY30" i="3" a="1"/>
  <c r="AX102" i="3" a="1"/>
  <c r="AY166" i="3" a="1"/>
  <c r="BB34" i="3" a="1"/>
  <c r="BD186" i="3" a="1"/>
  <c r="BG35" i="3" a="1"/>
  <c r="AX195" i="3" a="1"/>
  <c r="AZ222" i="3" a="1"/>
  <c r="AW44" i="3" a="1"/>
  <c r="AX209" i="3" a="1"/>
  <c r="AV201" i="3" a="1"/>
  <c r="BC91" i="3" a="1"/>
  <c r="BH95" i="3" a="1"/>
  <c r="BJ112" i="3" a="1"/>
  <c r="BG124" i="3" a="1"/>
  <c r="BJ113" i="3" a="1"/>
  <c r="BG88" i="3" a="1"/>
  <c r="AW178" i="3" a="1"/>
  <c r="BF81" i="3" a="1"/>
  <c r="BH124" i="3" a="1"/>
  <c r="BF211" i="3" a="1"/>
  <c r="AY145" i="3" a="1"/>
  <c r="BB133" i="3" a="1"/>
  <c r="AW196" i="3" a="1"/>
  <c r="AW229" i="3" a="1"/>
  <c r="BH129" i="3" a="1"/>
  <c r="BI25" i="3" a="1"/>
  <c r="AX121" i="3" a="1"/>
  <c r="BC54" i="3" a="1"/>
  <c r="BD71" i="3" a="1"/>
  <c r="BJ80" i="3" a="1"/>
  <c r="BF141" i="3" a="1"/>
  <c r="BC119" i="3" a="1"/>
  <c r="BG74" i="3" a="1"/>
  <c r="BE41" i="3" a="1"/>
  <c r="BF102" i="3" a="1"/>
  <c r="BC41" i="3" a="1"/>
  <c r="BK165" i="3" a="1"/>
  <c r="AZ115" i="3" a="1"/>
  <c r="BC186" i="3" a="1"/>
  <c r="BH112" i="3" a="1"/>
  <c r="BJ40" i="3" a="1"/>
  <c r="BC78" i="3" a="1"/>
  <c r="BF71" i="3" a="1"/>
  <c r="BI29" i="3" a="1"/>
  <c r="AW219" i="3" a="1"/>
  <c r="AV44" i="3" a="1"/>
  <c r="BC112" i="3" a="1"/>
  <c r="BD206" i="3" a="1"/>
  <c r="BB78" i="3" a="1"/>
  <c r="BB132" i="3" a="1"/>
  <c r="BF153" i="3" a="1"/>
  <c r="BB175" i="3" a="1"/>
  <c r="AY202" i="3" a="1"/>
  <c r="BH46" i="3" a="1"/>
  <c r="BK15" i="3" a="1"/>
  <c r="AW39" i="3" a="1"/>
  <c r="BH107" i="3" a="1"/>
  <c r="AZ63" i="3" a="1"/>
  <c r="AX83" i="3" a="1"/>
  <c r="BE198" i="3" a="1"/>
  <c r="AW107" i="3" a="1"/>
  <c r="AX175" i="3" a="1"/>
  <c r="BK193" i="3" a="1"/>
  <c r="BF148" i="3" a="1"/>
  <c r="BD169" i="3" a="1"/>
  <c r="BK226" i="3" a="1"/>
  <c r="BJ200" i="3" a="1"/>
  <c r="AY118" i="3" a="1"/>
  <c r="BA104" i="3" a="1"/>
  <c r="BK159" i="3" a="1"/>
  <c r="AV116" i="3" a="1"/>
  <c r="AZ194" i="3" a="1"/>
  <c r="BC143" i="3" a="1"/>
  <c r="BB172" i="3" a="1"/>
  <c r="BF51" i="3" a="1"/>
  <c r="BD30" i="3" a="1"/>
  <c r="BF65" i="3" a="1"/>
  <c r="BA90" i="3" a="1"/>
  <c r="BC39" i="3" a="1"/>
  <c r="BE212" i="3" a="1"/>
  <c r="AV175" i="3" a="1"/>
  <c r="BD66" i="3" a="1"/>
  <c r="BE117" i="3" a="1"/>
  <c r="BD31" i="3" a="1"/>
  <c r="BE168" i="3" a="1"/>
  <c r="AY141" i="3" a="1"/>
  <c r="BG208" i="3" a="1"/>
  <c r="AW65" i="3" a="1"/>
  <c r="AY88" i="3" a="1"/>
  <c r="BD39" i="3" a="1"/>
  <c r="BC82" i="3" a="1"/>
  <c r="BH170" i="3" a="1"/>
  <c r="BE71" i="3" a="1"/>
  <c r="BG192" i="3" a="1"/>
  <c r="BE91" i="3" a="1"/>
  <c r="BB79" i="3" a="1"/>
  <c r="AY65" i="3" a="1"/>
  <c r="BC132" i="3" a="1"/>
  <c r="BJ184" i="3" a="1"/>
  <c r="BI16" i="3" a="1"/>
  <c r="AX142" i="3" a="1"/>
  <c r="BE178" i="3" a="1"/>
  <c r="BC161" i="3" a="1"/>
  <c r="BE104" i="3" a="1"/>
  <c r="AX111" i="3" a="1"/>
  <c r="BC105" i="3" a="1"/>
  <c r="BI79" i="3" a="1"/>
  <c r="BD99" i="3" a="1"/>
  <c r="BC222" i="3" a="1"/>
  <c r="BJ60" i="3" a="1"/>
  <c r="BA184" i="3" a="1"/>
  <c r="AZ72" i="3" a="1"/>
  <c r="BA208" i="3" a="1"/>
  <c r="BF103" i="3" a="1"/>
  <c r="AX15" i="3" a="1"/>
  <c r="BC208" i="3" a="1"/>
  <c r="BI13" i="3" a="1"/>
  <c r="AX119" i="3" a="1"/>
  <c r="BG175" i="3" a="1"/>
  <c r="AY33" i="3" a="1"/>
  <c r="BI229" i="3" a="1"/>
  <c r="BD117" i="3" a="1"/>
  <c r="BK137" i="3" a="1"/>
  <c r="BB145" i="3" a="1"/>
  <c r="BE64" i="3" a="1"/>
  <c r="BD230" i="3" a="1"/>
  <c r="BI142" i="3" a="1"/>
  <c r="BC148" i="3" a="1"/>
  <c r="AX188" i="3" a="1"/>
  <c r="BF231" i="3" a="1"/>
  <c r="BE26" i="3" a="1"/>
  <c r="BD158" i="3" a="1"/>
  <c r="BF26" i="3" a="1"/>
  <c r="BH215" i="3" a="1"/>
  <c r="BK120" i="3" a="1"/>
  <c r="BH142" i="3" a="1"/>
  <c r="BA103" i="3" a="1"/>
  <c r="AW106" i="3" a="1"/>
  <c r="BF72" i="3" a="1"/>
  <c r="BH118" i="3" a="1"/>
  <c r="BD100" i="3" a="1"/>
  <c r="BI102" i="3" a="1"/>
  <c r="BF140" i="3" a="1"/>
  <c r="BH227" i="3" a="1"/>
  <c r="AZ152" i="3" a="1"/>
  <c r="BG113" i="3" a="1"/>
  <c r="BB29" i="3" a="1"/>
  <c r="BC19" i="3" a="1"/>
  <c r="BJ116" i="3" a="1"/>
  <c r="BD50" i="3" a="1"/>
  <c r="BH163" i="3" a="1"/>
  <c r="AX34" i="3" a="1"/>
  <c r="AV27" i="3" a="1"/>
  <c r="BK13" i="3" a="1"/>
  <c r="AV104" i="3" a="1"/>
  <c r="AY45" i="3" a="1"/>
  <c r="BA79" i="3" a="1"/>
  <c r="BG95" i="3" a="1"/>
  <c r="BD185" i="3" a="1"/>
  <c r="BB210" i="3" a="1"/>
  <c r="AV122" i="3" a="1"/>
  <c r="AY46" i="3" a="1"/>
  <c r="BG191" i="3" a="1"/>
  <c r="BD97" i="3" a="1"/>
  <c r="BH101" i="3" a="1"/>
  <c r="BC133" i="3" a="1"/>
  <c r="BK153" i="3" a="1"/>
  <c r="BG179" i="3" a="1"/>
  <c r="BD82" i="3" a="1"/>
  <c r="AX42" i="3" a="1"/>
  <c r="BK127" i="3" a="1"/>
  <c r="AW52" i="3" a="1"/>
  <c r="AV185" i="3" a="1"/>
  <c r="BC135" i="3" a="1"/>
  <c r="BC175" i="3" a="1"/>
  <c r="BF182" i="3" a="1"/>
  <c r="BA95" i="3" a="1"/>
  <c r="BK24" i="3" a="1"/>
  <c r="BE203" i="3" a="1"/>
  <c r="BC61" i="3" a="1"/>
  <c r="BC33" i="3" a="1"/>
  <c r="BA39" i="3" a="1"/>
  <c r="AV146" i="3" a="1"/>
  <c r="AV123" i="3" a="1"/>
  <c r="BB157" i="3" a="1"/>
  <c r="BH86" i="3" a="1"/>
  <c r="BA202" i="3" a="1"/>
  <c r="BD17" i="3" a="1"/>
  <c r="BD55" i="3" a="1"/>
  <c r="BG24" i="3" a="1"/>
  <c r="AZ202" i="3" a="1"/>
  <c r="BK223" i="3" a="1"/>
  <c r="AW153" i="3" a="1"/>
  <c r="BI169" i="3" a="1"/>
  <c r="BG39" i="3" a="1"/>
  <c r="AZ102" i="3" a="1"/>
  <c r="BE89" i="3" a="1"/>
  <c r="BG188" i="3" a="1"/>
  <c r="BK170" i="3" a="1"/>
  <c r="BK86" i="3" a="1"/>
  <c r="BH56" i="3" a="1"/>
  <c r="BA192" i="3" a="1"/>
  <c r="BJ170" i="3" a="1"/>
  <c r="AV159" i="3" a="1"/>
  <c r="BE128" i="3" a="1"/>
  <c r="AZ109" i="3" a="1"/>
  <c r="BK93" i="3" a="1"/>
  <c r="AY129" i="3" a="1"/>
  <c r="BC192" i="3" a="1"/>
  <c r="BE13" i="3" a="1"/>
  <c r="AZ80" i="3" a="1"/>
  <c r="BI81" i="3" a="1"/>
  <c r="AY137" i="3" a="1"/>
  <c r="BF50" i="3" a="1"/>
  <c r="BE142" i="3" a="1"/>
  <c r="BH220" i="3" a="1"/>
  <c r="AW26" i="3" a="1"/>
  <c r="AV97" i="3" a="1"/>
  <c r="BG180" i="3" a="1"/>
  <c r="BK144" i="3" a="1"/>
  <c r="BH212" i="3" a="1"/>
  <c r="BB225" i="3" a="1"/>
  <c r="BD131" i="3" a="1"/>
  <c r="AZ54" i="3" a="1"/>
  <c r="AV40" i="3" a="1"/>
  <c r="AZ118" i="3" a="1"/>
  <c r="AW43" i="3" a="1"/>
  <c r="AZ166" i="3" a="1"/>
  <c r="BI206" i="3" a="1"/>
  <c r="BI82" i="3" a="1"/>
  <c r="BF45" i="3" a="1"/>
  <c r="BK149" i="3" a="1"/>
  <c r="AW148" i="3" a="1"/>
  <c r="BI69" i="3" a="1"/>
  <c r="BF25" i="3" a="1"/>
  <c r="AY157" i="3" a="1"/>
  <c r="BI148" i="3" a="1"/>
  <c r="AY53" i="3" a="1"/>
  <c r="AW53" i="3" a="1"/>
  <c r="BH68" i="3" a="1"/>
  <c r="AX218" i="3" a="1"/>
  <c r="BB50" i="3" a="1"/>
  <c r="AY212" i="3" a="1"/>
  <c r="BF230" i="3" a="1"/>
  <c r="BH128" i="3" a="1"/>
  <c r="AW19" i="3" a="1"/>
  <c r="BI122" i="3" a="1"/>
  <c r="AW185" i="3" a="1"/>
  <c r="BH75" i="3" a="1"/>
  <c r="AY82" i="3" a="1"/>
  <c r="BG137" i="3" a="1"/>
  <c r="BD194" i="3" a="1"/>
  <c r="BI175" i="3" a="1"/>
  <c r="BE191" i="3" a="1"/>
  <c r="BK72" i="3" a="1"/>
  <c r="BG91" i="3" a="1"/>
  <c r="AY165" i="3" a="1"/>
  <c r="BI140" i="3" a="1"/>
  <c r="AX130" i="3" a="1"/>
  <c r="BK161" i="3" a="1"/>
  <c r="BJ156" i="3" a="1"/>
  <c r="AZ187" i="3" a="1"/>
  <c r="BA219" i="3" a="1"/>
  <c r="BK47" i="3" a="1"/>
  <c r="AY86" i="3" a="1"/>
  <c r="AX229" i="3" a="1"/>
  <c r="BC34" i="3" a="1"/>
  <c r="BA41" i="3" a="1"/>
  <c r="BF206" i="3" a="1"/>
  <c r="BE199" i="3" a="1"/>
  <c r="AX161" i="3" a="1"/>
  <c r="BD102" i="3" a="1"/>
  <c r="BD103" i="3" a="1"/>
  <c r="AY161" i="3" a="1"/>
  <c r="AW228" i="3" a="1"/>
  <c r="BI105" i="3" a="1"/>
  <c r="AX179" i="3" a="1"/>
  <c r="BD159" i="3" a="1"/>
  <c r="AV101" i="3" a="1"/>
  <c r="BG70" i="3" a="1"/>
  <c r="BB88" i="3" a="1"/>
  <c r="AX145" i="3" a="1"/>
  <c r="AV114" i="3" a="1"/>
  <c r="AZ31" i="3" a="1"/>
  <c r="BG226" i="3" a="1"/>
  <c r="AW70" i="3" a="1"/>
  <c r="BH49" i="3" a="1"/>
  <c r="BJ95" i="3" a="1"/>
  <c r="BE29" i="3" a="1"/>
  <c r="BD218" i="3" a="1"/>
  <c r="BD138" i="3" a="1"/>
  <c r="AX152" i="3" a="1"/>
  <c r="AW223" i="3" a="1"/>
  <c r="BH213" i="3" a="1"/>
  <c r="BG210" i="3" a="1"/>
  <c r="BG189" i="3" a="1"/>
  <c r="BG76" i="3" a="1"/>
  <c r="BK59" i="3" a="1"/>
  <c r="BA72" i="3" a="1"/>
  <c r="BK167" i="3" a="1"/>
  <c r="AY95" i="3" a="1"/>
  <c r="BG134" i="3" a="1"/>
  <c r="BA102" i="3" a="1"/>
  <c r="BC124" i="3" a="1"/>
  <c r="BG71" i="3" a="1"/>
  <c r="AX22" i="3" a="1"/>
  <c r="BJ104" i="3" a="1"/>
  <c r="BF116" i="3" a="1"/>
  <c r="BH166" i="3" a="1"/>
  <c r="BD213" i="3" a="1"/>
  <c r="AV215" i="3" a="1"/>
  <c r="AY54" i="3" a="1"/>
  <c r="BF98" i="3" a="1"/>
  <c r="BB179" i="3" a="1"/>
  <c r="BJ150" i="3" a="1"/>
  <c r="AV221" i="3" a="1"/>
  <c r="BC92" i="3" a="1"/>
  <c r="BK152" i="3" a="1"/>
  <c r="BH214" i="3" a="1"/>
  <c r="BK155" i="3" a="1"/>
  <c r="AV47" i="3" a="1"/>
  <c r="AX91" i="3" a="1"/>
  <c r="AW189" i="3" a="1"/>
  <c r="BE138" i="3" a="1"/>
  <c r="BB84" i="3" a="1"/>
  <c r="AW197" i="3" a="1"/>
  <c r="AY102" i="3" a="1"/>
  <c r="AY142" i="3" a="1"/>
  <c r="BD61" i="3" a="1"/>
  <c r="AX169" i="3" a="1"/>
  <c r="BI196" i="3" a="1"/>
  <c r="BG54" i="3" a="1"/>
  <c r="AZ164" i="3" a="1"/>
  <c r="BI210" i="3" a="1"/>
  <c r="BB224" i="3" a="1"/>
  <c r="BK84" i="3" a="1"/>
  <c r="AX126" i="3" a="1"/>
  <c r="BE147" i="3" a="1"/>
  <c r="BE175" i="3" a="1"/>
  <c r="BI214" i="3" a="1"/>
  <c r="BH178" i="3" a="1"/>
  <c r="AX51" i="3" a="1"/>
  <c r="AZ189" i="3" a="1"/>
  <c r="AW142" i="3" a="1"/>
  <c r="BE224" i="3" a="1"/>
  <c r="BD228" i="3" a="1"/>
  <c r="BF226" i="3" a="1"/>
  <c r="BF77" i="3" a="1"/>
  <c r="BD64" i="3" a="1"/>
  <c r="BC210" i="3" a="1"/>
  <c r="AV93" i="3" a="1"/>
  <c r="BE217" i="3" a="1"/>
  <c r="BH93" i="3" a="1"/>
  <c r="AY224" i="3" a="1"/>
  <c r="BJ123" i="3" a="1"/>
  <c r="AV126" i="3" a="1"/>
  <c r="AX87" i="3" a="1"/>
  <c r="BE72" i="3" a="1"/>
  <c r="AY111" i="3" a="1"/>
  <c r="BD35" i="3" a="1"/>
  <c r="AX176" i="3" a="1"/>
  <c r="BE107" i="3" a="1"/>
  <c r="BH184" i="3" a="1"/>
  <c r="BI170" i="3" a="1"/>
  <c r="AZ24" i="3" a="1"/>
  <c r="BF104" i="3" a="1"/>
  <c r="BD54" i="3" a="1"/>
  <c r="AZ62" i="3" a="1"/>
  <c r="AX118" i="3" a="1"/>
  <c r="BD110" i="3" a="1"/>
  <c r="AW173" i="3" a="1"/>
  <c r="BI31" i="3" a="1"/>
  <c r="AV226" i="3" a="1"/>
  <c r="BD179" i="3" a="1"/>
  <c r="BJ171" i="3" a="1"/>
  <c r="AX221" i="3" a="1"/>
  <c r="BA130" i="3" a="1"/>
  <c r="BC221" i="3" a="1"/>
  <c r="BJ168" i="3" a="1"/>
  <c r="AX212" i="3" a="1"/>
  <c r="BE124" i="3" a="1"/>
  <c r="BG94" i="3" a="1"/>
  <c r="AY69" i="3" a="1"/>
  <c r="BB103" i="3" a="1"/>
  <c r="AW55" i="3" a="1"/>
  <c r="AW45" i="3" a="1"/>
  <c r="AW81" i="3" a="1"/>
  <c r="BF85" i="3" a="1"/>
  <c r="AX71" i="3" a="1"/>
  <c r="BD215" i="3" a="1"/>
  <c r="AY205" i="3" a="1"/>
  <c r="BE195" i="3" a="1"/>
  <c r="BA89" i="3" a="1"/>
  <c r="BK18" i="3" a="1"/>
  <c r="BA97" i="3" a="1"/>
  <c r="BA147" i="3" a="1"/>
  <c r="AY24" i="3" a="1"/>
  <c r="BG73" i="3" a="1"/>
  <c r="BB180" i="3" a="1"/>
  <c r="BE69" i="3" a="1"/>
  <c r="AX31" i="3" a="1"/>
  <c r="AW190" i="3" a="1"/>
  <c r="BB42" i="3" a="1"/>
  <c r="AX124" i="3" a="1"/>
  <c r="AZ67" i="3" a="1"/>
  <c r="AZ120" i="3" a="1"/>
  <c r="AZ104" i="3" a="1"/>
  <c r="BG62" i="3" a="1"/>
  <c r="BJ149" i="3" a="1"/>
  <c r="BI19" i="3" a="1"/>
  <c r="BE132" i="3" a="1"/>
  <c r="AV166" i="3" a="1"/>
  <c r="BE206" i="3" a="1"/>
  <c r="BC137" i="3" a="1"/>
  <c r="BE122" i="3" a="1"/>
  <c r="BB90" i="3" a="1"/>
  <c r="AY171" i="3" a="1"/>
  <c r="BI100" i="3" a="1"/>
  <c r="AY48" i="3" a="1"/>
  <c r="AV168" i="3" a="1"/>
  <c r="AV103" i="3" a="1"/>
  <c r="BF180" i="3" a="1"/>
  <c r="BA185" i="3" a="1"/>
  <c r="AX189" i="3" a="1"/>
  <c r="BA120" i="3" a="1"/>
  <c r="BD196" i="3" a="1"/>
  <c r="BC113" i="3" a="1"/>
  <c r="BG145" i="3" a="1"/>
  <c r="BH195" i="3" a="1"/>
  <c r="AX36" i="3" a="1"/>
  <c r="BF202" i="3" a="1"/>
  <c r="AW227" i="3" a="1"/>
  <c r="AY220" i="3" a="1"/>
  <c r="BE102" i="3" a="1"/>
  <c r="BG172" i="3" a="1"/>
  <c r="BD75" i="3" a="1"/>
  <c r="AX60" i="3" a="1"/>
  <c r="BK62" i="3" a="1"/>
  <c r="AV223" i="3" a="1"/>
  <c r="AZ37" i="3" a="1"/>
  <c r="BH52" i="3" a="1"/>
  <c r="AW162" i="3" a="1"/>
  <c r="BB59" i="3" a="1"/>
  <c r="BB71" i="3" a="1"/>
  <c r="BC176" i="3" a="1"/>
  <c r="BG162" i="3" a="1"/>
  <c r="AY134" i="3" a="1"/>
  <c r="AY162" i="3" a="1"/>
  <c r="BB55" i="3" a="1"/>
  <c r="BB48" i="3" a="1"/>
  <c r="BH34" i="3" a="1"/>
  <c r="AV217" i="3" a="1"/>
  <c r="BG92" i="3" a="1"/>
  <c r="AY213" i="3" a="1"/>
  <c r="BA231" i="3" a="1"/>
  <c r="BJ74" i="3" a="1"/>
  <c r="BG19" i="3" a="1"/>
  <c r="AY170" i="3" a="1"/>
  <c r="AW79" i="3" a="1"/>
  <c r="AV184" i="3" a="1"/>
  <c r="BC51" i="3" a="1"/>
  <c r="AZ201" i="3" a="1"/>
  <c r="BG206" i="3" a="1"/>
  <c r="BF135" i="3" a="1"/>
  <c r="BB35" i="3" a="1"/>
  <c r="BJ121" i="3" a="1"/>
  <c r="AW108" i="3" a="1"/>
  <c r="BD172" i="3" a="1"/>
  <c r="BE22" i="3" a="1"/>
  <c r="AZ127" i="3" a="1"/>
  <c r="AX177" i="3" a="1"/>
  <c r="AW128" i="3" a="1"/>
  <c r="AW36" i="3" a="1"/>
  <c r="BE76" i="3" a="1"/>
  <c r="BK57" i="3" a="1"/>
  <c r="AV133" i="3" a="1"/>
  <c r="BK217" i="3" a="1"/>
  <c r="BD200" i="3" a="1"/>
  <c r="AV130" i="3" a="1"/>
  <c r="AW49" i="3" a="1"/>
  <c r="BB197" i="3" a="1"/>
  <c r="BJ118" i="3" a="1"/>
  <c r="BE58" i="3" a="1"/>
  <c r="AV183" i="3" a="1"/>
  <c r="BG109" i="3" a="1"/>
  <c r="AV177" i="3" a="1"/>
  <c r="BK227" i="3" a="1"/>
  <c r="BB205" i="3" a="1"/>
  <c r="BD76" i="3" a="1"/>
  <c r="BI193" i="3" a="1"/>
  <c r="BD208" i="3" a="1"/>
  <c r="AX64" i="3" a="1"/>
  <c r="BB186" i="3" a="1"/>
  <c r="BB122" i="3" a="1"/>
  <c r="BI94" i="3" a="1"/>
  <c r="AY20" i="3" a="1"/>
  <c r="AY16" i="3" a="1"/>
  <c r="BJ34" i="3" a="1"/>
  <c r="BA71" i="3" a="1"/>
  <c r="BF130" i="3" a="1"/>
  <c r="BG185" i="3" a="1"/>
  <c r="AY36" i="3" a="1"/>
  <c r="AV59" i="3" a="1"/>
  <c r="AW209" i="3" a="1"/>
  <c r="AZ98" i="3" a="1"/>
  <c r="BK46" i="3" a="1"/>
  <c r="BI17" i="3" a="1"/>
  <c r="BG61" i="3" a="1"/>
  <c r="BG229" i="3" a="1"/>
  <c r="BF133" i="3" a="1"/>
  <c r="BH191" i="3" a="1"/>
  <c r="BJ81" i="3" a="1"/>
  <c r="BD109" i="3" a="1"/>
  <c r="BI162" i="3" a="1"/>
  <c r="BA199" i="3" a="1"/>
  <c r="BF55" i="3" a="1"/>
  <c r="BG159" i="3" a="1"/>
  <c r="BA211" i="3" a="1"/>
  <c r="BB198" i="3" a="1"/>
  <c r="BE121" i="3" a="1"/>
  <c r="BG32" i="3" a="1"/>
  <c r="AW58" i="3" a="1"/>
  <c r="AV149" i="3" a="1"/>
  <c r="BI195" i="3" a="1"/>
  <c r="BG28" i="3" a="1"/>
  <c r="BH69" i="3" a="1"/>
  <c r="AZ125" i="3" a="1"/>
  <c r="BF193" i="3" a="1"/>
  <c r="AW206" i="3" a="1"/>
  <c r="BJ155" i="3" a="1"/>
  <c r="BH70" i="3" a="1"/>
  <c r="BD106" i="3" a="1"/>
  <c r="BG142" i="3" a="1"/>
  <c r="AZ75" i="3" a="1"/>
  <c r="BI133" i="3" a="1"/>
  <c r="AY156" i="3" a="1"/>
  <c r="BD173" i="3" a="1"/>
  <c r="BC229" i="3" a="1"/>
  <c r="AX29" i="3" a="1"/>
  <c r="BB70" i="3" a="1"/>
  <c r="BE204" i="3" a="1"/>
  <c r="BK139" i="3" a="1"/>
  <c r="BC150" i="3" a="1"/>
  <c r="BD91" i="3" a="1"/>
  <c r="BA206" i="3" a="1"/>
  <c r="BE33" i="3" a="1"/>
  <c r="AZ228" i="3" a="1"/>
  <c r="BF158" i="3" a="1"/>
  <c r="BG102" i="3" a="1"/>
  <c r="BD88" i="3" a="1"/>
  <c r="BI84" i="3" a="1"/>
  <c r="AX131" i="3" a="1"/>
  <c r="BK229" i="3" a="1"/>
  <c r="AZ112" i="3" a="1"/>
  <c r="BE222" i="3" a="1"/>
  <c r="BC125" i="3" a="1"/>
  <c r="BF44" i="3" a="1"/>
  <c r="AX94" i="3" a="1"/>
  <c r="BH140" i="3" a="1"/>
  <c r="BF191" i="3" a="1"/>
  <c r="BE115" i="3" a="1"/>
  <c r="AY119" i="3" a="1"/>
  <c r="BA174" i="3" a="1"/>
  <c r="BI73" i="3" a="1"/>
  <c r="BF172" i="3" a="1"/>
  <c r="BK141" i="3" a="1"/>
  <c r="BA78" i="3" a="1"/>
  <c r="BC109" i="3" a="1"/>
  <c r="BI45" i="3" a="1"/>
  <c r="BF136" i="3" a="1"/>
  <c r="AW46" i="3" a="1"/>
  <c r="BD132" i="3" a="1"/>
  <c r="AX101" i="3" a="1"/>
  <c r="AZ111" i="3" a="1"/>
  <c r="BG68" i="3" a="1"/>
  <c r="BB44" i="3" a="1"/>
  <c r="AV74" i="3" a="1"/>
  <c r="AZ30" i="3" a="1"/>
  <c r="BE62" i="3" a="1"/>
  <c r="BH222" i="3" a="1"/>
  <c r="BF13" i="3" a="1"/>
  <c r="BH158" i="3" a="1"/>
  <c r="BJ207" i="3" a="1"/>
  <c r="BB49" i="3" a="1"/>
  <c r="AZ133" i="3" a="1"/>
  <c r="AX65" i="3" a="1"/>
  <c r="BC60" i="3" a="1"/>
  <c r="AZ198" i="3" a="1"/>
  <c r="BG82" i="3" a="1"/>
  <c r="BJ139" i="3" a="1"/>
  <c r="BJ102" i="3" a="1"/>
  <c r="AW74" i="3" a="1"/>
  <c r="BE176" i="3" a="1"/>
  <c r="BA76" i="3" a="1"/>
  <c r="AZ176" i="3" a="1"/>
  <c r="AZ231" i="3" a="1"/>
  <c r="BD175" i="3" a="1"/>
  <c r="BK27" i="3" a="1"/>
  <c r="BC230" i="3" a="1"/>
  <c r="AY67" i="3" a="1"/>
  <c r="BG123" i="3" a="1"/>
  <c r="AW96" i="3" a="1"/>
  <c r="AV41" i="3" a="1"/>
  <c r="AY64" i="3" a="1"/>
  <c r="BF176" i="3" a="1"/>
  <c r="BA101" i="3" a="1"/>
  <c r="BG204" i="3" a="1"/>
  <c r="BD133" i="3" a="1"/>
  <c r="BH167" i="3" a="1"/>
  <c r="BG101" i="3" a="1"/>
  <c r="BA13" i="3" a="1"/>
  <c r="BK157" i="3" a="1"/>
  <c r="BC103" i="3" a="1"/>
  <c r="BJ136" i="3" a="1"/>
  <c r="BB107" i="3" a="1"/>
  <c r="AZ32" i="3" a="1"/>
  <c r="BD139" i="3" a="1"/>
  <c r="BJ169" i="3" a="1"/>
  <c r="BJ69" i="3" a="1"/>
  <c r="BJ25" i="3" a="1"/>
  <c r="BI64" i="3" a="1"/>
  <c r="BD23" i="3" a="1"/>
  <c r="BK115" i="3" a="1"/>
  <c r="AZ157" i="3" a="1"/>
  <c r="BH149" i="3" a="1"/>
  <c r="BK160" i="3" a="1"/>
  <c r="AV53" i="3" a="1"/>
  <c r="BA98" i="3" a="1"/>
  <c r="BA152" i="3" a="1"/>
  <c r="BF73" i="3" a="1"/>
  <c r="AZ69" i="3" a="1"/>
  <c r="BA150" i="3" a="1"/>
  <c r="BC17" i="3" a="1"/>
  <c r="AV220" i="3" a="1"/>
  <c r="BH193" i="3" a="1"/>
  <c r="BF61" i="3" a="1"/>
  <c r="BB139" i="3" a="1"/>
  <c r="BH177" i="3" a="1"/>
  <c r="AV91" i="3" a="1"/>
  <c r="BJ124" i="3" a="1"/>
  <c r="BI46" i="3" a="1"/>
  <c r="AX33" i="3" a="1"/>
  <c r="BJ33" i="3" a="1"/>
  <c r="BF80" i="3" a="1"/>
  <c r="BH196" i="3" a="1"/>
  <c r="BJ56" i="3" a="1"/>
  <c r="AY29" i="3" a="1"/>
  <c r="BG181" i="3" a="1"/>
  <c r="BH58" i="3" a="1"/>
  <c r="BD22" i="3" a="1"/>
  <c r="BC57" i="3" a="1"/>
  <c r="BH138" i="3" a="1"/>
  <c r="BF33" i="3" a="1"/>
  <c r="AV203" i="3" a="1"/>
  <c r="BC200" i="3" a="1"/>
  <c r="BE73" i="3" a="1"/>
  <c r="BB101" i="3" a="1"/>
  <c r="AX181" i="3" a="1"/>
  <c r="AV80" i="3" a="1"/>
  <c r="BC18" i="3" a="1"/>
  <c r="AX58" i="3" a="1"/>
  <c r="AX197" i="3" a="1"/>
  <c r="AX143" i="3" a="1"/>
  <c r="BA61" i="3" a="1"/>
  <c r="BH35" i="3" a="1"/>
  <c r="BJ193" i="3" a="1"/>
  <c r="BK75" i="3" a="1"/>
  <c r="BA220" i="3" a="1"/>
  <c r="AV75" i="3" a="1"/>
  <c r="AW97" i="3" a="1"/>
  <c r="BF52" i="3" a="1"/>
  <c r="BC107" i="3" a="1"/>
  <c r="BC209" i="3" a="1"/>
  <c r="AX141" i="3" a="1"/>
  <c r="AW150" i="3" a="1"/>
  <c r="BG160" i="3" a="1"/>
  <c r="BK173" i="3" a="1"/>
  <c r="BG14" i="3" a="1"/>
  <c r="AX122" i="3" a="1"/>
  <c r="BH78" i="3" a="1"/>
  <c r="BF228" i="3" a="1"/>
  <c r="BF186" i="3" a="1"/>
  <c r="AY188" i="3" a="1"/>
  <c r="AY153" i="3" a="1"/>
  <c r="BH152" i="3" a="1"/>
  <c r="BD221" i="3" a="1"/>
  <c r="BI113" i="3" a="1"/>
  <c r="BF92" i="3" a="1"/>
  <c r="BF86" i="3" a="1"/>
  <c r="BA54" i="3" a="1"/>
  <c r="BG16" i="3" a="1"/>
  <c r="BE123" i="3" a="1"/>
  <c r="BE119" i="3" a="1"/>
  <c r="BJ22" i="3" a="1"/>
  <c r="BA23" i="3" a="1"/>
  <c r="AW160" i="3" a="1"/>
  <c r="AW15" i="3" a="1"/>
  <c r="BF215" i="3" a="1"/>
  <c r="BD93" i="3" a="1"/>
  <c r="BE113" i="3" a="1"/>
  <c r="AY179" i="3" a="1"/>
  <c r="BB100" i="3" a="1"/>
  <c r="BA159" i="3" a="1"/>
  <c r="BK145" i="3" a="1"/>
  <c r="BC43" i="3" a="1"/>
  <c r="BA146" i="3" a="1"/>
  <c r="BG174" i="3" a="1"/>
  <c r="BA81" i="3" a="1"/>
  <c r="AX13" i="3" a="1"/>
  <c r="AZ137" i="3" a="1"/>
  <c r="AV88" i="3" a="1"/>
  <c r="BD92" i="3" a="1"/>
  <c r="BB206" i="3" a="1"/>
  <c r="AW114" i="3" a="1"/>
  <c r="BG195" i="3" a="1"/>
  <c r="BJ145" i="3" a="1"/>
  <c r="AZ119" i="3" a="1"/>
  <c r="BG17" i="3" a="1"/>
  <c r="BC163" i="3" a="1"/>
  <c r="BA140" i="3" a="1"/>
  <c r="AZ93" i="3" a="1"/>
  <c r="BF40" i="3" a="1"/>
  <c r="BD94" i="3" a="1"/>
  <c r="AY222" i="3" a="1"/>
  <c r="AW201" i="3" a="1"/>
  <c r="BG130" i="3" a="1"/>
  <c r="BC121" i="3" a="1"/>
  <c r="BI192" i="3" a="1"/>
  <c r="AY52" i="3" a="1"/>
  <c r="AY181" i="3" a="1"/>
  <c r="AZ36" i="3" a="1"/>
  <c r="AX201" i="3" a="1"/>
  <c r="BG131" i="3" a="1"/>
  <c r="BK44" i="3" a="1"/>
  <c r="BA42" i="3" a="1"/>
  <c r="BE17" i="3" a="1"/>
  <c r="BJ105" i="3" a="1"/>
  <c r="AZ108" i="3" a="1"/>
  <c r="BH32" i="3" a="1"/>
  <c r="BC141" i="3" a="1"/>
  <c r="BD151" i="3" a="1"/>
  <c r="AZ60" i="3" a="1"/>
  <c r="BI21" i="3" a="1"/>
  <c r="BD80" i="3" a="1"/>
  <c r="BC142" i="3" a="1"/>
  <c r="AZ114" i="3" a="1"/>
  <c r="AZ26" i="3" a="1"/>
  <c r="AY230" i="3" a="1"/>
  <c r="AY27" i="3" a="1"/>
  <c r="BK164" i="3" a="1"/>
  <c r="BC165" i="3" a="1"/>
  <c r="BA129" i="3" a="1"/>
  <c r="BG149" i="3" a="1"/>
  <c r="AV197" i="3" a="1"/>
  <c r="AY94" i="3" a="1"/>
  <c r="BG63" i="3" a="1"/>
  <c r="AV121" i="3" a="1"/>
  <c r="BA160" i="3" a="1"/>
  <c r="BE162" i="3" a="1"/>
  <c r="BE37" i="3" a="1"/>
  <c r="BC84" i="3" a="1"/>
  <c r="AZ22" i="3" a="1"/>
  <c r="AV136" i="3" a="1"/>
  <c r="AW138" i="3" a="1"/>
  <c r="AY206" i="3" a="1"/>
  <c r="AW212" i="3" a="1"/>
  <c r="BA142" i="3" a="1"/>
  <c r="BA227" i="3" a="1"/>
  <c r="AY173" i="3" a="1"/>
  <c r="AY62" i="3" a="1"/>
  <c r="BC131" i="3" a="1"/>
  <c r="BH203" i="3" a="1"/>
  <c r="AZ159" i="3" a="1"/>
  <c r="AV87" i="3" a="1"/>
  <c r="BH126" i="3" a="1"/>
  <c r="BH155" i="3" a="1"/>
  <c r="AV196" i="3" a="1"/>
  <c r="AW155" i="3" a="1"/>
  <c r="BF210" i="3" a="1"/>
  <c r="BF60" i="3" a="1"/>
  <c r="AW67" i="3" a="1"/>
  <c r="BK89" i="3" a="1"/>
  <c r="BJ39" i="3" a="1"/>
  <c r="BE99" i="3" a="1"/>
  <c r="AY37" i="3" a="1"/>
  <c r="AX27" i="3" a="1"/>
  <c r="AY40" i="3" a="1"/>
  <c r="AV77" i="3" a="1"/>
  <c r="AV218" i="3" a="1"/>
  <c r="AW136" i="3" a="1"/>
  <c r="BC185" i="3" a="1"/>
  <c r="BE208" i="3" a="1"/>
  <c r="BK39" i="3" a="1"/>
  <c r="AV188" i="3" a="1"/>
  <c r="AW54" i="3" a="1"/>
  <c r="BD19" i="3" a="1"/>
  <c r="BB217" i="3" a="1"/>
  <c r="AW35" i="3" a="1"/>
  <c r="BB220" i="3" a="1"/>
  <c r="AW77" i="3" a="1"/>
  <c r="BA167" i="3" a="1"/>
  <c r="AZ142" i="3" a="1"/>
  <c r="BF24" i="3" a="1"/>
  <c r="BI189" i="3" a="1"/>
  <c r="AW25" i="3" a="1"/>
  <c r="AZ131" i="3" a="1"/>
  <c r="AY26" i="3" a="1"/>
  <c r="AV227" i="3" a="1"/>
  <c r="BF137" i="3" a="1"/>
  <c r="BE20" i="3" a="1"/>
  <c r="BI211" i="3" a="1"/>
  <c r="AX24" i="3" a="1"/>
  <c r="BB21" i="3" a="1"/>
  <c r="AY74" i="3" a="1"/>
  <c r="BF47" i="3" a="1"/>
  <c r="AV61" i="3" a="1"/>
  <c r="BH139" i="3" a="1"/>
  <c r="BJ36" i="3" a="1"/>
  <c r="BI44" i="3" a="1"/>
  <c r="AV70" i="3" a="1"/>
  <c r="BD48" i="3" a="1"/>
  <c r="AZ50" i="3" a="1"/>
  <c r="BF79" i="3" a="1"/>
  <c r="BE154" i="3" a="1"/>
  <c r="BJ18" i="3" a="1"/>
  <c r="BD28" i="3" a="1"/>
  <c r="BI209" i="3" a="1"/>
  <c r="BK203" i="3" a="1"/>
  <c r="BJ120" i="3" a="1"/>
  <c r="BE169" i="3" a="1"/>
  <c r="AY128" i="3" a="1"/>
  <c r="AX76" i="3" a="1"/>
  <c r="AV160" i="3" a="1"/>
  <c r="BJ191" i="3" a="1"/>
  <c r="BE32" i="3" a="1"/>
  <c r="AW93" i="3" a="1"/>
  <c r="BG158" i="3" a="1"/>
  <c r="BC189" i="3" a="1"/>
  <c r="BJ157" i="3" a="1"/>
  <c r="BJ45" i="3" a="1"/>
  <c r="AV202" i="3" a="1"/>
  <c r="BC59" i="3" a="1"/>
  <c r="AY56" i="3" a="1"/>
  <c r="AV195" i="3" a="1"/>
  <c r="AY182" i="3" a="1"/>
  <c r="BE56" i="3" a="1"/>
  <c r="BD58" i="3" a="1"/>
  <c r="BH98" i="3" a="1"/>
  <c r="BB166" i="3" a="1"/>
  <c r="AX203" i="3" a="1"/>
  <c r="BE161" i="3" a="1"/>
  <c r="BE126" i="3" a="1"/>
  <c r="BH18" i="3" a="1"/>
  <c r="BF123" i="3" a="1"/>
  <c r="BE214" i="3" a="1"/>
  <c r="AY121" i="3" a="1"/>
  <c r="BB218" i="3" a="1"/>
  <c r="BK124" i="3" a="1"/>
  <c r="BD188" i="3" a="1"/>
  <c r="BE87" i="3" a="1"/>
  <c r="BE160" i="3" a="1"/>
  <c r="BC145" i="3" a="1"/>
  <c r="BA179" i="3" a="1"/>
  <c r="AW122" i="3" a="1"/>
  <c r="BA131" i="3" a="1"/>
  <c r="BK105" i="3" a="1"/>
  <c r="BK66" i="3" a="1"/>
  <c r="AX150" i="3" a="1"/>
  <c r="BA106" i="3" a="1"/>
  <c r="BH164" i="3" a="1"/>
  <c r="BE31" i="3" a="1"/>
  <c r="BD129" i="3" a="1"/>
  <c r="BC184" i="3" a="1"/>
  <c r="BC203" i="3" a="1"/>
  <c r="BG163" i="3" a="1"/>
  <c r="BA218" i="3" a="1"/>
  <c r="BF30" i="3" a="1"/>
  <c r="AX28" i="3" a="1"/>
  <c r="BE150" i="3" a="1"/>
  <c r="BK207" i="3" a="1"/>
  <c r="BF99" i="3" a="1"/>
  <c r="BF54" i="3" a="1"/>
  <c r="AW210" i="3" a="1"/>
  <c r="BG219" i="3" a="1"/>
  <c r="BI77" i="3" a="1"/>
  <c r="AY169" i="3" a="1"/>
  <c r="AX86" i="3" a="1"/>
  <c r="BK110" i="3" a="1"/>
  <c r="BH55" i="3" a="1"/>
  <c r="BI134" i="3" a="1"/>
  <c r="BE48" i="3" a="1"/>
  <c r="AW166" i="3" a="1"/>
  <c r="AV143" i="3" a="1"/>
  <c r="AZ141" i="3" a="1"/>
  <c r="AX153" i="3" a="1"/>
  <c r="AX136" i="3" a="1"/>
  <c r="BD171" i="3" a="1"/>
  <c r="BF121" i="3" a="1"/>
  <c r="BA37" i="3" a="1"/>
  <c r="AY75" i="3" a="1"/>
  <c r="BA203" i="3" a="1"/>
  <c r="BK231" i="3" a="1"/>
  <c r="AV128" i="3" a="1"/>
  <c r="BC67" i="3" a="1"/>
  <c r="AZ91" i="3" a="1"/>
  <c r="BG58" i="3" a="1"/>
  <c r="BD111" i="3" a="1"/>
  <c r="AV100" i="3" a="1"/>
  <c r="BB116" i="3" a="1"/>
  <c r="BC218" i="3" a="1"/>
  <c r="BF217" i="3" a="1"/>
  <c r="BC182" i="3" a="1"/>
  <c r="BB65" i="3" a="1"/>
  <c r="AW132" i="3" a="1"/>
  <c r="BF117" i="3" a="1"/>
  <c r="BI123" i="3" a="1"/>
  <c r="AV68" i="3" a="1"/>
  <c r="BD201" i="3" a="1"/>
  <c r="AW102" i="3" a="1"/>
  <c r="BI32" i="3" a="1"/>
  <c r="AX167" i="3" a="1"/>
  <c r="BF201" i="3" a="1"/>
  <c r="BH230" i="3" a="1"/>
  <c r="BB167" i="3" a="1"/>
  <c r="BC47" i="3" a="1"/>
  <c r="BF187" i="3" a="1"/>
  <c r="BA182" i="3" a="1"/>
  <c r="BE170" i="3" a="1"/>
  <c r="BK199" i="3" a="1"/>
  <c r="BA17" i="3" a="1"/>
  <c r="BC179" i="3" a="1"/>
  <c r="AX125" i="3" a="1"/>
  <c r="AV45" i="3" a="1"/>
  <c r="BA223" i="3" a="1"/>
  <c r="BJ75" i="3" a="1"/>
  <c r="AZ207" i="3" a="1"/>
  <c r="BF49" i="3" a="1"/>
  <c r="BD189" i="3" a="1"/>
  <c r="BB231" i="3" a="1"/>
  <c r="BA190" i="3" a="1"/>
  <c r="BJ166" i="3" a="1"/>
  <c r="BD84" i="3" a="1"/>
  <c r="BD21" i="3" a="1"/>
  <c r="BH25" i="3" a="1"/>
  <c r="BC168" i="3" a="1"/>
  <c r="AV182" i="3" a="1"/>
  <c r="BE125" i="3" a="1"/>
  <c r="BD157" i="3" a="1"/>
  <c r="BB111" i="3" a="1"/>
  <c r="AZ19" i="3" a="1"/>
  <c r="BD37" i="3" a="1"/>
  <c r="BF22" i="3" a="1"/>
  <c r="BE116" i="3" a="1"/>
  <c r="AZ20" i="3" a="1"/>
  <c r="BE146" i="3" a="1"/>
  <c r="AW159" i="3" a="1"/>
  <c r="BC116" i="3" a="1"/>
  <c r="BC79" i="3" a="1"/>
  <c r="BA212" i="3" a="1"/>
  <c r="BG176" i="3" a="1"/>
  <c r="BH54" i="3" a="1"/>
  <c r="BE193" i="3" a="1"/>
  <c r="BC180" i="3" a="1"/>
  <c r="AW18" i="3" a="1"/>
  <c r="AW69" i="3" a="1"/>
  <c r="BI213" i="3" a="1"/>
  <c r="BH81" i="3" a="1"/>
  <c r="BI111" i="3" a="1"/>
  <c r="BG126" i="3" a="1"/>
  <c r="BD60" i="3" a="1"/>
  <c r="BB164" i="3" a="1"/>
  <c r="BA135" i="3" a="1"/>
  <c r="AZ148" i="3" a="1"/>
  <c r="BF190" i="3" a="1"/>
  <c r="BK99" i="3" a="1"/>
  <c r="AZ144" i="3" a="1"/>
  <c r="AY28" i="3" a="1"/>
  <c r="BK136" i="3" a="1"/>
  <c r="AZ48" i="3" a="1"/>
  <c r="BB185" i="3" a="1"/>
  <c r="AZ210" i="3" a="1"/>
  <c r="BD25" i="3" a="1"/>
  <c r="BJ44" i="3" a="1"/>
  <c r="BI173" i="3" a="1"/>
  <c r="AW127" i="3" a="1"/>
  <c r="AV139" i="3" a="1"/>
  <c r="BI36" i="3" a="1"/>
  <c r="BF188" i="3" a="1"/>
  <c r="BG194" i="3" a="1"/>
  <c r="AY25" i="3" a="1"/>
  <c r="BK219" i="3" a="1"/>
  <c r="AX53" i="3" a="1"/>
  <c r="BF147" i="3" a="1"/>
  <c r="BB85" i="3" a="1"/>
  <c r="BB62" i="3" a="1"/>
  <c r="BE130" i="3" a="1"/>
  <c r="AZ165" i="3" a="1"/>
  <c r="AW133" i="3" a="1"/>
  <c r="BC70" i="3" a="1"/>
  <c r="BC49" i="3" a="1"/>
  <c r="BE167" i="3" a="1"/>
  <c r="BB169" i="3" a="1"/>
  <c r="BD121" i="3" a="1"/>
  <c r="BK142" i="3" a="1"/>
  <c r="BH21" i="3" a="1"/>
  <c r="AZ193" i="3" a="1"/>
  <c r="BD130" i="3" a="1"/>
  <c r="BB106" i="3" a="1"/>
  <c r="BC40" i="3" a="1"/>
  <c r="AV155" i="3" a="1"/>
  <c r="BC211" i="3" a="1"/>
  <c r="BF129" i="3" a="1"/>
  <c r="AW158" i="3" a="1"/>
  <c r="BA172" i="3" a="1"/>
  <c r="AY204" i="3" a="1"/>
  <c r="BK107" i="3" a="1"/>
  <c r="BA67" i="3" a="1"/>
  <c r="BK156" i="3" a="1"/>
  <c r="BD231" i="3" a="1"/>
  <c r="BA53" i="3" a="1"/>
  <c r="AW170" i="3" a="1"/>
  <c r="BG55" i="3" a="1"/>
  <c r="BC183" i="3" a="1"/>
  <c r="BB38" i="3" a="1"/>
  <c r="BH77" i="3" a="1"/>
  <c r="BE110" i="3" a="1"/>
  <c r="BK216" i="3" a="1"/>
  <c r="AX199" i="3" a="1"/>
  <c r="AY131" i="3" a="1"/>
  <c r="BJ138" i="3" a="1"/>
  <c r="AZ168" i="3" a="1"/>
  <c r="BB67" i="3" a="1"/>
  <c r="AV186" i="3" a="1"/>
  <c r="AZ185" i="3" a="1"/>
  <c r="AX57" i="3" a="1"/>
  <c r="BG37" i="3" a="1"/>
  <c r="BC226" i="3" a="1"/>
  <c r="AZ224" i="3" a="1"/>
  <c r="BJ135" i="3" a="1"/>
  <c r="AY228" i="3" a="1"/>
  <c r="BE60" i="3" a="1"/>
  <c r="BC227" i="3" a="1"/>
  <c r="BB195" i="3" a="1"/>
  <c r="BI126" i="3" a="1"/>
  <c r="AX48" i="3" a="1"/>
  <c r="AW208" i="3" a="1"/>
  <c r="AY168" i="3" a="1"/>
  <c r="BD180" i="3" a="1"/>
  <c r="AX117" i="3" a="1"/>
  <c r="BG65" i="3" a="1"/>
  <c r="BH22" i="3" a="1"/>
  <c r="BC77" i="3" a="1"/>
  <c r="BD89" i="3" a="1"/>
  <c r="BC213" i="3" a="1"/>
  <c r="BK32" i="3" a="1"/>
  <c r="BJ198" i="3" a="1"/>
  <c r="BJ177" i="3" a="1"/>
  <c r="BA229" i="3" a="1"/>
  <c r="BG169" i="3" a="1"/>
  <c r="AX196" i="3" a="1"/>
  <c r="BD124" i="3" a="1"/>
  <c r="BI80" i="3" a="1"/>
  <c r="AX227" i="3" a="1"/>
  <c r="BH88" i="3" a="1"/>
  <c r="BI90" i="3" a="1"/>
  <c r="BI53" i="3" a="1"/>
  <c r="AX23" i="3" a="1"/>
  <c r="BF223" i="3" a="1"/>
  <c r="AY127" i="3" a="1"/>
  <c r="BE144" i="3" a="1"/>
  <c r="BB64" i="3" a="1"/>
  <c r="AY50" i="3" a="1"/>
  <c r="BC72" i="3" a="1"/>
  <c r="BD27" i="3" a="1"/>
  <c r="BC196" i="3" a="1"/>
  <c r="BI131" i="3" a="1"/>
  <c r="AW220" i="3" a="1"/>
  <c r="BI96" i="3" a="1"/>
  <c r="AW101" i="3" a="1"/>
  <c r="BH91" i="3" a="1"/>
  <c r="AV152" i="3" a="1"/>
  <c r="BJ142" i="3" a="1"/>
  <c r="BG77" i="3" a="1"/>
  <c r="AY105" i="3" a="1"/>
  <c r="AY172" i="3" a="1"/>
  <c r="BI179" i="3" a="1"/>
  <c r="BE218" i="3" a="1"/>
  <c r="BG100" i="3" a="1"/>
  <c r="AX223" i="3" a="1"/>
  <c r="BA186" i="3" a="1"/>
  <c r="BI185" i="3" a="1"/>
  <c r="AW68" i="3" a="1"/>
  <c r="BJ210" i="3" a="1"/>
  <c r="AV127" i="3" a="1"/>
  <c r="BF160" i="3" a="1"/>
  <c r="BC154" i="3" a="1"/>
  <c r="BG222" i="3" a="1"/>
  <c r="AZ92" i="3" a="1"/>
  <c r="BK91" i="3" a="1"/>
  <c r="BD107" i="3" a="1"/>
  <c r="BK196" i="3" a="1"/>
  <c r="AV19" i="3" a="1"/>
  <c r="BE75" i="3" a="1"/>
  <c r="AV32" i="3" a="1"/>
  <c r="BG225" i="3" a="1"/>
  <c r="BD44" i="3" a="1"/>
  <c r="AW179" i="3" a="1"/>
  <c r="BC170" i="3" a="1"/>
  <c r="BD145" i="3" a="1"/>
  <c r="BJ213" i="3" a="1"/>
  <c r="AV73" i="3" a="1"/>
  <c r="AX190" i="3" a="1"/>
  <c r="BI47" i="3" a="1"/>
  <c r="AX205" i="3" a="1"/>
  <c r="BA205" i="3" a="1"/>
  <c r="BG209" i="3" a="1"/>
  <c r="BI48" i="3" a="1"/>
  <c r="BA114" i="3" a="1"/>
  <c r="AY83" i="3" a="1"/>
  <c r="BH200" i="3" a="1"/>
  <c r="BF131" i="3" a="1"/>
  <c r="BF222" i="3" a="1"/>
  <c r="BG178" i="3" a="1"/>
  <c r="BB121" i="3" a="1"/>
  <c r="BC23" i="3" a="1"/>
  <c r="BA77" i="3" a="1"/>
  <c r="BJ162" i="3" a="1"/>
  <c r="BD202" i="3" a="1"/>
  <c r="BC178" i="3" a="1"/>
  <c r="AV137" i="3" a="1"/>
  <c r="AZ183" i="3" a="1"/>
  <c r="AW121" i="3" a="1"/>
  <c r="BF38" i="3" a="1"/>
  <c r="BB89" i="3" a="1"/>
  <c r="BJ91" i="3" a="1"/>
  <c r="AY57" i="3" a="1"/>
  <c r="BF146" i="3" a="1"/>
  <c r="BJ182" i="3" a="1"/>
  <c r="AV169" i="3" a="1"/>
  <c r="BJ227" i="3" a="1"/>
  <c r="AY125" i="3" a="1"/>
  <c r="BB66" i="3" a="1"/>
  <c r="BD126" i="3" a="1"/>
  <c r="BH148" i="3" a="1"/>
  <c r="AY110" i="3" a="1"/>
  <c r="BI207" i="3" a="1"/>
  <c r="BF221" i="3" a="1"/>
  <c r="BK134" i="3" a="1"/>
  <c r="AZ123" i="3" a="1"/>
  <c r="AX140" i="3" a="1"/>
  <c r="BD78" i="3" a="1"/>
  <c r="BI62" i="3" a="1"/>
  <c r="AW222" i="3" a="1"/>
  <c r="AZ110" i="3" a="1"/>
  <c r="BA19" i="3" a="1"/>
  <c r="BH207" i="3" a="1"/>
  <c r="BD178" i="3" a="1"/>
  <c r="BD181" i="3" a="1"/>
  <c r="BD96" i="3" a="1"/>
  <c r="AV57" i="3" a="1"/>
  <c r="BE187" i="3" a="1"/>
  <c r="BE86" i="3" a="1"/>
  <c r="AV96" i="3" a="1"/>
  <c r="AZ47" i="3" a="1"/>
  <c r="BB124" i="3" a="1"/>
  <c r="AY13" i="3" a="1"/>
  <c r="AW202" i="3" a="1"/>
  <c r="BF156" i="3" a="1"/>
  <c r="BI167" i="3" a="1"/>
  <c r="AX73" i="3" a="1"/>
  <c r="AZ212" i="3" a="1"/>
  <c r="BD34" i="3" a="1"/>
  <c r="BK68" i="3" a="1"/>
  <c r="AY58" i="3" a="1"/>
  <c r="BH36" i="3" a="1"/>
  <c r="BB92" i="3" a="1"/>
  <c r="BF174" i="3" a="1"/>
  <c r="BK176" i="3" a="1"/>
  <c r="AW164" i="3" a="1"/>
  <c r="BC190" i="3" a="1"/>
  <c r="BK111" i="3" a="1"/>
  <c r="BD137" i="3" a="1"/>
  <c r="BA34" i="3" a="1"/>
  <c r="BK88" i="3" a="1"/>
  <c r="BJ78" i="3" a="1"/>
  <c r="BH99" i="3" a="1"/>
  <c r="BI144" i="3" a="1"/>
  <c r="BB201" i="3" a="1"/>
  <c r="BK201" i="3" a="1"/>
  <c r="BC69" i="3" a="1"/>
  <c r="BI225" i="3" a="1"/>
  <c r="BG151" i="3" a="1"/>
  <c r="BG230" i="3" a="1"/>
  <c r="BE101" i="3" a="1"/>
  <c r="AY159" i="3" a="1"/>
  <c r="BB51" i="3" a="1"/>
  <c r="BI128" i="3" a="1"/>
  <c r="BE153" i="3" a="1"/>
  <c r="AY92" i="3" a="1"/>
  <c r="BD46" i="3" a="1"/>
  <c r="BE143" i="3" a="1"/>
  <c r="AW116" i="3" a="1"/>
  <c r="BE185" i="3" a="1"/>
  <c r="BC108" i="3" a="1"/>
  <c r="BG53" i="3" a="1"/>
  <c r="BC225" i="3" a="1"/>
  <c r="BH130" i="3" a="1"/>
  <c r="BC44" i="3" a="1"/>
  <c r="BB176" i="3" a="1"/>
  <c r="BE59" i="3" a="1"/>
  <c r="AW29" i="3" a="1"/>
  <c r="BG120" i="3" a="1"/>
  <c r="AW129" i="3" a="1"/>
  <c r="BH76" i="3" a="1"/>
  <c r="BD120" i="3" a="1"/>
  <c r="BG23" i="3" a="1"/>
  <c r="BE61" i="3" a="1"/>
  <c r="AX88" i="3" a="1"/>
  <c r="BJ111" i="3" a="1"/>
  <c r="BK175" i="3" a="1"/>
  <c r="BI203" i="3" a="1"/>
  <c r="BD36" i="3" a="1"/>
  <c r="AZ182" i="3" a="1"/>
  <c r="BK26" i="3" a="1"/>
  <c r="AY221" i="3" a="1"/>
  <c r="AY107" i="3" a="1"/>
  <c r="BH43" i="3" a="1"/>
  <c r="BG146" i="3" a="1"/>
  <c r="AY174" i="3" a="1"/>
  <c r="BB45" i="3" a="1"/>
  <c r="BA84" i="3" a="1"/>
  <c r="BF18" i="3" a="1"/>
  <c r="BA127" i="3" a="1"/>
  <c r="BG57" i="3" a="1"/>
  <c r="AV187" i="3" a="1"/>
  <c r="BI230" i="3" a="1"/>
  <c r="AZ149" i="3" a="1"/>
  <c r="AW109" i="3" a="1"/>
  <c r="AZ15" i="3" a="1"/>
  <c r="BB60" i="3" a="1"/>
  <c r="BA55" i="3" a="1"/>
  <c r="BC146" i="3" a="1"/>
  <c r="BE155" i="3" a="1"/>
  <c r="AW230" i="3" a="1"/>
  <c r="BJ15" i="3" a="1"/>
  <c r="AW110" i="3" a="1"/>
  <c r="BJ68" i="3" a="1"/>
  <c r="AZ46" i="3" a="1"/>
  <c r="AZ94" i="3" a="1"/>
  <c r="BJ205" i="3" a="1"/>
  <c r="BF227" i="3" a="1"/>
  <c r="BI220" i="3" a="1"/>
  <c r="BK119" i="3" a="1"/>
  <c r="BK78" i="3" a="1"/>
  <c r="BF42" i="3" a="1"/>
  <c r="AV90" i="3" a="1"/>
  <c r="AZ197" i="3" a="1"/>
  <c r="BE23" i="3" a="1"/>
  <c r="BA112" i="3" a="1"/>
  <c r="AV192" i="3" a="1"/>
  <c r="AX137" i="3" a="1"/>
  <c r="BE211" i="3" a="1"/>
  <c r="BK181" i="3" a="1"/>
  <c r="BJ100" i="3" a="1"/>
  <c r="AX171" i="3" a="1"/>
  <c r="BF35" i="3" a="1"/>
  <c r="BK116" i="3" a="1"/>
  <c r="BF78" i="3" a="1"/>
  <c r="AZ76" i="3" a="1"/>
  <c r="BG81" i="3" a="1"/>
  <c r="AW145" i="3" a="1"/>
  <c r="AZ61" i="3" a="1"/>
  <c r="BH57" i="3" a="1"/>
  <c r="AW151" i="3" a="1"/>
  <c r="BC220" i="3" a="1"/>
  <c r="AW144" i="3" a="1"/>
  <c r="BE50" i="3" a="1"/>
  <c r="AV176" i="3" a="1"/>
  <c r="BI177" i="3" a="1"/>
  <c r="AX174" i="3" a="1"/>
  <c r="BC181" i="3" a="1"/>
  <c r="BK179" i="3" a="1"/>
  <c r="BD127" i="3" a="1"/>
  <c r="BA110" i="3" a="1"/>
  <c r="BK197" i="3" a="1"/>
  <c r="BI24" i="3" a="1"/>
  <c r="AY72" i="3" a="1"/>
  <c r="BB96" i="3" a="1"/>
  <c r="BF185" i="3" a="1"/>
  <c r="AY112" i="3" a="1"/>
  <c r="BD81" i="3" a="1"/>
  <c r="BJ192" i="3" a="1"/>
  <c r="BF196" i="3" a="1"/>
  <c r="BF161" i="3" a="1"/>
  <c r="BK222" i="3" a="1"/>
  <c r="BF144" i="3" a="1"/>
  <c r="BH29" i="3" a="1"/>
  <c r="AV229" i="3" a="1"/>
  <c r="AV15" i="3" a="1"/>
  <c r="BI231" i="3" a="1"/>
  <c r="BC16" i="3" a="1"/>
  <c r="BA21" i="3" a="1"/>
  <c r="BH209" i="3" a="1"/>
  <c r="BF84" i="3" a="1"/>
  <c r="BD170" i="3" a="1"/>
  <c r="AY138" i="3" a="1"/>
  <c r="AZ208" i="3" a="1"/>
  <c r="BI49" i="3" a="1"/>
  <c r="BK64" i="3" a="1"/>
  <c r="BE95" i="3" a="1"/>
  <c r="BD168" i="3" a="1"/>
  <c r="BE179" i="3" a="1"/>
  <c r="AV158" i="3" a="1"/>
  <c r="BE120" i="3" a="1"/>
  <c r="BD62" i="3" a="1"/>
  <c r="BE194" i="3" a="1"/>
  <c r="BH14" i="3" a="1"/>
  <c r="AZ158" i="3" a="1"/>
  <c r="BK121" i="3" a="1"/>
  <c r="BB216" i="3" a="1"/>
  <c r="BE53" i="3" a="1"/>
  <c r="BG190" i="3" a="1"/>
  <c r="BK118" i="3" a="1"/>
  <c r="BA133" i="3" a="1"/>
  <c r="AW57" i="3" a="1"/>
  <c r="BA68" i="3" a="1"/>
  <c r="BA183" i="3" a="1"/>
  <c r="BE83" i="3" a="1"/>
  <c r="BG60" i="3" a="1"/>
  <c r="BC89" i="3" a="1"/>
  <c r="BC20" i="3" a="1"/>
  <c r="BJ109" i="3" a="1"/>
  <c r="BK42" i="3" a="1"/>
  <c r="AW80" i="3" a="1"/>
  <c r="BI119" i="3" a="1"/>
  <c r="BD45" i="3" a="1"/>
  <c r="AV209" i="3" a="1"/>
  <c r="AW100" i="3" a="1"/>
  <c r="BG52" i="3" a="1"/>
  <c r="AZ55" i="3" a="1"/>
  <c r="BI15" i="3" a="1"/>
  <c r="BI127" i="3" a="1"/>
  <c r="BA155" i="3" a="1"/>
  <c r="BH67" i="3" a="1"/>
  <c r="BB76" i="3" a="1"/>
  <c r="BK204" i="3" a="1"/>
  <c r="BG21" i="3" a="1"/>
  <c r="BB227" i="3" a="1"/>
  <c r="BC160" i="3" a="1"/>
  <c r="AW37" i="3" a="1"/>
  <c r="BI157" i="3" a="1"/>
  <c r="BB207" i="3" a="1"/>
  <c r="BC144" i="3" a="1"/>
  <c r="BA59" i="3" a="1"/>
  <c r="AV109" i="3" a="1"/>
  <c r="BJ19" i="3" a="1"/>
  <c r="BF143" i="3" a="1"/>
  <c r="AW139" i="3" a="1"/>
  <c r="BH144" i="3" a="1"/>
  <c r="AV43" i="3" a="1"/>
  <c r="BC100" i="3" a="1"/>
  <c r="BG184" i="3" a="1"/>
  <c r="AW231" i="3" a="1"/>
  <c r="BG133" i="3" a="1"/>
  <c r="BK48" i="3" a="1"/>
  <c r="BJ21" i="3" a="1"/>
  <c r="AX19" i="3" a="1"/>
  <c r="BG45" i="3" a="1"/>
  <c r="BH216" i="3" a="1"/>
  <c r="BH116" i="3" a="1"/>
  <c r="BA169" i="3" a="1"/>
  <c r="BD87" i="3" a="1"/>
  <c r="BK183" i="3" a="1"/>
  <c r="AW90" i="3" a="1"/>
  <c r="AZ205" i="3" a="1"/>
  <c r="BH180" i="3" a="1"/>
  <c r="BA36" i="3" a="1"/>
  <c r="AY211" i="3" a="1"/>
  <c r="BE90" i="3" a="1"/>
  <c r="BI110" i="3" a="1"/>
  <c r="BH145" i="3" a="1"/>
  <c r="AY31" i="3" a="1"/>
  <c r="BD160" i="3" a="1"/>
  <c r="BB170" i="3" a="1"/>
  <c r="BI194" i="3" a="1"/>
  <c r="BE189" i="3" a="1"/>
  <c r="BB127" i="3" a="1"/>
  <c r="BB136" i="3" a="1"/>
  <c r="BD217" i="3" a="1"/>
  <c r="BG107" i="3" a="1"/>
  <c r="AZ128" i="3" a="1"/>
  <c r="BC106" i="3" a="1"/>
  <c r="BE44" i="3" a="1"/>
  <c r="BD142" i="3" a="1"/>
  <c r="BJ229" i="3" a="1"/>
  <c r="BI42" i="3" a="1"/>
  <c r="BH169" i="3" a="1"/>
  <c r="BK151" i="3" a="1"/>
  <c r="AZ16" i="3" a="1"/>
  <c r="BK148" i="3" a="1"/>
  <c r="AV23" i="3" a="1"/>
  <c r="BI68" i="3" a="1"/>
  <c r="BB141" i="3" a="1"/>
  <c r="BC28" i="3" a="1"/>
  <c r="BF152" i="3" a="1"/>
  <c r="AX99" i="3" a="1"/>
  <c r="AX116" i="3" a="1"/>
  <c r="BD115" i="3" a="1"/>
  <c r="BK198" i="3" a="1"/>
  <c r="BB119" i="3" a="1"/>
  <c r="AV141" i="3" a="1"/>
  <c r="AY193" i="3" a="1"/>
  <c r="AW103" i="3" a="1"/>
  <c r="AW32" i="3" a="1"/>
  <c r="AZ124" i="3" a="1"/>
  <c r="BA22" i="3" a="1"/>
  <c r="BF34" i="3" a="1"/>
  <c r="BJ172" i="3" a="1"/>
  <c r="AV22" i="3" a="1"/>
  <c r="BC74" i="3" a="1"/>
  <c r="BK100" i="3" a="1"/>
  <c r="BK218" i="3" a="1"/>
  <c r="BG223" i="3" a="1"/>
  <c r="BE196" i="3" a="1"/>
  <c r="BA60" i="3" a="1"/>
  <c r="AV162" i="3" a="1"/>
  <c r="BI18" i="3" a="1"/>
  <c r="AW95" i="3" a="1"/>
  <c r="AV135" i="3" a="1"/>
  <c r="BK74" i="3" a="1"/>
  <c r="BB23" i="3" a="1"/>
  <c r="BB199" i="3" a="1"/>
  <c r="AX166" i="3" a="1"/>
  <c r="AX81" i="3" a="1"/>
  <c r="BH221" i="3" a="1"/>
  <c r="AY104" i="3" a="1"/>
  <c r="BC65" i="3" a="1"/>
  <c r="AX183" i="3" a="1"/>
  <c r="BC52" i="3" a="1"/>
  <c r="BH175" i="3" a="1"/>
  <c r="BE111" i="3" a="1"/>
  <c r="BJ228" i="3" a="1"/>
  <c r="AV200" i="3" a="1"/>
  <c r="AZ99" i="3" a="1"/>
  <c r="AV76" i="3" a="1"/>
  <c r="AV125" i="3" a="1"/>
  <c r="BJ16" i="3" a="1"/>
  <c r="AV108" i="3" a="1"/>
  <c r="BD67" i="3" a="1"/>
  <c r="BJ143" i="3" a="1"/>
  <c r="BH146" i="3" a="1"/>
  <c r="BE81" i="3" a="1"/>
  <c r="BG83" i="3" a="1"/>
  <c r="AZ140" i="3" a="1"/>
  <c r="BE209" i="3" a="1"/>
  <c r="BJ66" i="3" a="1"/>
  <c r="AV118" i="3" a="1"/>
  <c r="BH172" i="3" a="1"/>
  <c r="BJ53" i="3" a="1"/>
  <c r="BG148" i="3" a="1"/>
  <c r="AX207" i="3" a="1"/>
  <c r="AX21" i="3" a="1"/>
  <c r="BE137" i="3" a="1"/>
  <c r="BH179" i="3" a="1"/>
  <c r="BG30" i="3" a="1"/>
  <c r="AV132" i="3" a="1"/>
  <c r="AW124" i="3" a="1"/>
  <c r="BI147" i="3" a="1"/>
  <c r="BH176" i="3" a="1"/>
  <c r="BG155" i="3" a="1"/>
  <c r="BF177" i="3" a="1"/>
  <c r="AW130" i="3" a="1"/>
  <c r="BH151" i="3" a="1"/>
  <c r="BF132" i="3" a="1"/>
  <c r="BH15" i="3" a="1"/>
  <c r="BG87" i="3" a="1"/>
  <c r="AY39" i="3" a="1"/>
  <c r="AV164" i="3" a="1"/>
  <c r="BC120" i="3" a="1"/>
  <c r="BE159" i="3" a="1"/>
  <c r="BA52" i="3" a="1"/>
  <c r="AW174" i="3" a="1"/>
  <c r="AY124" i="3" a="1"/>
  <c r="AW140" i="3" a="1"/>
  <c r="BG78" i="3" a="1"/>
  <c r="BA164" i="3" a="1"/>
  <c r="BE25" i="3" a="1"/>
  <c r="BH74" i="3" a="1"/>
  <c r="BJ37" i="3" a="1"/>
  <c r="BG116" i="3" a="1"/>
  <c r="BC174" i="3" a="1"/>
  <c r="AX77" i="3" a="1"/>
  <c r="BA66" i="3" a="1"/>
  <c r="BJ73" i="3" a="1"/>
  <c r="BK117" i="3" a="1"/>
  <c r="AY42" i="3" a="1"/>
  <c r="BA82" i="3" a="1"/>
  <c r="BB53" i="3" a="1"/>
  <c r="BE181" i="3" a="1"/>
  <c r="BF122" i="3" a="1"/>
  <c r="BH40" i="3" a="1"/>
  <c r="BI138" i="3" a="1"/>
  <c r="BG152" i="3" a="1"/>
  <c r="BI217" i="3" a="1"/>
  <c r="BB115" i="3" a="1"/>
  <c r="BH218" i="3" a="1"/>
  <c r="AX39" i="3" a="1"/>
  <c r="BC62" i="3" a="1"/>
  <c r="BC138" i="3" a="1"/>
  <c r="BJ97" i="3" a="1"/>
  <c r="AZ219" i="3" a="1"/>
  <c r="BK56" i="3" a="1"/>
  <c r="BA16" i="3" a="1"/>
  <c r="AW182" i="3" a="1"/>
  <c r="BI40" i="3" a="1"/>
  <c r="BB117" i="3" a="1"/>
  <c r="AY135" i="3" a="1"/>
  <c r="BB99" i="3" a="1"/>
  <c r="BA70" i="3" a="1"/>
  <c r="AV173" i="3" a="1"/>
  <c r="BD72" i="3" a="1"/>
  <c r="BB18" i="3" a="1"/>
  <c r="BC171" i="3" a="1"/>
  <c r="BD95" i="3" a="1"/>
  <c r="BD209" i="3" a="1"/>
  <c r="AZ103" i="3" a="1"/>
  <c r="BH171" i="3" a="1"/>
  <c r="AX160" i="3" a="1"/>
  <c r="BC38" i="3" a="1"/>
  <c r="BK188" i="3" a="1"/>
  <c r="BG136" i="3" a="1"/>
  <c r="BK80" i="3" a="1"/>
  <c r="BC223" i="3" a="1"/>
  <c r="BF89" i="3" a="1"/>
  <c r="AY187" i="3" a="1"/>
  <c r="AW16" i="3" a="1"/>
  <c r="BD79" i="3" a="1"/>
  <c r="AZ126" i="3" a="1"/>
  <c r="AY41" i="3" a="1"/>
  <c r="AZ29" i="3" a="1"/>
  <c r="AZ226" i="3" a="1"/>
  <c r="AW120" i="3" a="1"/>
  <c r="BI109" i="3" a="1"/>
  <c r="BE151" i="3" a="1"/>
  <c r="AV48" i="3" a="1"/>
  <c r="AZ199" i="3" a="1"/>
  <c r="AZ174" i="3" a="1"/>
  <c r="AZ39" i="3" a="1"/>
  <c r="BC42" i="3" a="1"/>
  <c r="BJ224" i="3" a="1"/>
  <c r="AY226" i="3" a="1"/>
  <c r="AZ162" i="3" a="1"/>
  <c r="BB91" i="3" a="1"/>
  <c r="BK182" i="3" a="1"/>
  <c r="AY164" i="3" a="1"/>
  <c r="BB226" i="3" a="1"/>
  <c r="AX134" i="3" a="1"/>
  <c r="BC27" i="3" a="1"/>
  <c r="BD195" i="3" a="1"/>
  <c r="BI88" i="3" a="1"/>
  <c r="AZ34" i="3" a="1"/>
  <c r="AY215" i="3" a="1"/>
  <c r="BG43" i="3" a="1"/>
  <c r="AV60" i="3" a="1"/>
  <c r="AW28" i="3" a="1"/>
  <c r="AY208" i="3" a="1"/>
  <c r="BF171" i="3" a="1"/>
  <c r="BJ132" i="3" a="1"/>
  <c r="AW163" i="3" a="1"/>
  <c r="BH51" i="3" a="1"/>
  <c r="AZ87" i="3" a="1"/>
  <c r="BB68" i="3" a="1"/>
  <c r="AY147" i="3" a="1"/>
  <c r="BK211" i="3" a="1"/>
  <c r="BF63" i="3" a="1"/>
  <c r="BJ42" i="3" a="1"/>
  <c r="AZ230" i="3" a="1"/>
  <c r="BC94" i="3" a="1"/>
  <c r="BC98" i="3" a="1"/>
  <c r="BK52" i="3" a="1"/>
  <c r="BA216" i="3" a="1"/>
  <c r="BA201" i="3" a="1"/>
  <c r="BE94" i="3" a="1"/>
  <c r="BF183" i="3" a="1"/>
  <c r="AV119" i="3" a="1"/>
  <c r="BI28" i="3" a="1"/>
  <c r="BI70" i="3" a="1"/>
  <c r="BI132" i="3" a="1"/>
  <c r="BJ165" i="3" a="1"/>
  <c r="AW92" i="3" a="1"/>
  <c r="BH30" i="3" a="1"/>
  <c r="BG59" i="3" a="1"/>
  <c r="BG140" i="3" a="1"/>
  <c r="AV213" i="3" a="1"/>
  <c r="BD128" i="3" a="1"/>
  <c r="BG119" i="3" a="1"/>
  <c r="BF199" i="3" a="1"/>
  <c r="BE164" i="3" a="1"/>
  <c r="AX98" i="3" a="1"/>
  <c r="AY207" i="3" a="1"/>
  <c r="AY90" i="3" a="1"/>
  <c r="BB171" i="3" a="1"/>
  <c r="BJ185" i="3" a="1"/>
  <c r="BF96" i="3" a="1"/>
  <c r="BE202" i="3" a="1"/>
  <c r="BD51" i="3" a="1"/>
  <c r="BJ189" i="3" a="1"/>
  <c r="BF14" i="3" a="1"/>
  <c r="AV211" i="3" a="1"/>
  <c r="AV140" i="3" a="1"/>
  <c r="BI101" i="3" a="1"/>
  <c r="AW71" i="3" a="1"/>
  <c r="BK202" i="3" a="1"/>
  <c r="BC35" i="3" a="1"/>
  <c r="BE109" i="3" a="1"/>
  <c r="BF87" i="3" a="1"/>
  <c r="BF169" i="3" a="1"/>
  <c r="BI186" i="3" a="1"/>
  <c r="BK33" i="3" a="1"/>
  <c r="AX165" i="3" a="1"/>
  <c r="AZ203" i="3" a="1"/>
  <c r="BA139" i="3" a="1"/>
  <c r="AV46" i="3" a="1"/>
  <c r="AV94" i="3" a="1"/>
  <c r="BA18" i="3" a="1"/>
  <c r="BF200" i="3" a="1"/>
  <c r="BH150" i="3" a="1"/>
  <c r="BK29" i="3" a="1"/>
  <c r="AV71" i="3" a="1"/>
  <c r="BG186" i="3" a="1"/>
  <c r="BE14" i="3" a="1"/>
  <c r="BH47" i="3" a="1"/>
  <c r="BJ159" i="3" a="1"/>
  <c r="BI158" i="3" a="1"/>
  <c r="BI223" i="3" a="1"/>
  <c r="BF100" i="3" a="1"/>
  <c r="BB146" i="3" a="1"/>
  <c r="BG36" i="3" a="1"/>
  <c r="BI20" i="3" a="1"/>
  <c r="BD26" i="3" a="1"/>
  <c r="AV14" i="3" a="1"/>
  <c r="BF28" i="3" a="1"/>
  <c r="AV95" i="3" a="1"/>
  <c r="BH108" i="3" a="1"/>
  <c r="BD42" i="3" a="1"/>
  <c r="BC188" i="3" a="1"/>
  <c r="BD112" i="3" a="1"/>
  <c r="BJ151" i="3" a="1"/>
  <c r="BD198" i="3" a="1"/>
  <c r="BK65" i="3" a="1"/>
  <c r="AW167" i="3" a="1"/>
  <c r="BF67" i="3" a="1"/>
  <c r="BA50" i="3" a="1"/>
  <c r="AX74" i="3" a="1"/>
  <c r="AZ81" i="3" a="1"/>
  <c r="BE201" i="3" a="1"/>
  <c r="BF95" i="3" a="1"/>
  <c r="AZ225" i="3" a="1"/>
  <c r="BJ167" i="3" a="1"/>
  <c r="BE93" i="3" a="1"/>
  <c r="BH224" i="3" a="1"/>
  <c r="AY63" i="3" a="1"/>
  <c r="BE24" i="3" a="1"/>
  <c r="AY98" i="3" a="1"/>
  <c r="BJ29" i="3" a="1"/>
  <c r="AV55" i="3" a="1"/>
  <c r="AX139" i="3" a="1"/>
  <c r="BK221" i="3" a="1"/>
  <c r="BC136" i="3" a="1"/>
  <c r="BE231" i="3" a="1"/>
  <c r="BE96" i="3" a="1"/>
  <c r="BI103" i="3" a="1"/>
  <c r="AX184" i="3" a="1"/>
  <c r="BD211" i="3" a="1"/>
  <c r="AW161" i="3" a="1"/>
  <c r="AV102" i="3" a="1"/>
  <c r="BI153" i="3" a="1"/>
  <c r="BI135" i="3" a="1"/>
  <c r="BE43" i="3" a="1"/>
  <c r="BD144" i="3" a="1"/>
  <c r="BJ61" i="3" a="1"/>
  <c r="AY34" i="3" a="1"/>
  <c r="AV63" i="3" a="1"/>
  <c r="AX95" i="3" a="1"/>
  <c r="BK54" i="3" a="1"/>
  <c r="AZ57" i="3" a="1"/>
  <c r="AY89" i="3" a="1"/>
  <c r="BI50" i="3" a="1"/>
  <c r="BI129" i="3" a="1"/>
  <c r="BB196" i="3" a="1"/>
  <c r="AY185" i="3" a="1"/>
  <c r="BB230" i="3" a="1"/>
  <c r="BI97" i="3" a="1"/>
  <c r="BK40" i="3" a="1"/>
  <c r="BI224" i="3" a="1"/>
  <c r="BE186" i="3" a="1"/>
  <c r="AW191" i="3" a="1"/>
  <c r="BF229" i="3" a="1"/>
  <c r="BA24" i="3" a="1"/>
  <c r="BJ222" i="3" a="1"/>
  <c r="BE158" i="3" a="1"/>
  <c r="BC167" i="3" a="1"/>
  <c r="BE67" i="3" a="1"/>
  <c r="BJ137" i="3" a="1"/>
  <c r="BF97" i="3" a="1"/>
  <c r="AW216" i="3" a="1"/>
  <c r="AZ179" i="3" a="1"/>
  <c r="BC86" i="3" a="1"/>
  <c r="BG139" i="3" a="1"/>
  <c r="AX66" i="3" a="1"/>
  <c r="BE197" i="3" a="1"/>
  <c r="AW23" i="3" a="1"/>
  <c r="BD57" i="3" a="1"/>
  <c r="BC147" i="3" a="1"/>
  <c r="AW195" i="3" a="1"/>
  <c r="AZ170" i="3" a="1"/>
  <c r="BB30" i="3" a="1"/>
  <c r="AY115" i="3" a="1"/>
  <c r="AY49" i="3" a="1"/>
  <c r="BF165" i="3" a="1"/>
  <c r="BA168" i="3" a="1"/>
  <c r="BK220" i="3" a="1"/>
  <c r="AY120" i="3" a="1"/>
  <c r="BK125" i="3" a="1"/>
  <c r="BI58" i="3" a="1"/>
  <c r="AV115" i="3" a="1"/>
  <c r="BH136" i="3" a="1"/>
  <c r="BG44" i="3" a="1"/>
  <c r="BI108" i="3" a="1"/>
  <c r="BE171" i="3" a="1"/>
  <c r="BK30" i="3" a="1"/>
  <c r="AZ13" i="3" a="1"/>
  <c r="AV20" i="3" a="1"/>
  <c r="AZ175" i="3" a="1"/>
  <c r="AW198" i="3" a="1"/>
  <c r="BG205" i="3" a="1"/>
  <c r="BK28" i="3" a="1"/>
  <c r="BG227" i="3" a="1"/>
  <c r="BK113" i="3" a="1"/>
  <c r="AW40" i="3" a="1"/>
  <c r="BC76" i="3" a="1"/>
  <c r="BF56" i="3" a="1"/>
  <c r="BB36" i="3" a="1"/>
  <c r="BE65" i="3" a="1"/>
  <c r="AV26" i="3" a="1"/>
  <c r="AX75" i="3" a="1"/>
  <c r="AW180" i="3" a="1"/>
  <c r="BA99" i="3" a="1"/>
  <c r="BB137" i="3" a="1"/>
  <c r="BD193" i="3" a="1"/>
  <c r="BF139" i="3" a="1"/>
  <c r="AY225" i="3" a="1"/>
  <c r="BB222" i="3" a="1"/>
  <c r="AZ73" i="3" a="1"/>
  <c r="BB149" i="3" a="1"/>
  <c r="BF179" i="3" a="1"/>
  <c r="BB155" i="3" a="1"/>
  <c r="BK128" i="3" a="1"/>
  <c r="BC134" i="3" a="1"/>
  <c r="BD83" i="3" a="1"/>
  <c r="BJ90" i="3" a="1"/>
  <c r="AX168" i="3" a="1"/>
  <c r="AV230" i="3" a="1"/>
  <c r="AZ100" i="3" a="1"/>
  <c r="BH41" i="3" a="1"/>
  <c r="BF204" i="3" a="1"/>
  <c r="AY216" i="3" a="1"/>
  <c r="BK154" i="3" a="1"/>
  <c r="AW83" i="3" a="1"/>
  <c r="BK94" i="3" a="1"/>
  <c r="AV67" i="3" a="1"/>
  <c r="BB43" i="3" a="1"/>
  <c r="BK150" i="3" a="1"/>
  <c r="BK147" i="3" a="1"/>
  <c r="BH154" i="3" a="1"/>
  <c r="BJ141" i="3" a="1"/>
  <c r="AX164" i="3" a="1"/>
  <c r="BA115" i="3" a="1"/>
  <c r="BA194" i="3" a="1"/>
  <c r="BJ30" i="3" a="1"/>
  <c r="BF216" i="3" a="1"/>
  <c r="AV190" i="3" a="1"/>
  <c r="BA117" i="3" a="1"/>
  <c r="BC217" i="3" a="1"/>
  <c r="BI59" i="3" a="1"/>
  <c r="BB160" i="3" a="1"/>
  <c r="AX45" i="3" a="1"/>
  <c r="BE45" i="3" a="1"/>
  <c r="AZ156" i="3" a="1"/>
  <c r="BG93" i="3" a="1"/>
  <c r="AV191" i="3" a="1"/>
  <c r="AX55" i="3" a="1"/>
  <c r="BJ160" i="3" a="1"/>
  <c r="BI57" i="3" a="1"/>
  <c r="BF162" i="3" a="1"/>
  <c r="BF212" i="3" a="1"/>
  <c r="BI219" i="3" a="1"/>
  <c r="AW31" i="3" a="1"/>
  <c r="BC56" i="3" a="1"/>
  <c r="AW112" i="3" a="1"/>
  <c r="BF20" i="3" a="1"/>
  <c r="BG13" i="3" a="1"/>
  <c r="AX219" i="3" a="1"/>
  <c r="BE188" i="3" a="1"/>
  <c r="BJ83" i="3" a="1"/>
  <c r="BE136" i="3" a="1"/>
  <c r="BJ54" i="3" a="1"/>
  <c r="BC130" i="3" a="1"/>
  <c r="BF192" i="3" a="1"/>
  <c r="BA87" i="3" a="1"/>
  <c r="BD135" i="3" a="1"/>
  <c r="AZ117" i="3" a="1"/>
  <c r="BC13" i="3" a="1"/>
  <c r="BI174" i="3" a="1"/>
  <c r="AZ153" i="3" a="1"/>
  <c r="BI125" i="3" a="1"/>
  <c r="AY130" i="3" a="1"/>
  <c r="AY186" i="3" a="1"/>
  <c r="BG218" i="3" a="1"/>
  <c r="AW30" i="3" a="1"/>
  <c r="AV148" i="3" a="1"/>
  <c r="BF151" i="3" a="1"/>
  <c r="BJ144" i="3" a="1"/>
  <c r="BE229" i="3" a="1"/>
  <c r="AX198" i="3" a="1"/>
  <c r="BI14" i="3" a="1"/>
  <c r="AX37" i="3" a="1"/>
  <c r="BG114" i="3" a="1"/>
  <c r="BF209" i="3" a="1"/>
  <c r="BD18" i="3" a="1"/>
  <c r="BG132" i="3" a="1"/>
  <c r="BH168" i="3" a="1"/>
  <c r="BA143" i="3" a="1"/>
  <c r="BJ218" i="3" a="1"/>
  <c r="BE112" i="3" a="1"/>
  <c r="AY144" i="3" a="1"/>
  <c r="AZ213" i="3" a="1"/>
  <c r="AZ90" i="3" a="1"/>
  <c r="BG38" i="3" a="1"/>
  <c r="AV194" i="3" a="1"/>
  <c r="AX214" i="3" a="1"/>
  <c r="BA64" i="3" a="1"/>
  <c r="BH204" i="3" a="1"/>
  <c r="BA137" i="3" a="1"/>
  <c r="BF164" i="3" a="1"/>
  <c r="AZ217" i="3" a="1"/>
  <c r="BI150" i="3" a="1"/>
  <c r="AZ215" i="3" a="1"/>
  <c r="BD53" i="3" a="1"/>
  <c r="BI115" i="3" a="1"/>
  <c r="BH210" i="3" a="1"/>
  <c r="BJ71" i="3" a="1"/>
  <c r="AV72" i="3" a="1"/>
  <c r="AX180" i="3" a="1"/>
  <c r="AW154" i="3" a="1"/>
  <c r="AV110" i="3" a="1"/>
  <c r="BB150" i="3" a="1"/>
  <c r="BI197" i="3" a="1"/>
  <c r="AX154" i="3" a="1"/>
  <c r="BG161" i="3" a="1"/>
  <c r="AX230" i="3" a="1"/>
  <c r="BK230" i="3" a="1"/>
  <c r="AZ167" i="3" a="1"/>
  <c r="AW94" i="3" a="1"/>
  <c r="AZ154" i="3" a="1"/>
  <c r="BB113" i="3" a="1"/>
  <c r="BD176" i="3" a="1"/>
  <c r="BC151" i="3" a="1"/>
  <c r="BH137" i="3" a="1"/>
  <c r="AW176" i="3" a="1"/>
  <c r="BH97" i="3" a="1"/>
  <c r="BF109" i="3" a="1"/>
  <c r="BK187" i="3" a="1"/>
  <c r="BJ216" i="3" a="1"/>
  <c r="AW126" i="3" a="1"/>
  <c r="BK17" i="3" a="1"/>
  <c r="BJ179" i="3" a="1"/>
  <c r="BJ13" i="3" a="1"/>
  <c r="BA51" i="3" a="1"/>
  <c r="BD212" i="3" a="1"/>
  <c r="BI38" i="3" a="1"/>
  <c r="BI130" i="3" a="1"/>
  <c r="AZ211" i="3" a="1"/>
  <c r="AV35" i="3" a="1"/>
  <c r="AV174" i="3" a="1"/>
  <c r="BG170" i="3" a="1"/>
  <c r="BF112" i="3" a="1"/>
  <c r="BK81" i="3" a="1"/>
  <c r="AV231" i="3" a="1"/>
  <c r="AZ163" i="3" a="1"/>
  <c r="AV54" i="3" a="1"/>
  <c r="AY200" i="3" a="1"/>
  <c r="BK209" i="3" a="1"/>
  <c r="BI152" i="3" a="1"/>
  <c r="BH174" i="3" a="1"/>
  <c r="BB193" i="3" a="1"/>
  <c r="AV112" i="3" a="1"/>
  <c r="BA31" i="3" a="1"/>
  <c r="BK212" i="3" a="1"/>
  <c r="BC81" i="3" a="1"/>
  <c r="BA86" i="3" a="1"/>
  <c r="AV212" i="3" a="1"/>
  <c r="BJ49" i="3" a="1"/>
  <c r="BJ122" i="3" a="1"/>
  <c r="BG106" i="3" a="1"/>
  <c r="BH143" i="3" a="1"/>
  <c r="AZ113" i="3" a="1"/>
  <c r="BJ28" i="3" a="1"/>
  <c r="BJ67" i="3" a="1"/>
  <c r="BA121" i="3" a="1"/>
  <c r="BA15" i="3" a="1"/>
  <c r="BF48" i="3" a="1"/>
  <c r="BE163" i="3" a="1"/>
  <c r="BC29" i="3" a="1"/>
  <c r="BB229" i="3" a="1"/>
  <c r="BB13" i="3" a="1"/>
  <c r="AZ28" i="3" a="1"/>
  <c r="BH160" i="3" a="1"/>
  <c r="AY70" i="3" a="1"/>
  <c r="BE219" i="3" a="1"/>
  <c r="BE152" i="3" a="1"/>
  <c r="AZ136" i="3" a="1"/>
  <c r="BA222" i="3" a="1"/>
  <c r="BJ212" i="3" a="1"/>
  <c r="AW34" i="3" a="1"/>
  <c r="BJ20" i="3" a="1"/>
  <c r="BF75" i="3" a="1"/>
  <c r="BK23" i="3" a="1"/>
  <c r="AX90" i="3" a="1"/>
  <c r="BA73" i="3" a="1"/>
  <c r="BC128" i="3" a="1"/>
  <c r="BH31" i="3" a="1"/>
  <c r="BA38" i="3" a="1"/>
  <c r="BC50" i="3" a="1"/>
  <c r="BH189" i="3" a="1"/>
  <c r="AW165" i="3" a="1"/>
  <c r="AW199" i="3" a="1"/>
  <c r="BE68" i="3" a="1"/>
  <c r="BI72" i="3" a="1"/>
  <c r="BB130" i="3" a="1"/>
  <c r="BC58" i="3" a="1"/>
  <c r="BK61" i="3" a="1"/>
  <c r="AW134" i="3" a="1"/>
  <c r="BE30" i="3" a="1"/>
  <c r="AV163" i="3" a="1"/>
  <c r="BG80" i="3" a="1"/>
  <c r="AX170" i="3" a="1"/>
  <c r="BG34" i="3" a="1"/>
  <c r="BH17" i="3" a="1"/>
  <c r="BA69" i="3" a="1"/>
  <c r="BI202" i="3" a="1"/>
  <c r="BH19" i="3" a="1"/>
  <c r="BB153" i="3" a="1"/>
  <c r="BJ134" i="3" a="1"/>
  <c r="AX193" i="3" a="1"/>
  <c r="AW181" i="3" a="1"/>
  <c r="AX97" i="3" a="1"/>
  <c r="BA176" i="3" a="1"/>
  <c r="BC201" i="3" a="1"/>
  <c r="AX135" i="3" a="1"/>
  <c r="BG18" i="3" a="1"/>
  <c r="BB135" i="3" a="1"/>
  <c r="AZ86" i="3" a="1"/>
  <c r="BE54" i="3" a="1"/>
  <c r="BE106" i="3" a="1"/>
  <c r="BI27" i="3" a="1"/>
  <c r="BE46" i="3" a="1"/>
  <c r="AY23" i="3" a="1"/>
  <c r="AV120" i="3" a="1"/>
  <c r="AY14" i="3" a="1"/>
  <c r="BH113" i="3" a="1"/>
  <c r="BA162" i="3" a="1"/>
  <c r="BF198" i="3" a="1"/>
  <c r="AX89" i="3" a="1"/>
  <c r="BJ211" i="3" a="1"/>
  <c r="AW188" i="3" a="1"/>
  <c r="AZ139" i="3" a="1"/>
  <c r="BD149" i="3" a="1"/>
  <c r="BA149" i="3" a="1"/>
  <c r="BH90" i="3" a="1"/>
  <c r="BJ173" i="3" a="1"/>
  <c r="BE157" i="3" a="1"/>
  <c r="BF208" i="3" a="1"/>
  <c r="BJ23" i="3" a="1"/>
  <c r="BG75" i="3" a="1"/>
  <c r="BK36" i="3" a="1"/>
  <c r="BC68" i="3" a="1"/>
  <c r="BE129" i="3" a="1"/>
  <c r="BE66" i="3" a="1"/>
  <c r="BH165" i="3" a="1"/>
  <c r="BI143" i="3" a="1"/>
  <c r="AW20" i="3" a="1"/>
  <c r="BC66" i="3" a="1"/>
  <c r="AZ143" i="3" a="1"/>
  <c r="BD162" i="3" a="1"/>
  <c r="BJ174" i="3" a="1"/>
  <c r="BB161" i="3" a="1"/>
  <c r="BI30" i="3" a="1"/>
  <c r="AX68" i="3" a="1"/>
  <c r="AZ214" i="3" a="1"/>
  <c r="AY209" i="3" a="1"/>
  <c r="BJ201" i="3" a="1"/>
  <c r="BK195" i="3" a="1"/>
  <c r="BB203" i="3" a="1"/>
  <c r="AX173" i="3" a="1"/>
  <c r="AX14" i="3" a="1"/>
  <c r="AX69" i="3" a="1"/>
  <c r="BB105" i="3" a="1"/>
  <c r="AX211" i="3" a="1"/>
  <c r="BC127" i="3" a="1"/>
  <c r="BD77" i="3" a="1"/>
  <c r="BG207" i="3" a="1"/>
  <c r="BD214" i="3" a="1"/>
  <c r="AZ45" i="3" a="1"/>
  <c r="AZ84" i="3" a="1"/>
  <c r="BG99" i="3" a="1"/>
  <c r="BF214" i="3" a="1"/>
  <c r="AW42" i="3" a="1"/>
  <c r="AZ169" i="3" a="1"/>
  <c r="BD207" i="3" a="1"/>
  <c r="BB192" i="3" a="1"/>
  <c r="BI66" i="3" a="1"/>
  <c r="BG96" i="3" a="1"/>
  <c r="AV16" i="3" a="1"/>
  <c r="BA123" i="3" a="1"/>
  <c r="BI160" i="3" a="1"/>
  <c r="BD227" i="3" a="1"/>
  <c r="BB61" i="3" a="1"/>
  <c r="AY219" i="3" a="1"/>
  <c r="AZ150" i="3" a="1"/>
  <c r="AY68" i="3" a="1"/>
  <c r="BA170" i="3" a="1"/>
  <c r="BJ87" i="3" a="1"/>
  <c r="BH33" i="3" a="1"/>
  <c r="BB120" i="3" a="1"/>
  <c r="AX194" i="3" a="1"/>
  <c r="AV98" i="3" a="1"/>
  <c r="BK228" i="3" a="1"/>
  <c r="BJ195" i="3" a="1"/>
  <c r="BC53" i="3" a="1"/>
  <c r="AY103" i="3" a="1"/>
  <c r="AX67" i="3" a="1"/>
  <c r="BI198" i="3" a="1"/>
  <c r="BJ99" i="3" a="1"/>
  <c r="BI91" i="3" a="1"/>
  <c r="BG50" i="3" a="1"/>
  <c r="AV50" i="3" a="1"/>
  <c r="BA187" i="3" a="1"/>
  <c r="BF53" i="3" a="1"/>
  <c r="BC158" i="3" a="1"/>
  <c r="AV21" i="3" a="1"/>
  <c r="AY47" i="3" a="1"/>
  <c r="AW87" i="3" a="1"/>
  <c r="BK96" i="3" a="1"/>
  <c r="AZ97" i="3" a="1"/>
  <c r="BI184" i="3" a="1"/>
  <c r="BH61" i="3" a="1"/>
  <c r="BC231" i="3" a="1"/>
  <c r="BH229" i="3" a="1"/>
  <c r="BF64" i="3" a="1"/>
  <c r="AX148" i="3" a="1"/>
  <c r="BC45" i="3" a="1"/>
  <c r="AX172" i="3" a="1"/>
  <c r="AW147" i="3" a="1"/>
  <c r="BA108" i="3" a="1"/>
  <c r="AV66" i="3" a="1"/>
  <c r="AZ188" i="3" a="1"/>
  <c r="BG25" i="3" a="1"/>
  <c r="BJ208" i="3" a="1"/>
  <c r="BA177" i="3" a="1"/>
  <c r="BG220" i="3" a="1"/>
  <c r="BG212" i="3" a="1"/>
  <c r="AZ43" i="3" a="1"/>
  <c r="BD85" i="3" a="1"/>
  <c r="BD98" i="3" a="1"/>
  <c r="BI78" i="3" a="1"/>
  <c r="BK69" i="3" a="1"/>
  <c r="BC195" i="3" a="1"/>
  <c r="AZ196" i="3" a="1"/>
  <c r="BJ52" i="3" a="1"/>
  <c r="AV171" i="3" a="1"/>
  <c r="BF184" i="3" a="1"/>
  <c r="AY214" i="3" a="1"/>
  <c r="AX104" i="3" a="1"/>
  <c r="BI92" i="3" a="1"/>
  <c r="BI55" i="3" a="1"/>
  <c r="BA161" i="3" a="1"/>
  <c r="BC194" i="3" a="1"/>
  <c r="BH121" i="3" a="1"/>
  <c r="AV228" i="3" a="1"/>
  <c r="AY93" i="3" a="1"/>
  <c r="AY76" i="3" a="1"/>
  <c r="AV165" i="3" a="1"/>
  <c r="AW38" i="3" a="1"/>
  <c r="BI54" i="3" a="1"/>
  <c r="BB27" i="3" a="1"/>
  <c r="BA157" i="3" a="1"/>
  <c r="AW64" i="3" a="1"/>
  <c r="BA32" i="3" a="1"/>
  <c r="AW111" i="3" a="1"/>
  <c r="AW171" i="3" a="1"/>
  <c r="BJ55" i="3" a="1"/>
  <c r="AZ58" i="3" a="1"/>
  <c r="AW183" i="3" a="1"/>
  <c r="BI26" i="3" a="1"/>
  <c r="BG143" i="3" a="1"/>
  <c r="AW131" i="3" a="1"/>
  <c r="BB110" i="3" a="1"/>
  <c r="BK101" i="3" a="1"/>
  <c r="BA188" i="3" a="1"/>
  <c r="AV30" i="3" a="1"/>
  <c r="BE134" i="3" a="1"/>
  <c r="BF142" i="3" a="1"/>
  <c r="BI159" i="3" a="1"/>
  <c r="BB39" i="3" a="1"/>
  <c r="BE180" i="3" a="1"/>
  <c r="AX110" i="3" a="1"/>
  <c r="BG164" i="3" a="1"/>
  <c r="AY51" i="3" a="1"/>
  <c r="BD203" i="3" a="1"/>
  <c r="BH217" i="3" a="1"/>
  <c r="AZ41" i="3" a="1"/>
  <c r="AW146" i="3" a="1"/>
  <c r="BA151" i="3" a="1"/>
  <c r="BG224" i="3" a="1"/>
  <c r="BI137" i="3" a="1"/>
  <c r="BH72" i="3" a="1"/>
  <c r="BB154" i="3" a="1"/>
  <c r="AV124" i="3" a="1"/>
  <c r="AZ116" i="3" a="1"/>
  <c r="BJ178" i="3" a="1"/>
  <c r="AZ17" i="3" a="1"/>
  <c r="AY43" i="3" a="1"/>
  <c r="AX133" i="3" a="1"/>
  <c r="AZ184" i="3" a="1"/>
  <c r="BA75" i="3" a="1"/>
  <c r="AX52" i="3" a="1"/>
  <c r="BB188" i="3" a="1"/>
  <c r="BA181" i="3" a="1"/>
  <c r="BC73" i="3" a="1"/>
  <c r="AX158" i="3" a="1"/>
  <c r="BE18" i="3" a="1"/>
  <c r="AZ74" i="3" a="1"/>
  <c r="BD174" i="3" a="1"/>
  <c r="BB93" i="3" a="1"/>
  <c r="BK19" i="3" a="1"/>
  <c r="BI104" i="3" a="1"/>
  <c r="BC110" i="3" a="1"/>
  <c r="AW61" i="3" a="1"/>
  <c r="BA93" i="3" a="1"/>
  <c r="BA94" i="3" a="1"/>
  <c r="BH182" i="3" a="1"/>
  <c r="AX85" i="3" a="1"/>
  <c r="BE200" i="3" a="1"/>
  <c r="AV105" i="3" a="1"/>
  <c r="BB58" i="3" a="1"/>
  <c r="BA47" i="3" a="1"/>
  <c r="BA125" i="3" a="1"/>
  <c r="AW125" i="3" a="1"/>
  <c r="BJ197" i="3" a="1"/>
  <c r="BK71" i="3" a="1"/>
  <c r="BD140" i="3" a="1"/>
  <c r="BF154" i="3" a="1"/>
  <c r="BK163" i="3" a="1"/>
  <c r="AY114" i="3" a="1"/>
  <c r="AZ96" i="3" a="1"/>
  <c r="BJ129" i="3" a="1"/>
  <c r="BK82" i="3" a="1"/>
  <c r="BI22" i="3" a="1"/>
  <c r="BF218" i="3" a="1"/>
  <c r="AZ171" i="3" a="1"/>
  <c r="AW115" i="3" a="1"/>
  <c r="BF205" i="3" a="1"/>
  <c r="BH13" i="3" a="1"/>
  <c r="BE221" i="3" a="1"/>
  <c r="BB94" i="3" a="1"/>
  <c r="BH84" i="3" a="1"/>
  <c r="AV156" i="3" a="1"/>
  <c r="BF62" i="3" a="1"/>
  <c r="BF128" i="3" a="1"/>
  <c r="AW56" i="3" a="1"/>
  <c r="BG79" i="3" a="1"/>
  <c r="BK189" i="3" a="1"/>
  <c r="BD225" i="3" a="1"/>
  <c r="BK131" i="3" a="1"/>
  <c r="BI61" i="3" a="1"/>
  <c r="BK129" i="3" a="1"/>
  <c r="AZ172" i="3" a="1"/>
  <c r="BB128" i="3" a="1"/>
  <c r="BD13" i="3" a="1"/>
  <c r="BI112" i="3" a="1"/>
  <c r="AZ51" i="3" a="1"/>
  <c r="BB211" i="3" a="1"/>
  <c r="AV81" i="3" a="1"/>
  <c r="AY32" i="3" a="1"/>
  <c r="BF39" i="3" a="1"/>
  <c r="BH197" i="3" a="1"/>
  <c r="BC21" i="3" a="1"/>
  <c r="AX61" i="3" a="1"/>
  <c r="BB82" i="3" a="1"/>
  <c r="BH185" i="3" a="1"/>
  <c r="BA14" i="3" a="1"/>
  <c r="BH26" i="3" a="1"/>
  <c r="BD156" i="3" a="1"/>
  <c r="BE215" i="3" a="1"/>
  <c r="BK73" i="3" a="1"/>
  <c r="BB184" i="3" a="1"/>
  <c r="AV65" i="3" a="1"/>
  <c r="BI199" i="3" a="1"/>
  <c r="BE114" i="3" a="1"/>
  <c r="BH48" i="3" a="1"/>
  <c r="BI151" i="3" a="1"/>
  <c r="BH134" i="3" a="1"/>
  <c r="AW218" i="3" a="1"/>
  <c r="BK109" i="3" a="1"/>
  <c r="BK192" i="3" a="1"/>
  <c r="BH82" i="3" a="1"/>
  <c r="BA109" i="3" a="1"/>
  <c r="BK166" i="3" a="1"/>
  <c r="BF163" i="3" a="1"/>
  <c r="AY85" i="3" a="1"/>
  <c r="BI204" i="3" a="1"/>
  <c r="BA128" i="3" a="1"/>
  <c r="BB26" i="3" a="1"/>
  <c r="AX100" i="3" a="1"/>
  <c r="AW84" i="3" a="1"/>
  <c r="BG42" i="3" a="1"/>
  <c r="BF15" i="3" a="1"/>
  <c r="BJ190" i="3" a="1"/>
  <c r="AV51" i="3" a="1"/>
  <c r="AY146" i="3" a="1"/>
  <c r="AY227" i="3" a="1"/>
  <c r="BI166" i="3" a="1"/>
  <c r="AX96" i="3" a="1"/>
  <c r="AW113" i="3" a="1"/>
  <c r="BJ128" i="3" a="1"/>
  <c r="BE156" i="3" a="1"/>
  <c r="BF126" i="3" a="1"/>
  <c r="BD146" i="3" a="1"/>
  <c r="BA100" i="3" a="1"/>
  <c r="AY167" i="3" a="1"/>
  <c r="BH96" i="3" a="1"/>
  <c r="BG147" i="3" a="1"/>
  <c r="BI145" i="3" a="1"/>
  <c r="BA224" i="3" a="1"/>
  <c r="AX70" i="3" a="1"/>
  <c r="BH120" i="3" a="1"/>
  <c r="BJ204" i="3" a="1"/>
  <c r="BE172" i="3" a="1"/>
  <c r="AW119" i="3" a="1"/>
  <c r="AY136" i="3" a="1"/>
  <c r="BH225" i="3" a="1"/>
  <c r="AW63" i="3" a="1"/>
  <c r="AY123" i="3" a="1"/>
  <c r="BI172" i="3" a="1"/>
  <c r="BG128" i="3" a="1"/>
  <c r="BH194" i="3" a="1"/>
  <c r="AX25" i="3" a="1"/>
  <c r="BC166" i="3" a="1"/>
  <c r="BE226" i="3" a="1"/>
  <c r="BB54" i="3" a="1"/>
  <c r="BI208" i="3" a="1"/>
  <c r="AZ145" i="3" a="1"/>
  <c r="BG168" i="3" a="1"/>
  <c r="BG112" i="3" a="1"/>
  <c r="BG193" i="3" a="1"/>
  <c r="AX50" i="3" a="1"/>
  <c r="BF213" i="3" a="1"/>
  <c r="BG51" i="3" a="1"/>
  <c r="AY113" i="3" a="1"/>
  <c r="BJ46" i="3" a="1"/>
  <c r="BB178" i="3" a="1"/>
  <c r="BA209" i="3" a="1"/>
  <c r="BD177" i="3" a="1"/>
  <c r="BE47" i="3" a="1"/>
  <c r="BC140" i="3" a="1"/>
  <c r="BH59" i="3" a="1"/>
  <c r="BA27" i="3" a="1"/>
  <c r="BA198" i="3" a="1"/>
  <c r="AZ65" i="3" a="1"/>
  <c r="AW213" i="3" a="1"/>
  <c r="BH153" i="3" a="1"/>
  <c r="AX191" i="3" a="1"/>
  <c r="BA228" i="3" a="1"/>
  <c r="BJ38" i="3" a="1"/>
  <c r="BA134" i="3" a="1"/>
  <c r="BA215" i="3" a="1"/>
  <c r="AZ59" i="3" a="1"/>
  <c r="BJ186" i="3" a="1"/>
  <c r="BB47" i="3" a="1"/>
  <c r="BI33" i="3" a="1"/>
  <c r="BF46" i="3" a="1"/>
  <c r="BJ217" i="3" a="1"/>
  <c r="AZ35" i="3" a="1"/>
  <c r="BB98" i="3" a="1"/>
  <c r="BI85" i="3" a="1"/>
  <c r="BK85" i="3" a="1"/>
  <c r="AW193" i="3" a="1"/>
  <c r="BK194" i="3" a="1"/>
  <c r="BI215" i="3" a="1"/>
  <c r="AV39" i="3" a="1"/>
  <c r="BB190" i="3" a="1"/>
  <c r="BH63" i="3" a="1"/>
  <c r="BJ161" i="3" a="1"/>
  <c r="BK172" i="3" a="1"/>
  <c r="BE108" i="3" a="1"/>
  <c r="BJ194" i="3" a="1"/>
  <c r="AZ227" i="3" a="1"/>
  <c r="BD74" i="3" a="1"/>
  <c r="BK76" i="3" a="1"/>
  <c r="BB40" i="3" a="1"/>
  <c r="AW14" i="3" a="1"/>
  <c r="BG201" i="3" a="1"/>
  <c r="BI118" i="3" a="1"/>
  <c r="AX128" i="3" a="1"/>
  <c r="BD205" i="3" a="1"/>
  <c r="AX204" i="3" a="1"/>
  <c r="BH156" i="3" a="1"/>
  <c r="BI86" i="3" a="1"/>
  <c r="BG64" i="3" a="1"/>
  <c r="BC207" i="3" a="1"/>
  <c r="AZ70" i="3" a="1"/>
  <c r="BH73" i="3" a="1"/>
  <c r="AV62" i="3" a="1"/>
  <c r="BA210" i="3" a="1"/>
  <c r="BI161" i="3" a="1"/>
  <c r="BG187" i="3" a="1"/>
  <c r="BI34" i="3" a="1"/>
  <c r="BE63" i="3" a="1"/>
  <c r="BA80" i="3" a="1"/>
  <c r="BD150" i="3" a="1"/>
  <c r="BH66" i="3" a="1"/>
  <c r="AZ138" i="3" a="1"/>
  <c r="BF74" i="3" a="1"/>
  <c r="BB182" i="3" a="1"/>
  <c r="AZ229" i="3" a="1"/>
  <c r="BC102" i="3" a="1"/>
  <c r="BC129" i="3" a="1"/>
  <c r="AY139" i="3" a="1"/>
  <c r="AV52" i="3" a="1"/>
  <c r="AW117" i="3" a="1"/>
  <c r="AY150" i="3" a="1"/>
  <c r="AY22" i="3" a="1"/>
  <c r="BI83" i="3" a="1"/>
  <c r="BA56" i="3" a="1"/>
  <c r="AX127" i="3" a="1"/>
  <c r="BB19" i="3" a="1"/>
  <c r="BG72" i="3" a="1"/>
  <c r="BF113" i="3" a="1"/>
  <c r="BJ176" i="3" a="1"/>
  <c r="AZ135" i="3" a="1"/>
  <c r="BD69" i="3" a="1"/>
  <c r="BJ50" i="3" a="1"/>
  <c r="BA119" i="3" a="1"/>
  <c r="BF66" i="3" a="1"/>
  <c r="BB14" i="3" a="1"/>
  <c r="BH23" i="3" a="1"/>
  <c r="BD59" i="3" a="1"/>
  <c r="BD184" i="3" a="1"/>
  <c r="BC216" i="3" a="1"/>
  <c r="AV37" i="3" a="1"/>
  <c r="BC111" i="3" a="1"/>
  <c r="BB213" i="3" a="1"/>
  <c r="BK70" i="3" a="1"/>
  <c r="AX231" i="3" a="1"/>
  <c r="AZ223" i="3" a="1"/>
  <c r="AW187" i="3" a="1"/>
  <c r="BI114" i="3" a="1"/>
  <c r="AZ14" i="3" a="1"/>
  <c r="BC80" i="3" a="1"/>
  <c r="AY218" i="3" a="1"/>
  <c r="BH115" i="3" a="1"/>
  <c r="BC204" i="3" a="1"/>
  <c r="BC46" i="3" a="1"/>
  <c r="BI98" i="3" a="1"/>
  <c r="BB219" i="3" a="1"/>
  <c r="BD40" i="3" a="1"/>
  <c r="BK114" i="3" a="1"/>
  <c r="BH20" i="3" a="1"/>
  <c r="BH60" i="3" a="1"/>
  <c r="BJ14" i="3" a="1"/>
  <c r="BB168" i="3" a="1"/>
  <c r="AY217" i="3" a="1"/>
  <c r="BG199" i="3" a="1"/>
  <c r="BK83" i="3" a="1"/>
  <c r="BB22" i="3" a="1"/>
  <c r="AV17" i="3" a="1"/>
  <c r="BJ43" i="3" a="1"/>
  <c r="BC197" i="3" a="1"/>
  <c r="AX220" i="3" a="1"/>
  <c r="BD147" i="3" a="1"/>
  <c r="AX56" i="3" a="1"/>
  <c r="BF59" i="3" a="1"/>
  <c r="BJ180" i="3" a="1"/>
  <c r="BH65" i="3" a="1"/>
  <c r="BJ188" i="3" a="1"/>
  <c r="BB134" i="3" a="1"/>
  <c r="BB81" i="3" a="1"/>
  <c r="BH62" i="3" a="1"/>
  <c r="BK213" i="3" a="1"/>
  <c r="BE220" i="3" a="1"/>
  <c r="BJ220" i="3" a="1"/>
  <c r="AV18" i="3" a="1"/>
  <c r="AV86" i="3" a="1"/>
  <c r="BB144" i="3" a="1"/>
  <c r="AZ66" i="3" a="1"/>
  <c r="BI63" i="3" a="1"/>
  <c r="BJ231" i="3" a="1"/>
  <c r="BG49" i="3" a="1"/>
  <c r="AY149" i="3" a="1"/>
  <c r="AZ25" i="3" a="1"/>
  <c r="AY201" i="3" a="1"/>
  <c r="BC93" i="3" a="1"/>
  <c r="AZ52" i="3" a="1"/>
  <c r="BH199" i="3" a="1"/>
  <c r="BA156" i="3" a="1"/>
  <c r="BC172" i="3" a="1"/>
  <c r="BA207" i="3" a="1"/>
  <c r="BI51" i="3" a="1"/>
  <c r="BI139" i="3" a="1"/>
  <c r="AV178" i="3" a="1"/>
  <c r="BD187" i="3" a="1"/>
  <c r="BH87" i="3" a="1"/>
  <c r="BG211" i="3" a="1"/>
  <c r="BA136" i="3" a="1"/>
  <c r="BG67" i="3" a="1"/>
  <c r="BJ209" i="3" a="1"/>
  <c r="BG231" i="3" a="1"/>
  <c r="AZ195" i="3" a="1"/>
  <c r="BC71" i="3" a="1"/>
  <c r="AW192" i="3" a="1"/>
  <c r="BG22" i="3" a="1"/>
  <c r="BE21" i="3" a="1"/>
  <c r="BB148" i="3" a="1"/>
  <c r="BG66" i="3" a="1"/>
  <c r="BB74" i="3" a="1"/>
  <c r="AW184" i="3" a="1"/>
  <c r="BA214" i="3" a="1"/>
  <c r="BG203" i="3" a="1"/>
  <c r="AZ192" i="3" a="1"/>
  <c r="AY21" i="3" a="1"/>
  <c r="BA132" i="3" a="1"/>
  <c r="BD38" i="3" a="1"/>
  <c r="BK215" i="3" a="1"/>
  <c r="BK50" i="3" a="1"/>
  <c r="AX163" i="3" a="1"/>
  <c r="BF119" i="3" a="1"/>
  <c r="BB223" i="3" a="1"/>
  <c r="AV56" i="3" a="1"/>
  <c r="BH187" i="3" a="1"/>
  <c r="BI146" i="3" a="1"/>
  <c r="BH89" i="3" a="1"/>
  <c r="BC101" i="3" a="1"/>
  <c r="AX123" i="3" a="1"/>
  <c r="AZ71" i="3" a="1"/>
  <c r="BK108" i="3" a="1"/>
  <c r="AZ122" i="3" a="1"/>
  <c r="AZ18" i="3" a="1"/>
  <c r="AY133" i="3" a="1"/>
  <c r="BA158" i="3" a="1"/>
  <c r="BJ103" i="3" a="1"/>
  <c r="BC114" i="3" a="1"/>
  <c r="BE141" i="3" a="1"/>
  <c r="BH228" i="3" a="1"/>
  <c r="AY178" i="3" a="1"/>
  <c r="BJ47" i="3" a="1"/>
  <c r="AV210" i="3" a="1"/>
  <c r="AV113" i="3" a="1"/>
  <c r="BC214" i="3" a="1"/>
  <c r="BI43" i="3" a="1"/>
  <c r="AX46" i="3" a="1"/>
  <c r="BK60" i="3" a="1"/>
  <c r="BI124" i="3" a="1"/>
  <c r="BJ89" i="3" a="1"/>
  <c r="BB73" i="3" a="1"/>
  <c r="AX226" i="3" a="1"/>
  <c r="BH132" i="3" a="1"/>
  <c r="BD113" i="3" a="1"/>
  <c r="AY160" i="3" a="1"/>
  <c r="AX178" i="3" a="1"/>
  <c r="BI87" i="3" a="1"/>
  <c r="BJ72" i="3" a="1"/>
  <c r="AY195" i="3" a="1"/>
  <c r="AX92" i="3" a="1"/>
  <c r="BJ62" i="3" a="1"/>
  <c r="AW72" i="3" a="1"/>
  <c r="BK58" i="3" a="1"/>
  <c r="BG215" i="3" a="1"/>
  <c r="BJ163" i="3" a="1"/>
  <c r="BC95" i="3" a="1"/>
  <c r="BK55" i="3" a="1"/>
  <c r="AV29" i="3" a="1"/>
  <c r="BI165" i="3" a="1"/>
  <c r="BF70" i="3" a="1"/>
  <c r="AZ78" i="3" a="1"/>
  <c r="AX41" i="3" a="1"/>
  <c r="BC205" i="3" a="1"/>
  <c r="BG183" i="3" a="1"/>
  <c r="BB194" i="3" a="1"/>
  <c r="BA43" i="3" a="1"/>
  <c r="BK90" i="3" a="1"/>
  <c r="AY189" i="3" a="1"/>
  <c r="BK43" i="3" a="1"/>
  <c r="BC26" i="3" a="1"/>
  <c r="BD204" i="3" a="1"/>
  <c r="BK95" i="3" a="1"/>
  <c r="BE57" i="3" a="1"/>
  <c r="BD155" i="3" a="1"/>
  <c r="AZ177" i="3" a="1"/>
  <c r="BK146" i="3" a="1"/>
  <c r="BF36" i="3" a="1"/>
  <c r="AX44" i="3" a="1"/>
  <c r="BF19" i="3" a="1"/>
  <c r="BA65" i="3" a="1"/>
  <c r="BJ125" i="3" a="1"/>
  <c r="BA175" i="3" a="1"/>
  <c r="BH219" i="3" a="1"/>
  <c r="AX79" i="3" a="1"/>
  <c r="BE166" i="3" a="1"/>
  <c r="BF127" i="3" a="1"/>
  <c r="BC96" i="3" a="1"/>
  <c r="AZ64" i="3" a="1"/>
  <c r="AV142" i="3" a="1"/>
  <c r="AX144" i="3" a="1"/>
  <c r="AY151" i="3" a="1"/>
  <c r="BD52" i="3" a="1"/>
  <c r="BF197" i="3" a="1"/>
  <c r="BG111" i="3" a="1"/>
  <c r="AX43" i="3" a="1"/>
  <c r="BJ133" i="3" a="1"/>
  <c r="BI156" i="3" a="1"/>
  <c r="BC159" i="3" a="1"/>
  <c r="AX156" i="3" a="1"/>
  <c r="BB63" i="3" a="1"/>
  <c r="AV36" i="3" a="1"/>
  <c r="BK185" i="3" a="1"/>
  <c r="BA145" i="3" a="1"/>
  <c r="AW143" i="3" a="1"/>
  <c r="BA189" i="3" a="1"/>
  <c r="BF101" i="3" a="1"/>
  <c r="AX224" i="3" a="1"/>
  <c r="AW62" i="3" a="1"/>
  <c r="BI227" i="3" a="1"/>
  <c r="BE174" i="3" a="1"/>
  <c r="BE118" i="3" a="1"/>
  <c r="BG217" i="3" a="1"/>
  <c r="BC90" i="3" a="1"/>
  <c r="BH202" i="3" a="1"/>
  <c r="BI187" i="3" a="1"/>
  <c r="BD183" i="3" a="1"/>
  <c r="BG216" i="3" a="1"/>
  <c r="AX62" i="3" a="1"/>
  <c r="AV107" i="3" a="1"/>
  <c r="BD182" i="3" a="1"/>
  <c r="BD114" i="3" a="1"/>
  <c r="AW194" i="3" a="1"/>
  <c r="BE80" i="3" a="1"/>
  <c r="BH188" i="3" a="1"/>
  <c r="AW186" i="3" a="1"/>
  <c r="AV225" i="3" a="1"/>
  <c r="BH206" i="3" a="1"/>
  <c r="BK224" i="3" a="1"/>
  <c r="BB109" i="3" a="1"/>
  <c r="BK206" i="3" a="1"/>
  <c r="BI218" i="3" a="1"/>
  <c r="BH192" i="3" a="1"/>
  <c r="AW48" i="3" a="1"/>
  <c r="AZ121" i="3" a="1"/>
  <c r="BE28" i="3" a="1"/>
  <c r="AZ82" i="3" a="1"/>
  <c r="AX225" i="3" a="1"/>
  <c r="BJ101" i="3" a="1"/>
  <c r="AW225" i="3" a="1"/>
  <c r="BJ215" i="3" a="1"/>
  <c r="BA217" i="3" a="1"/>
  <c r="BD68" i="3" a="1"/>
  <c r="AY60" i="3" a="1"/>
  <c r="BJ214" i="3" a="1"/>
  <c r="BD29" i="3" a="1"/>
  <c r="BJ148" i="3" a="1"/>
  <c r="AV199" i="3" a="1"/>
  <c r="AV150" i="3" a="1"/>
  <c r="BD90" i="3" a="1"/>
  <c r="AV154" i="3" a="1"/>
  <c r="BI191" i="3" a="1"/>
  <c r="BH94" i="3" a="1"/>
  <c r="BH198" i="3" a="1"/>
  <c r="BB86" i="3" a="1"/>
  <c r="BD167" i="3" a="1"/>
  <c r="AW98" i="3" a="1"/>
  <c r="BI141" i="3" a="1"/>
  <c r="BE74" i="3" a="1"/>
  <c r="BF90" i="3" a="1"/>
  <c r="AX47" i="3" a="1"/>
  <c r="BD41" i="3" a="1"/>
  <c r="BE98" i="3" a="1"/>
  <c r="BC15" i="3" a="1"/>
  <c r="BG97" i="3" a="1"/>
  <c r="BC55" i="3" a="1"/>
  <c r="AX26" i="3" a="1"/>
  <c r="AV222" i="3" a="1"/>
  <c r="BJ106" i="3" a="1"/>
  <c r="AX138" i="3" a="1"/>
  <c r="BJ57" i="3" a="1"/>
  <c r="AZ107" i="3" a="1"/>
  <c r="AV69" i="3" a="1"/>
  <c r="AW17" i="3" a="1"/>
  <c r="BF124" i="3" a="1"/>
  <c r="BA74" i="3" a="1"/>
  <c r="AY91" i="3" a="1"/>
  <c r="BI163" i="3" a="1"/>
  <c r="BE88" i="3" a="1"/>
  <c r="BA28" i="3" a="1"/>
  <c r="BB31" i="3" a="1"/>
  <c r="BC24" i="3" a="1"/>
  <c r="AY116" i="3" a="1"/>
  <c r="AZ79" i="3" a="1"/>
  <c r="AZ130" i="3" a="1"/>
  <c r="AW27" i="3" a="1"/>
  <c r="BJ114" i="3" a="1"/>
  <c r="BK38" i="3" a="1"/>
  <c r="BK53" i="3" a="1"/>
  <c r="BE105" i="3" a="1"/>
  <c r="BJ223" i="3" a="1"/>
  <c r="AV206" i="3" a="1"/>
  <c r="AZ56" i="3" a="1"/>
  <c r="BA25" i="3" a="1"/>
  <c r="AX210" i="3" a="1"/>
  <c r="BG200" i="3" a="1"/>
  <c r="BH181" i="3" a="1"/>
  <c r="BA40" i="3" a="1"/>
  <c r="BA230" i="3" a="1"/>
  <c r="BB57" i="3" a="1"/>
  <c r="BI76" i="3" a="1"/>
  <c r="BH100" i="3" a="1"/>
  <c r="BG141" i="3" a="1"/>
  <c r="BD70" i="3" a="1"/>
  <c r="BK208" i="3" a="1"/>
  <c r="BG157" i="3" a="1"/>
  <c r="BK41" i="3" a="1"/>
  <c r="BK21" i="3" a="1"/>
  <c r="AZ221" i="3" a="1"/>
  <c r="AY231" i="3" a="1"/>
  <c r="AX82" i="3" a="1"/>
  <c r="BI65" i="3" a="1"/>
  <c r="BD134" i="3" a="1"/>
  <c r="AY17" i="3" a="1"/>
  <c r="BG86" i="3" a="1"/>
  <c r="BK210" i="3" a="1"/>
  <c r="AY223" i="3" a="1"/>
  <c r="AV198" i="3" a="1"/>
  <c r="AV151" i="3" a="1"/>
  <c r="BK92" i="3" a="1"/>
  <c r="BB20" i="3" a="1"/>
  <c r="BC228" i="3" a="1"/>
  <c r="AX222" i="3" a="1"/>
  <c r="AW156" i="3" a="1"/>
  <c r="BK22" i="3" a="1"/>
  <c r="BC157" i="3" a="1"/>
  <c r="BE84" i="3" a="1"/>
  <c r="BK106" i="3" a="1"/>
  <c r="BD210" i="3" a="1"/>
  <c r="BD190" i="3" a="1"/>
  <c r="BH71" i="3" a="1"/>
  <c r="AW205" i="3" a="1"/>
  <c r="AZ77" i="3" a="1"/>
  <c r="BK214" i="3" a="1"/>
  <c r="AW207" i="3" a="1"/>
  <c r="AX155" i="3" a="1"/>
  <c r="BI37" i="3" a="1"/>
  <c r="BB24" i="3" a="1"/>
  <c r="AV204" i="3" a="1"/>
  <c r="BH226" i="3" a="1"/>
  <c r="AW200" i="3" a="1"/>
  <c r="BD86" i="3" a="1"/>
  <c r="BJ175" i="3" a="1"/>
  <c r="AV145" i="3" a="1"/>
  <c r="BF149" i="3" a="1"/>
  <c r="BG121" i="3" a="1"/>
  <c r="BJ98" i="3" a="1"/>
  <c r="AZ83" i="3" a="1"/>
  <c r="BB69" i="3" a="1"/>
  <c r="BC22" i="3" a="1"/>
  <c r="AY203" i="3" a="1"/>
  <c r="BK225" i="3" a="1"/>
  <c r="BB158" i="3" a="1"/>
  <c r="BI168" i="3" a="1"/>
  <c r="BH102" i="3" a="1"/>
  <c r="AX20" i="3" a="1"/>
  <c r="BD65" i="3" a="1"/>
  <c r="BJ26" i="3" a="1"/>
  <c r="BB37" i="3" a="1"/>
  <c r="BG150" i="3" a="1"/>
  <c r="BH50" i="3" a="1"/>
  <c r="BE165" i="3" a="1"/>
  <c r="AZ105" i="3" a="1"/>
  <c r="AZ147" i="3" a="1"/>
  <c r="BB138" i="3" a="1"/>
  <c r="AZ200" i="3" a="1"/>
  <c r="BK49" i="3" a="1"/>
  <c r="BH159" i="3" a="1"/>
  <c r="AV83" i="3" a="1"/>
  <c r="BF168" i="3" a="1"/>
  <c r="BA221" i="3" a="1"/>
  <c r="BB72" i="3" a="1"/>
  <c r="BA58" i="3" a="1"/>
  <c r="AW214" i="3" a="1"/>
  <c r="BB118" i="3" a="1"/>
  <c r="AX35" i="3" a="1"/>
  <c r="BJ153" i="3" a="1"/>
  <c r="AW22" i="3" a="1"/>
  <c r="BD63" i="3" a="1"/>
  <c r="BK140" i="3" a="1"/>
  <c r="BG153" i="3" a="1"/>
  <c r="BH125" i="3" a="1"/>
  <c r="BF88" i="3" a="1"/>
  <c r="BE190" i="3" a="1"/>
  <c r="BA165" i="3" a="1"/>
  <c r="BA200" i="3" a="1"/>
  <c r="BA163" i="3" a="1"/>
  <c r="BC126" i="3" a="1"/>
  <c r="BK102" i="3" a="1"/>
  <c r="AX216" i="3" a="1"/>
  <c r="BC104" i="3" a="1"/>
  <c r="BK37" i="3" a="1"/>
  <c r="AW41" i="3" a="1"/>
  <c r="BJ27" i="3" a="1"/>
  <c r="AW175" i="3" a="1"/>
  <c r="BK143" i="3" a="1"/>
  <c r="AZ181" i="3" a="1"/>
  <c r="BE210" i="3" a="1"/>
  <c r="BJ65" i="3" a="1"/>
  <c r="AZ178" i="3" a="1"/>
  <c r="BA96" i="3" a="1"/>
  <c r="AY190" i="3" a="1"/>
  <c r="AX132" i="3" a="1"/>
  <c r="BD192" i="3" a="1"/>
  <c r="BG197" i="3" a="1"/>
  <c r="BE228" i="3" a="1"/>
  <c r="BK184" i="3" a="1"/>
  <c r="AX149" i="3" a="1"/>
  <c r="BF189" i="3" a="1"/>
  <c r="BI226" i="3" a="1"/>
  <c r="BF224" i="3" a="1"/>
  <c r="BE183" i="3" a="1"/>
  <c r="AW204" i="3" a="1"/>
  <c r="BH64" i="3" a="1"/>
  <c r="AV170" i="3" a="1"/>
  <c r="BA88" i="3" a="1"/>
  <c r="AY35" i="3" a="1"/>
  <c r="BH39" i="3" a="1"/>
  <c r="BI35" i="3" a="1"/>
  <c r="BD199" i="3" a="1"/>
  <c r="AY140" i="3" a="1"/>
  <c r="AW47" i="3" a="1"/>
  <c r="BH161" i="3" a="1"/>
  <c r="BG33" i="3" a="1"/>
  <c r="BB187" i="3" a="1"/>
  <c r="AV157" i="3" a="1"/>
  <c r="BF58" i="3" a="1"/>
  <c r="BG98" i="3" a="1"/>
  <c r="BE16" i="3" a="1"/>
  <c r="BF207" i="3" a="1"/>
  <c r="BA113" i="3" a="1"/>
  <c r="AZ95" i="3" a="1"/>
  <c r="AV134" i="3" a="1"/>
  <c r="BB77" i="3" a="1"/>
  <c r="AW224" i="3" a="1"/>
  <c r="BJ140" i="3" a="1"/>
  <c r="BG56" i="3" a="1"/>
  <c r="AV106" i="3" a="1"/>
  <c r="AX213" i="3" a="1"/>
  <c r="BA48" i="3" a="1"/>
  <c r="BB191" i="3" a="1"/>
  <c r="AX208" i="3" a="1"/>
  <c r="BE70" i="3" a="1"/>
  <c r="BH79" i="3" a="1"/>
  <c r="BH104" i="3" a="1"/>
  <c r="BD219" i="3" a="1"/>
  <c r="AW215" i="3" a="1"/>
  <c r="BD191" i="3" a="1"/>
  <c r="AW50" i="3" a="1"/>
  <c r="AX18" i="3" a="1"/>
  <c r="BE82" i="3" a="1"/>
  <c r="AY158" i="3" a="1"/>
  <c r="AW157" i="3" a="1"/>
  <c r="AX40" i="3" a="1"/>
  <c r="AV193" i="3" a="1"/>
  <c r="BG125" i="3" a="1"/>
  <c r="BG135" i="3" a="1"/>
  <c r="AV224" i="3" a="1"/>
  <c r="BK180" i="3" a="1"/>
  <c r="BC164" i="3" a="1"/>
  <c r="AY198" i="3" a="1"/>
  <c r="BF23" i="3" a="1"/>
  <c r="BA195" i="3" a="1"/>
  <c r="AX215" i="3" a="1"/>
  <c r="BK67" i="3" a="1"/>
  <c r="BF16" i="3" a="1"/>
  <c r="BI222" i="3" a="1"/>
  <c r="BI95" i="3" a="1"/>
  <c r="BI205" i="3" a="1"/>
  <c r="BJ164" i="3" a="1"/>
  <c r="BC156" i="3" a="1"/>
  <c r="AY197" i="3" a="1"/>
  <c r="BJ158" i="3" a="1"/>
  <c r="BG171" i="3" a="1"/>
  <c r="BI221" i="3" a="1"/>
  <c r="BH85" i="3" a="1"/>
  <c r="BC31" i="3" a="1"/>
  <c r="BB87" i="3" a="1"/>
  <c r="AZ180" i="3" a="1"/>
  <c r="BC99" i="3" a="1"/>
  <c r="BD220" i="3" a="1"/>
  <c r="BH106" i="3" a="1"/>
  <c r="BB52" i="3" a="1"/>
  <c r="BA30" i="3" a="1"/>
  <c r="BF83" i="3" a="1"/>
  <c r="BE92" i="3" a="1"/>
  <c r="AX202" i="3" a="1"/>
  <c r="BE207" i="3" a="1"/>
  <c r="BE100" i="3" a="1"/>
  <c r="AY78" i="3" a="1"/>
  <c r="BI89" i="3" a="1"/>
  <c r="BB15" i="3" a="1"/>
  <c r="BK169" i="3" a="1"/>
  <c r="AX185" i="3" a="1"/>
  <c r="BG228" i="3" a="1"/>
  <c r="BF93" i="3" a="1"/>
  <c r="BG46" i="3" a="1"/>
  <c r="BF194" i="3" a="1"/>
  <c r="BG198" i="3" a="1"/>
  <c r="AY108" i="3" a="1"/>
  <c r="AV153" i="3" a="1"/>
  <c r="BC85" i="3" a="1"/>
  <c r="BD226" i="3" a="1"/>
  <c r="BE192" i="3" a="1"/>
  <c r="BE127" i="3" a="1"/>
  <c r="AZ190" i="3" a="1"/>
  <c r="AX159" i="3" a="1"/>
  <c r="BB33" i="3" a="1"/>
  <c r="BA91" i="3" a="1"/>
  <c r="BE19" i="3" a="1"/>
  <c r="AW66" i="3" a="1"/>
  <c r="BA44" i="3" a="1"/>
  <c r="BC87" i="3" a="1"/>
  <c r="AV28" i="3" a="1"/>
  <c r="BB140" i="3" a="1"/>
  <c r="BK104" i="3" a="1"/>
  <c r="AY109" i="3" a="1"/>
  <c r="BD161" i="3" a="1"/>
  <c r="BF57" i="3" a="1"/>
  <c r="BG108" i="3" a="1"/>
  <c r="BB202" i="3" a="1"/>
  <c r="AX206" i="3" a="1"/>
  <c r="BA26" i="3" a="1"/>
  <c r="BF138" i="3" a="1"/>
  <c r="AY152" i="3" a="1"/>
  <c r="BF219" i="3" a="1"/>
  <c r="BK177" i="3" a="1"/>
  <c r="AY183" i="3" a="1"/>
  <c r="BH80" i="3" a="1"/>
  <c r="BK79" i="3" a="1"/>
  <c r="BE85" i="3" a="1"/>
  <c r="BK171" i="3" a="1"/>
  <c r="AY55" i="3" a="1"/>
  <c r="BE139" i="3" a="1"/>
  <c r="BA226" i="3" a="1"/>
  <c r="BJ24" i="3" a="1"/>
  <c r="AY122" i="3" a="1"/>
  <c r="AV34" i="3" a="1"/>
  <c r="BG48" i="3" a="1"/>
  <c r="BD14" i="3" a="1"/>
  <c r="AX93" i="3" a="1"/>
  <c r="AX146" i="3" a="1"/>
  <c r="BK133" i="3" a="1"/>
  <c r="AW21" i="3" a="1"/>
  <c r="BJ181" i="3" a="1"/>
  <c r="AV89" i="3" a="1"/>
  <c r="AX49" i="3" a="1"/>
  <c r="BB162" i="3" a="1"/>
  <c r="BI60" i="3" a="1"/>
  <c r="BK135" i="3" a="1"/>
  <c r="AY229" i="3" a="1"/>
  <c r="AY194" i="3" a="1"/>
  <c r="BI107" i="3" a="1"/>
  <c r="AV205" i="3" a="1"/>
  <c r="BK178" i="3" a="1"/>
  <c r="AZ206" i="3" a="1"/>
  <c r="AX72" i="3" a="1"/>
  <c r="BD143" i="3" a="1"/>
  <c r="BJ31" i="3" a="1"/>
  <c r="BI155" i="3" a="1"/>
  <c r="BB183" i="3" a="1"/>
  <c r="BB25" i="3" a="1"/>
  <c r="AX17" i="3" a="1"/>
  <c r="AX114" i="3" a="1"/>
  <c r="AZ23" i="3" a="1"/>
  <c r="AV181" i="3" a="1"/>
  <c r="AW99" i="3" a="1"/>
  <c r="AX32" i="3" a="1"/>
  <c r="AV92" i="3" a="1"/>
  <c r="AZ33" i="3" a="1"/>
  <c r="AY154" i="3" a="1"/>
  <c r="AX108" i="3" a="1"/>
  <c r="BE15" i="3" a="1"/>
  <c r="BI52" i="3" a="1"/>
  <c r="BB228" i="3" a="1"/>
  <c r="BA193" i="3" a="1"/>
  <c r="AZ68" i="3" a="1"/>
  <c r="AW59" i="3" a="1"/>
  <c r="BF118" i="3" a="1"/>
  <c r="BD49" i="3" a="1"/>
  <c r="BA148" i="3" a="1"/>
  <c r="BC139" i="3" a="1"/>
  <c r="AX112" i="3" a="1"/>
  <c r="BG156" i="3" a="1"/>
  <c r="BF111" i="3" a="1"/>
  <c r="BB129" i="3" a="1"/>
  <c r="AV24" i="3" a="1"/>
  <c r="AV167" i="3" a="1"/>
  <c r="BF82" i="3" a="1"/>
  <c r="BE49" i="3" a="1"/>
  <c r="AX105" i="3" a="1"/>
  <c r="BB114" i="3" a="1"/>
  <c r="BF106" i="3" a="1"/>
  <c r="BB17" i="3" a="1"/>
  <c r="BJ219" i="3" a="1"/>
  <c r="AX38" i="3" a="1"/>
  <c r="AV117" i="3" a="1"/>
  <c r="BJ94" i="3" a="1"/>
  <c r="BA191" i="3" a="1"/>
  <c r="BD20" i="3" a="1"/>
  <c r="BJ225" i="3" a="1"/>
  <c r="BB83" i="3" a="1"/>
  <c r="BD164" i="3" a="1"/>
  <c r="BG166" i="3" a="1"/>
  <c r="BE40" i="3" a="1"/>
  <c r="AY155" i="3" a="1"/>
  <c r="BG213" i="3" a="1"/>
  <c r="BF94" i="3" a="1"/>
  <c r="BG117" i="3" a="1"/>
  <c r="AV214" i="3" a="1"/>
  <c r="BK77" i="3" a="1"/>
  <c r="AV216" i="3" a="1"/>
  <c r="BB173" i="3" a="1"/>
  <c r="BH27" i="3" a="1"/>
  <c r="AV179" i="3" a="1"/>
  <c r="BD56" i="3" a="1"/>
  <c r="BA153" i="3" a="1"/>
  <c r="BA63" i="3" a="1"/>
  <c r="BJ64" i="3" a="1"/>
  <c r="BC215" i="3" a="1"/>
  <c r="BH131" i="3" a="1"/>
  <c r="BJ41" i="3" a="1"/>
  <c r="BB156" i="3" a="1"/>
  <c r="BA225" i="3" a="1"/>
  <c r="AZ151" i="3" a="1"/>
  <c r="BG221" i="3" a="1"/>
  <c r="BJ51" i="3" a="1"/>
  <c r="BB104" i="3" a="1"/>
  <c r="BE140" i="3" a="1"/>
  <c r="BG144" i="3" a="1"/>
  <c r="BH83" i="3" a="1"/>
  <c r="BC153" i="3" a="1"/>
  <c r="AZ53" i="3" a="1"/>
  <c r="BE38" i="3" a="1"/>
  <c r="BI99" i="3" a="1"/>
  <c r="BA180" i="3" a="1"/>
  <c r="BE131" i="3" a="1"/>
  <c r="BC193" i="3" a="1"/>
  <c r="BJ196" i="3" a="1"/>
  <c r="BJ59" i="3" a="1"/>
  <c r="BA20" i="3" a="1"/>
  <c r="BE34" i="3" a="1"/>
  <c r="BB16" i="3" a="1"/>
  <c r="BB208" i="3" a="1"/>
  <c r="BK45" i="3" a="1"/>
  <c r="BJ126" i="3" a="1"/>
  <c r="BE177" i="3" a="1"/>
  <c r="BI136" i="3" a="1"/>
  <c r="AY126" i="3" a="1"/>
  <c r="BJ206" i="3" a="1"/>
  <c r="BF167" i="3" a="1"/>
  <c r="BA178" i="3" a="1"/>
  <c r="BE227" i="3" a="1"/>
  <c r="AW78" i="3" a="1"/>
  <c r="BF125" i="3" a="1"/>
  <c r="BB163" i="3" a="1"/>
  <c r="BJ93" i="3" a="1"/>
  <c r="BG167" i="3" a="1"/>
  <c r="BJ152" i="3" a="1"/>
  <c r="BE173" i="3" a="1"/>
  <c r="BB215" i="3" a="1"/>
  <c r="BB143" i="3" a="1"/>
  <c r="AX113" i="3" a="1"/>
  <c r="BI149" i="3" a="1"/>
  <c r="BA154" i="3" a="1"/>
  <c r="BB142" i="3" a="1"/>
  <c r="BA141" i="3" a="1"/>
  <c r="AV131" i="3" a="1"/>
  <c r="BE205" i="3" a="1"/>
  <c r="BI121" i="3" a="1"/>
  <c r="AY101" i="3" a="1"/>
  <c r="BB131" i="3" a="1"/>
  <c r="BD43" i="3" a="1"/>
  <c r="BE148" i="3" a="1"/>
  <c r="BI188" i="3" a="1"/>
  <c r="BB73" i="3" l="1"/>
  <c r="BF15" i="3"/>
  <c r="BB149" i="3"/>
  <c r="BD193" i="3"/>
  <c r="BE181" i="3"/>
  <c r="BF36" i="3"/>
  <c r="AX226" i="3"/>
  <c r="AW41" i="3"/>
  <c r="AY146" i="3"/>
  <c r="BG42" i="3"/>
  <c r="BD162" i="3"/>
  <c r="BH40" i="3"/>
  <c r="BB53" i="3"/>
  <c r="BI188" i="3"/>
  <c r="BJ59" i="3"/>
  <c r="BK37" i="3"/>
  <c r="BJ89" i="3"/>
  <c r="AW84" i="3"/>
  <c r="AX39" i="3"/>
  <c r="BB137" i="3"/>
  <c r="BA82" i="3"/>
  <c r="BG93" i="3"/>
  <c r="AY227" i="3"/>
  <c r="BC104" i="3"/>
  <c r="AV51" i="3"/>
  <c r="AX100" i="3"/>
  <c r="BH218" i="3"/>
  <c r="BF122" i="3"/>
  <c r="AY42" i="3"/>
  <c r="BI208" i="3"/>
  <c r="BK143" i="3"/>
  <c r="AX216" i="3"/>
  <c r="BI124" i="3"/>
  <c r="BB26" i="3"/>
  <c r="AZ73" i="3"/>
  <c r="BA99" i="3"/>
  <c r="BK117" i="3"/>
  <c r="AW16" i="3"/>
  <c r="BJ196" i="3"/>
  <c r="BK102" i="3"/>
  <c r="BJ190" i="3"/>
  <c r="BA128" i="3"/>
  <c r="AZ143" i="3"/>
  <c r="AW180" i="3"/>
  <c r="BJ73" i="3"/>
  <c r="BF207" i="3"/>
  <c r="AW175" i="3"/>
  <c r="BC126" i="3"/>
  <c r="BK60" i="3"/>
  <c r="BI204" i="3"/>
  <c r="BB115" i="3"/>
  <c r="AX75" i="3"/>
  <c r="BA66" i="3"/>
  <c r="BG207" i="3"/>
  <c r="BC193" i="3"/>
  <c r="BA163" i="3"/>
  <c r="AX46" i="3"/>
  <c r="AY85" i="3"/>
  <c r="BB222" i="3"/>
  <c r="AV26" i="3"/>
  <c r="AX77" i="3"/>
  <c r="BK146" i="3"/>
  <c r="BE131" i="3"/>
  <c r="BA200" i="3"/>
  <c r="BI43" i="3"/>
  <c r="BF163" i="3"/>
  <c r="BC66" i="3"/>
  <c r="BE65" i="3"/>
  <c r="BC174" i="3"/>
  <c r="BE148" i="3"/>
  <c r="BJ27" i="3"/>
  <c r="BA165" i="3"/>
  <c r="BC214" i="3"/>
  <c r="BK166" i="3"/>
  <c r="BI217" i="3"/>
  <c r="BB36" i="3"/>
  <c r="BG116" i="3"/>
  <c r="AZ156" i="3"/>
  <c r="BA180" i="3"/>
  <c r="BE190" i="3"/>
  <c r="AV113" i="3"/>
  <c r="BA109" i="3"/>
  <c r="AY225" i="3"/>
  <c r="BF56" i="3"/>
  <c r="BJ37" i="3"/>
  <c r="AY187" i="3"/>
  <c r="BI99" i="3"/>
  <c r="BF88" i="3"/>
  <c r="AV210" i="3"/>
  <c r="BH82" i="3"/>
  <c r="AW20" i="3"/>
  <c r="BC76" i="3"/>
  <c r="BH74" i="3"/>
  <c r="BB54" i="3"/>
  <c r="BE38" i="3"/>
  <c r="BH125" i="3"/>
  <c r="BJ47" i="3"/>
  <c r="BK192" i="3"/>
  <c r="BG152" i="3"/>
  <c r="AW40" i="3"/>
  <c r="BE25" i="3"/>
  <c r="BE16" i="3"/>
  <c r="AZ53" i="3"/>
  <c r="BG153" i="3"/>
  <c r="AY178" i="3"/>
  <c r="BK109" i="3"/>
  <c r="BI143" i="3"/>
  <c r="BK113" i="3"/>
  <c r="BA164" i="3"/>
  <c r="BD77" i="3"/>
  <c r="BC153" i="3"/>
  <c r="BK140" i="3"/>
  <c r="BH228" i="3"/>
  <c r="AW218" i="3"/>
  <c r="BH165" i="3"/>
  <c r="BG227" i="3"/>
  <c r="BG78" i="3"/>
  <c r="AZ177" i="3"/>
  <c r="BH83" i="3"/>
  <c r="BD63" i="3"/>
  <c r="BE141" i="3"/>
  <c r="BH134" i="3"/>
  <c r="BF139" i="3"/>
  <c r="BK28" i="3"/>
  <c r="AW140" i="3"/>
  <c r="BD43" i="3"/>
  <c r="BG144" i="3"/>
  <c r="AW22" i="3"/>
  <c r="BC114" i="3"/>
  <c r="BI151" i="3"/>
  <c r="BI138" i="3"/>
  <c r="BG205" i="3"/>
  <c r="AY124" i="3"/>
  <c r="BF89" i="3"/>
  <c r="BE140" i="3"/>
  <c r="BJ153" i="3"/>
  <c r="BJ103" i="3"/>
  <c r="BH48" i="3"/>
  <c r="BE66" i="3"/>
  <c r="AW198" i="3"/>
  <c r="AW174" i="3"/>
  <c r="BE45" i="3"/>
  <c r="BB104" i="3"/>
  <c r="AX35" i="3"/>
  <c r="BA158" i="3"/>
  <c r="BE114" i="3"/>
  <c r="BE129" i="3"/>
  <c r="AZ175" i="3"/>
  <c r="BA52" i="3"/>
  <c r="BE226" i="3"/>
  <c r="BJ51" i="3"/>
  <c r="BB118" i="3"/>
  <c r="AY133" i="3"/>
  <c r="BI199" i="3"/>
  <c r="BC68" i="3"/>
  <c r="AV20" i="3"/>
  <c r="BE159" i="3"/>
  <c r="BG98" i="3"/>
  <c r="BG221" i="3"/>
  <c r="AW214" i="3"/>
  <c r="AZ18" i="3"/>
  <c r="AV65" i="3"/>
  <c r="BK36" i="3"/>
  <c r="AZ13" i="3"/>
  <c r="BC120" i="3"/>
  <c r="BC127" i="3"/>
  <c r="AZ151" i="3"/>
  <c r="BA58" i="3"/>
  <c r="AZ122" i="3"/>
  <c r="BB184" i="3"/>
  <c r="BG75" i="3"/>
  <c r="BK30" i="3"/>
  <c r="AV164" i="3"/>
  <c r="BD155" i="3"/>
  <c r="BA225" i="3"/>
  <c r="BB72" i="3"/>
  <c r="BK108" i="3"/>
  <c r="BK73" i="3"/>
  <c r="BJ23" i="3"/>
  <c r="BE171" i="3"/>
  <c r="AY39" i="3"/>
  <c r="BC223" i="3"/>
  <c r="BB156" i="3"/>
  <c r="BA221" i="3"/>
  <c r="AZ71" i="3"/>
  <c r="BE215" i="3"/>
  <c r="BF208" i="3"/>
  <c r="BI108" i="3"/>
  <c r="BG87" i="3"/>
  <c r="BB131" i="3"/>
  <c r="BJ41" i="3"/>
  <c r="BF168" i="3"/>
  <c r="AX123" i="3"/>
  <c r="BD156" i="3"/>
  <c r="BE157" i="3"/>
  <c r="BG44" i="3"/>
  <c r="BH15" i="3"/>
  <c r="AX45" i="3"/>
  <c r="BH131" i="3"/>
  <c r="AV83" i="3"/>
  <c r="BC101" i="3"/>
  <c r="BH26" i="3"/>
  <c r="BJ173" i="3"/>
  <c r="BH136" i="3"/>
  <c r="BF132" i="3"/>
  <c r="BC166" i="3"/>
  <c r="BC215" i="3"/>
  <c r="BH159" i="3"/>
  <c r="BH89" i="3"/>
  <c r="BA14" i="3"/>
  <c r="BH90" i="3"/>
  <c r="AV115" i="3"/>
  <c r="BH151" i="3"/>
  <c r="BF58" i="3"/>
  <c r="BJ64" i="3"/>
  <c r="BK49" i="3"/>
  <c r="BI146" i="3"/>
  <c r="BH185" i="3"/>
  <c r="BA149" i="3"/>
  <c r="BI58" i="3"/>
  <c r="AW130" i="3"/>
  <c r="BE57" i="3"/>
  <c r="BA63" i="3"/>
  <c r="AZ200" i="3"/>
  <c r="BH187" i="3"/>
  <c r="BB82" i="3"/>
  <c r="BD149" i="3"/>
  <c r="BK125" i="3"/>
  <c r="BF177" i="3"/>
  <c r="AX211" i="3"/>
  <c r="BA153" i="3"/>
  <c r="BB138" i="3"/>
  <c r="AV56" i="3"/>
  <c r="AX61" i="3"/>
  <c r="AZ139" i="3"/>
  <c r="AY120" i="3"/>
  <c r="BG155" i="3"/>
  <c r="BK80" i="3"/>
  <c r="BD56" i="3"/>
  <c r="AZ147" i="3"/>
  <c r="BB223" i="3"/>
  <c r="BC21" i="3"/>
  <c r="AW188" i="3"/>
  <c r="BK220" i="3"/>
  <c r="BH176" i="3"/>
  <c r="AY101" i="3"/>
  <c r="AV179" i="3"/>
  <c r="AZ105" i="3"/>
  <c r="BF119" i="3"/>
  <c r="BH197" i="3"/>
  <c r="BJ211" i="3"/>
  <c r="BA168" i="3"/>
  <c r="BI147" i="3"/>
  <c r="BB160" i="3"/>
  <c r="BH27" i="3"/>
  <c r="BE165" i="3"/>
  <c r="AX163" i="3"/>
  <c r="BF39" i="3"/>
  <c r="AX89" i="3"/>
  <c r="BF165" i="3"/>
  <c r="AW124" i="3"/>
  <c r="AV157" i="3"/>
  <c r="BB173" i="3"/>
  <c r="BH50" i="3"/>
  <c r="BK50" i="3"/>
  <c r="AY32" i="3"/>
  <c r="BF198" i="3"/>
  <c r="AY49" i="3"/>
  <c r="AV132" i="3"/>
  <c r="AX25" i="3"/>
  <c r="AV216" i="3"/>
  <c r="BG150" i="3"/>
  <c r="BK215" i="3"/>
  <c r="AV81" i="3"/>
  <c r="BA162" i="3"/>
  <c r="AY115" i="3"/>
  <c r="BG30" i="3"/>
  <c r="BK95" i="3"/>
  <c r="BK77" i="3"/>
  <c r="BB37" i="3"/>
  <c r="BD38" i="3"/>
  <c r="BB211" i="3"/>
  <c r="BH113" i="3"/>
  <c r="BB30" i="3"/>
  <c r="BH179" i="3"/>
  <c r="BI121" i="3"/>
  <c r="AV214" i="3"/>
  <c r="BJ26" i="3"/>
  <c r="BA132" i="3"/>
  <c r="AZ51" i="3"/>
  <c r="AY14" i="3"/>
  <c r="AZ170" i="3"/>
  <c r="BE137" i="3"/>
  <c r="BB187" i="3"/>
  <c r="BG117" i="3"/>
  <c r="BD65" i="3"/>
  <c r="AY21" i="3"/>
  <c r="BI112" i="3"/>
  <c r="AV120" i="3"/>
  <c r="AW195" i="3"/>
  <c r="AX21" i="3"/>
  <c r="BI59" i="3"/>
  <c r="BF94" i="3"/>
  <c r="AX20" i="3"/>
  <c r="AZ192" i="3"/>
  <c r="BD13" i="3"/>
  <c r="AY23" i="3"/>
  <c r="BC147" i="3"/>
  <c r="AX207" i="3"/>
  <c r="BG136" i="3"/>
  <c r="BG213" i="3"/>
  <c r="BH102" i="3"/>
  <c r="BG203" i="3"/>
  <c r="BB128" i="3"/>
  <c r="BE46" i="3"/>
  <c r="BD57" i="3"/>
  <c r="BG148" i="3"/>
  <c r="BB105" i="3"/>
  <c r="AY155" i="3"/>
  <c r="BI168" i="3"/>
  <c r="BA214" i="3"/>
  <c r="AZ172" i="3"/>
  <c r="BI27" i="3"/>
  <c r="AW23" i="3"/>
  <c r="BJ53" i="3"/>
  <c r="BH194" i="3"/>
  <c r="BE40" i="3"/>
  <c r="BB158" i="3"/>
  <c r="AW184" i="3"/>
  <c r="BK129" i="3"/>
  <c r="BE106" i="3"/>
  <c r="BE197" i="3"/>
  <c r="BH172" i="3"/>
  <c r="BD204" i="3"/>
  <c r="BG166" i="3"/>
  <c r="BK225" i="3"/>
  <c r="BB74" i="3"/>
  <c r="BI61" i="3"/>
  <c r="BE54" i="3"/>
  <c r="AX66" i="3"/>
  <c r="AV118" i="3"/>
  <c r="BG33" i="3"/>
  <c r="BD164" i="3"/>
  <c r="AY203" i="3"/>
  <c r="BG66" i="3"/>
  <c r="BK131" i="3"/>
  <c r="AZ86" i="3"/>
  <c r="BG139" i="3"/>
  <c r="BJ66" i="3"/>
  <c r="BE205" i="3"/>
  <c r="BB83" i="3"/>
  <c r="BC22" i="3"/>
  <c r="BB148" i="3"/>
  <c r="BD225" i="3"/>
  <c r="BB135" i="3"/>
  <c r="BC86" i="3"/>
  <c r="BE209" i="3"/>
  <c r="BK188" i="3"/>
  <c r="BJ225" i="3"/>
  <c r="BB69" i="3"/>
  <c r="BE21" i="3"/>
  <c r="BK189" i="3"/>
  <c r="BG18" i="3"/>
  <c r="AZ179" i="3"/>
  <c r="AZ140" i="3"/>
  <c r="BC217" i="3"/>
  <c r="BD20" i="3"/>
  <c r="AZ83" i="3"/>
  <c r="BG22" i="3"/>
  <c r="BG79" i="3"/>
  <c r="AX135" i="3"/>
  <c r="AW216" i="3"/>
  <c r="BG83" i="3"/>
  <c r="AX69" i="3"/>
  <c r="BA191" i="3"/>
  <c r="BJ98" i="3"/>
  <c r="AW192" i="3"/>
  <c r="AW56" i="3"/>
  <c r="BC201" i="3"/>
  <c r="BF97" i="3"/>
  <c r="BE81" i="3"/>
  <c r="BG128" i="3"/>
  <c r="BJ94" i="3"/>
  <c r="BG121" i="3"/>
  <c r="BC71" i="3"/>
  <c r="BF128" i="3"/>
  <c r="BA176" i="3"/>
  <c r="BJ137" i="3"/>
  <c r="BH146" i="3"/>
  <c r="BH161" i="3"/>
  <c r="AV117" i="3"/>
  <c r="BF149" i="3"/>
  <c r="AZ195" i="3"/>
  <c r="BF62" i="3"/>
  <c r="AX97" i="3"/>
  <c r="BE67" i="3"/>
  <c r="BJ143" i="3"/>
  <c r="BC26" i="3"/>
  <c r="AX38" i="3"/>
  <c r="AV145" i="3"/>
  <c r="BG231" i="3"/>
  <c r="AV156" i="3"/>
  <c r="AW181" i="3"/>
  <c r="BC167" i="3"/>
  <c r="BD67" i="3"/>
  <c r="AV131" i="3"/>
  <c r="BJ219" i="3"/>
  <c r="BJ175" i="3"/>
  <c r="BJ209" i="3"/>
  <c r="BH84" i="3"/>
  <c r="AX193" i="3"/>
  <c r="BE158" i="3"/>
  <c r="AV108" i="3"/>
  <c r="BC38" i="3"/>
  <c r="BB17" i="3"/>
  <c r="BD86" i="3"/>
  <c r="BG67" i="3"/>
  <c r="BB94" i="3"/>
  <c r="BJ134" i="3"/>
  <c r="BJ222" i="3"/>
  <c r="BJ16" i="3"/>
  <c r="BA117" i="3"/>
  <c r="BF106" i="3"/>
  <c r="AW200" i="3"/>
  <c r="BA136" i="3"/>
  <c r="BE221" i="3"/>
  <c r="BB153" i="3"/>
  <c r="BA24" i="3"/>
  <c r="AV125" i="3"/>
  <c r="AX14" i="3"/>
  <c r="BB114" i="3"/>
  <c r="BH226" i="3"/>
  <c r="BG211" i="3"/>
  <c r="BH13" i="3"/>
  <c r="BH19" i="3"/>
  <c r="BF229" i="3"/>
  <c r="AV76" i="3"/>
  <c r="BI172" i="3"/>
  <c r="AX105" i="3"/>
  <c r="AV204" i="3"/>
  <c r="BH87" i="3"/>
  <c r="BF205" i="3"/>
  <c r="BI202" i="3"/>
  <c r="AW191" i="3"/>
  <c r="AZ99" i="3"/>
  <c r="AW47" i="3"/>
  <c r="BE49" i="3"/>
  <c r="BB24" i="3"/>
  <c r="BD187" i="3"/>
  <c r="AW115" i="3"/>
  <c r="BA69" i="3"/>
  <c r="BE186" i="3"/>
  <c r="AV200" i="3"/>
  <c r="BK43" i="3"/>
  <c r="BF82" i="3"/>
  <c r="BI37" i="3"/>
  <c r="AV178" i="3"/>
  <c r="AZ171" i="3"/>
  <c r="BH17" i="3"/>
  <c r="BI224" i="3"/>
  <c r="BJ228" i="3"/>
  <c r="BA141" i="3"/>
  <c r="AV167" i="3"/>
  <c r="AX155" i="3"/>
  <c r="BI139" i="3"/>
  <c r="BF218" i="3"/>
  <c r="BG34" i="3"/>
  <c r="BK40" i="3"/>
  <c r="BE111" i="3"/>
  <c r="AX160" i="3"/>
  <c r="AV24" i="3"/>
  <c r="AW207" i="3"/>
  <c r="BI51" i="3"/>
  <c r="BI22" i="3"/>
  <c r="AX170" i="3"/>
  <c r="BI97" i="3"/>
  <c r="BH175" i="3"/>
  <c r="AV190" i="3"/>
  <c r="BB129" i="3"/>
  <c r="BK214" i="3"/>
  <c r="BA207" i="3"/>
  <c r="BK82" i="3"/>
  <c r="BG80" i="3"/>
  <c r="BB230" i="3"/>
  <c r="BC52" i="3"/>
  <c r="AY123" i="3"/>
  <c r="BF111" i="3"/>
  <c r="AZ77" i="3"/>
  <c r="BC172" i="3"/>
  <c r="BJ129" i="3"/>
  <c r="AV163" i="3"/>
  <c r="AY185" i="3"/>
  <c r="AX183" i="3"/>
  <c r="AX173" i="3"/>
  <c r="BG156" i="3"/>
  <c r="AW205" i="3"/>
  <c r="BA156" i="3"/>
  <c r="AZ96" i="3"/>
  <c r="BE30" i="3"/>
  <c r="BB196" i="3"/>
  <c r="BC65" i="3"/>
  <c r="AY140" i="3"/>
  <c r="AX112" i="3"/>
  <c r="BH71" i="3"/>
  <c r="BH199" i="3"/>
  <c r="AY114" i="3"/>
  <c r="AW134" i="3"/>
  <c r="BI129" i="3"/>
  <c r="AY104" i="3"/>
  <c r="BB142" i="3"/>
  <c r="BC139" i="3"/>
  <c r="BD190" i="3"/>
  <c r="AZ52" i="3"/>
  <c r="BK163" i="3"/>
  <c r="BK61" i="3"/>
  <c r="BI50" i="3"/>
  <c r="BH221" i="3"/>
  <c r="AY189" i="3"/>
  <c r="BA148" i="3"/>
  <c r="BD210" i="3"/>
  <c r="BC93" i="3"/>
  <c r="BF154" i="3"/>
  <c r="BC58" i="3"/>
  <c r="AY89" i="3"/>
  <c r="AX81" i="3"/>
  <c r="BH171" i="3"/>
  <c r="BD49" i="3"/>
  <c r="BK106" i="3"/>
  <c r="AY201" i="3"/>
  <c r="BD140" i="3"/>
  <c r="BB130" i="3"/>
  <c r="AZ57" i="3"/>
  <c r="AX166" i="3"/>
  <c r="BF216" i="3"/>
  <c r="BF118" i="3"/>
  <c r="BE84" i="3"/>
  <c r="AZ25" i="3"/>
  <c r="BK71" i="3"/>
  <c r="BI72" i="3"/>
  <c r="BK54" i="3"/>
  <c r="BB199" i="3"/>
  <c r="AW63" i="3"/>
  <c r="AW59" i="3"/>
  <c r="BC157" i="3"/>
  <c r="AY149" i="3"/>
  <c r="BJ197" i="3"/>
  <c r="BE68" i="3"/>
  <c r="AX95" i="3"/>
  <c r="BB23" i="3"/>
  <c r="BB203" i="3"/>
  <c r="AZ68" i="3"/>
  <c r="BK22" i="3"/>
  <c r="BG49" i="3"/>
  <c r="AW125" i="3"/>
  <c r="AW199" i="3"/>
  <c r="AV63" i="3"/>
  <c r="BK74" i="3"/>
  <c r="BD199" i="3"/>
  <c r="BA193" i="3"/>
  <c r="AW156" i="3"/>
  <c r="BJ231" i="3"/>
  <c r="BA125" i="3"/>
  <c r="AW165" i="3"/>
  <c r="AY34" i="3"/>
  <c r="AV135" i="3"/>
  <c r="BA154" i="3"/>
  <c r="BB228" i="3"/>
  <c r="AX222" i="3"/>
  <c r="BI63" i="3"/>
  <c r="BA47" i="3"/>
  <c r="BH189" i="3"/>
  <c r="BJ61" i="3"/>
  <c r="AW95" i="3"/>
  <c r="BK90" i="3"/>
  <c r="BI52" i="3"/>
  <c r="BC228" i="3"/>
  <c r="AZ66" i="3"/>
  <c r="BB58" i="3"/>
  <c r="BC50" i="3"/>
  <c r="BD144" i="3"/>
  <c r="BI18" i="3"/>
  <c r="AZ103" i="3"/>
  <c r="BE15" i="3"/>
  <c r="BB20" i="3"/>
  <c r="BB144" i="3"/>
  <c r="AV105" i="3"/>
  <c r="BA38" i="3"/>
  <c r="BE43" i="3"/>
  <c r="AV162" i="3"/>
  <c r="BJ30" i="3"/>
  <c r="AX108" i="3"/>
  <c r="BK92" i="3"/>
  <c r="AV86" i="3"/>
  <c r="BE200" i="3"/>
  <c r="BH31" i="3"/>
  <c r="BI135" i="3"/>
  <c r="BA60" i="3"/>
  <c r="BH225" i="3"/>
  <c r="AY154" i="3"/>
  <c r="AV151" i="3"/>
  <c r="AV18" i="3"/>
  <c r="AX85" i="3"/>
  <c r="BC128" i="3"/>
  <c r="BI153" i="3"/>
  <c r="BE196" i="3"/>
  <c r="BK195" i="3"/>
  <c r="AZ33" i="3"/>
  <c r="AV198" i="3"/>
  <c r="BJ220" i="3"/>
  <c r="BH182" i="3"/>
  <c r="BA73" i="3"/>
  <c r="AV102" i="3"/>
  <c r="BG223" i="3"/>
  <c r="BA43" i="3"/>
  <c r="AV92" i="3"/>
  <c r="AY223" i="3"/>
  <c r="BE220" i="3"/>
  <c r="BA94" i="3"/>
  <c r="AX90" i="3"/>
  <c r="AW161" i="3"/>
  <c r="BK218" i="3"/>
  <c r="BI35" i="3"/>
  <c r="AX32" i="3"/>
  <c r="BK210" i="3"/>
  <c r="BK213" i="3"/>
  <c r="BA93" i="3"/>
  <c r="BK23" i="3"/>
  <c r="BD211" i="3"/>
  <c r="BK100" i="3"/>
  <c r="BI149" i="3"/>
  <c r="AW99" i="3"/>
  <c r="BG86" i="3"/>
  <c r="BH62" i="3"/>
  <c r="AW61" i="3"/>
  <c r="BF75" i="3"/>
  <c r="AX184" i="3"/>
  <c r="BC74" i="3"/>
  <c r="BD209" i="3"/>
  <c r="AV181" i="3"/>
  <c r="AY17" i="3"/>
  <c r="BB81" i="3"/>
  <c r="BC110" i="3"/>
  <c r="BJ20" i="3"/>
  <c r="BI103" i="3"/>
  <c r="AV22" i="3"/>
  <c r="AY136" i="3"/>
  <c r="AZ23" i="3"/>
  <c r="BD134" i="3"/>
  <c r="BB134" i="3"/>
  <c r="BI104" i="3"/>
  <c r="AW34" i="3"/>
  <c r="BE96" i="3"/>
  <c r="BJ172" i="3"/>
  <c r="BA194" i="3"/>
  <c r="AX114" i="3"/>
  <c r="BI65" i="3"/>
  <c r="BJ188" i="3"/>
  <c r="BK19" i="3"/>
  <c r="BJ212" i="3"/>
  <c r="BE231" i="3"/>
  <c r="BF34" i="3"/>
  <c r="BJ201" i="3"/>
  <c r="AX17" i="3"/>
  <c r="AX82" i="3"/>
  <c r="BH65" i="3"/>
  <c r="BB93" i="3"/>
  <c r="BA222" i="3"/>
  <c r="BC136" i="3"/>
  <c r="BA22" i="3"/>
  <c r="BB194" i="3"/>
  <c r="BB25" i="3"/>
  <c r="AY231" i="3"/>
  <c r="BJ180" i="3"/>
  <c r="BD174" i="3"/>
  <c r="AZ136" i="3"/>
  <c r="BK221" i="3"/>
  <c r="AZ124" i="3"/>
  <c r="AX113" i="3"/>
  <c r="BB183" i="3"/>
  <c r="AZ221" i="3"/>
  <c r="BF59" i="3"/>
  <c r="AZ74" i="3"/>
  <c r="BE152" i="3"/>
  <c r="AX139" i="3"/>
  <c r="AW32" i="3"/>
  <c r="BH39" i="3"/>
  <c r="BI155" i="3"/>
  <c r="BK21" i="3"/>
  <c r="AX56" i="3"/>
  <c r="BE18" i="3"/>
  <c r="BE219" i="3"/>
  <c r="AV55" i="3"/>
  <c r="AW103" i="3"/>
  <c r="BD95" i="3"/>
  <c r="BJ31" i="3"/>
  <c r="BK41" i="3"/>
  <c r="BD147" i="3"/>
  <c r="AX158" i="3"/>
  <c r="AY70" i="3"/>
  <c r="BJ29" i="3"/>
  <c r="AY193" i="3"/>
  <c r="AW119" i="3"/>
  <c r="BD143" i="3"/>
  <c r="BG157" i="3"/>
  <c r="AX220" i="3"/>
  <c r="BC73" i="3"/>
  <c r="BH160" i="3"/>
  <c r="AY98" i="3"/>
  <c r="AV141" i="3"/>
  <c r="BA115" i="3"/>
  <c r="AX72" i="3"/>
  <c r="BK208" i="3"/>
  <c r="BC197" i="3"/>
  <c r="BA181" i="3"/>
  <c r="AZ28" i="3"/>
  <c r="BE24" i="3"/>
  <c r="BB119" i="3"/>
  <c r="AY209" i="3"/>
  <c r="AZ206" i="3"/>
  <c r="BD70" i="3"/>
  <c r="BJ43" i="3"/>
  <c r="BB188" i="3"/>
  <c r="BB13" i="3"/>
  <c r="AY63" i="3"/>
  <c r="BK198" i="3"/>
  <c r="BG183" i="3"/>
  <c r="BK178" i="3"/>
  <c r="BG141" i="3"/>
  <c r="AV17" i="3"/>
  <c r="AX52" i="3"/>
  <c r="BB229" i="3"/>
  <c r="BH224" i="3"/>
  <c r="BD115" i="3"/>
  <c r="BB143" i="3"/>
  <c r="AV205" i="3"/>
  <c r="BH100" i="3"/>
  <c r="BB22" i="3"/>
  <c r="BA75" i="3"/>
  <c r="BC29" i="3"/>
  <c r="BE93" i="3"/>
  <c r="AX116" i="3"/>
  <c r="AY35" i="3"/>
  <c r="BI107" i="3"/>
  <c r="BI76" i="3"/>
  <c r="BK83" i="3"/>
  <c r="AZ184" i="3"/>
  <c r="BE163" i="3"/>
  <c r="BJ167" i="3"/>
  <c r="AX99" i="3"/>
  <c r="BC171" i="3"/>
  <c r="AY194" i="3"/>
  <c r="BB57" i="3"/>
  <c r="BG199" i="3"/>
  <c r="AX133" i="3"/>
  <c r="BF48" i="3"/>
  <c r="AZ225" i="3"/>
  <c r="BF152" i="3"/>
  <c r="BE172" i="3"/>
  <c r="AY229" i="3"/>
  <c r="BA230" i="3"/>
  <c r="AY217" i="3"/>
  <c r="AY43" i="3"/>
  <c r="BA15" i="3"/>
  <c r="BF95" i="3"/>
  <c r="BC28" i="3"/>
  <c r="AX164" i="3"/>
  <c r="BK135" i="3"/>
  <c r="BA40" i="3"/>
  <c r="BB168" i="3"/>
  <c r="AZ17" i="3"/>
  <c r="BA121" i="3"/>
  <c r="BE201" i="3"/>
  <c r="BB141" i="3"/>
  <c r="AZ214" i="3"/>
  <c r="BI60" i="3"/>
  <c r="BH181" i="3"/>
  <c r="BJ14" i="3"/>
  <c r="BJ178" i="3"/>
  <c r="BJ67" i="3"/>
  <c r="AZ81" i="3"/>
  <c r="BI68" i="3"/>
  <c r="BC205" i="3"/>
  <c r="BB162" i="3"/>
  <c r="BG200" i="3"/>
  <c r="BH60" i="3"/>
  <c r="AZ116" i="3"/>
  <c r="BJ28" i="3"/>
  <c r="AX74" i="3"/>
  <c r="AV23" i="3"/>
  <c r="BB215" i="3"/>
  <c r="AX49" i="3"/>
  <c r="AX210" i="3"/>
  <c r="BH20" i="3"/>
  <c r="AV124" i="3"/>
  <c r="AZ113" i="3"/>
  <c r="BA50" i="3"/>
  <c r="BK148" i="3"/>
  <c r="BA88" i="3"/>
  <c r="AV89" i="3"/>
  <c r="BA25" i="3"/>
  <c r="BK114" i="3"/>
  <c r="BB154" i="3"/>
  <c r="BH143" i="3"/>
  <c r="BF67" i="3"/>
  <c r="AZ16" i="3"/>
  <c r="BB18" i="3"/>
  <c r="BJ181" i="3"/>
  <c r="AZ56" i="3"/>
  <c r="BD40" i="3"/>
  <c r="BH72" i="3"/>
  <c r="BG106" i="3"/>
  <c r="AW167" i="3"/>
  <c r="BK151" i="3"/>
  <c r="BJ204" i="3"/>
  <c r="AW21" i="3"/>
  <c r="AV206" i="3"/>
  <c r="BB219" i="3"/>
  <c r="BI137" i="3"/>
  <c r="BJ122" i="3"/>
  <c r="BK65" i="3"/>
  <c r="BH169" i="3"/>
  <c r="BJ141" i="3"/>
  <c r="BK133" i="3"/>
  <c r="BJ223" i="3"/>
  <c r="BI98" i="3"/>
  <c r="BG224" i="3"/>
  <c r="BJ49" i="3"/>
  <c r="BD198" i="3"/>
  <c r="BI42" i="3"/>
  <c r="AX68" i="3"/>
  <c r="AX146" i="3"/>
  <c r="BE105" i="3"/>
  <c r="BC46" i="3"/>
  <c r="BA151" i="3"/>
  <c r="AV212" i="3"/>
  <c r="BJ151" i="3"/>
  <c r="BJ229" i="3"/>
  <c r="BE173" i="3"/>
  <c r="AX93" i="3"/>
  <c r="BK53" i="3"/>
  <c r="BC204" i="3"/>
  <c r="AW146" i="3"/>
  <c r="BA86" i="3"/>
  <c r="BD112" i="3"/>
  <c r="BD142" i="3"/>
  <c r="AX41" i="3"/>
  <c r="BD14" i="3"/>
  <c r="BK38" i="3"/>
  <c r="BH115" i="3"/>
  <c r="AZ41" i="3"/>
  <c r="BC81" i="3"/>
  <c r="BC188" i="3"/>
  <c r="BE44" i="3"/>
  <c r="BH120" i="3"/>
  <c r="BG48" i="3"/>
  <c r="BJ114" i="3"/>
  <c r="AY218" i="3"/>
  <c r="BH217" i="3"/>
  <c r="BK212" i="3"/>
  <c r="BD42" i="3"/>
  <c r="BC106" i="3"/>
  <c r="AV170" i="3"/>
  <c r="AV34" i="3"/>
  <c r="AW27" i="3"/>
  <c r="BC80" i="3"/>
  <c r="BD203" i="3"/>
  <c r="BA31" i="3"/>
  <c r="BH108" i="3"/>
  <c r="AZ128" i="3"/>
  <c r="BD72" i="3"/>
  <c r="AY122" i="3"/>
  <c r="AZ130" i="3"/>
  <c r="AZ14" i="3"/>
  <c r="AY51" i="3"/>
  <c r="AV112" i="3"/>
  <c r="AV95" i="3"/>
  <c r="BG107" i="3"/>
  <c r="BH154" i="3"/>
  <c r="BJ24" i="3"/>
  <c r="AZ79" i="3"/>
  <c r="BI114" i="3"/>
  <c r="BG164" i="3"/>
  <c r="BB193" i="3"/>
  <c r="BF28" i="3"/>
  <c r="BD217" i="3"/>
  <c r="AX70" i="3"/>
  <c r="BA226" i="3"/>
  <c r="AY116" i="3"/>
  <c r="AW187" i="3"/>
  <c r="AX110" i="3"/>
  <c r="BH174" i="3"/>
  <c r="AV14" i="3"/>
  <c r="BB136" i="3"/>
  <c r="BJ152" i="3"/>
  <c r="BE139" i="3"/>
  <c r="BC24" i="3"/>
  <c r="AZ223" i="3"/>
  <c r="BE180" i="3"/>
  <c r="BI152" i="3"/>
  <c r="BD26" i="3"/>
  <c r="BB127" i="3"/>
  <c r="AZ78" i="3"/>
  <c r="AY55" i="3"/>
  <c r="BB31" i="3"/>
  <c r="AX231" i="3"/>
  <c r="BB39" i="3"/>
  <c r="BK209" i="3"/>
  <c r="BI20" i="3"/>
  <c r="BE189" i="3"/>
  <c r="BH64" i="3"/>
  <c r="BK171" i="3"/>
  <c r="BA28" i="3"/>
  <c r="BK70" i="3"/>
  <c r="BI159" i="3"/>
  <c r="AY200" i="3"/>
  <c r="BG36" i="3"/>
  <c r="BI194" i="3"/>
  <c r="AV173" i="3"/>
  <c r="BE85" i="3"/>
  <c r="BE88" i="3"/>
  <c r="BB213" i="3"/>
  <c r="BF142" i="3"/>
  <c r="AV54" i="3"/>
  <c r="BB146" i="3"/>
  <c r="BB170" i="3"/>
  <c r="BK147" i="3"/>
  <c r="BK79" i="3"/>
  <c r="BI163" i="3"/>
  <c r="BC111" i="3"/>
  <c r="BE134" i="3"/>
  <c r="AZ163" i="3"/>
  <c r="BF100" i="3"/>
  <c r="BD160" i="3"/>
  <c r="BI30" i="3"/>
  <c r="BH80" i="3"/>
  <c r="AY91" i="3"/>
  <c r="AV37" i="3"/>
  <c r="AV30" i="3"/>
  <c r="AV231" i="3"/>
  <c r="BI223" i="3"/>
  <c r="AY31" i="3"/>
  <c r="BG167" i="3"/>
  <c r="AY183" i="3"/>
  <c r="BA74" i="3"/>
  <c r="BC216" i="3"/>
  <c r="BA188" i="3"/>
  <c r="BK81" i="3"/>
  <c r="BI158" i="3"/>
  <c r="BH145" i="3"/>
  <c r="BA224" i="3"/>
  <c r="BK177" i="3"/>
  <c r="BF124" i="3"/>
  <c r="BD184" i="3"/>
  <c r="BK101" i="3"/>
  <c r="BF112" i="3"/>
  <c r="BJ159" i="3"/>
  <c r="BI110" i="3"/>
  <c r="BF70" i="3"/>
  <c r="BF219" i="3"/>
  <c r="AW17" i="3"/>
  <c r="BD59" i="3"/>
  <c r="BB110" i="3"/>
  <c r="BG170" i="3"/>
  <c r="BH47" i="3"/>
  <c r="BE90" i="3"/>
  <c r="AW204" i="3"/>
  <c r="AY152" i="3"/>
  <c r="AV69" i="3"/>
  <c r="BH23" i="3"/>
  <c r="AW131" i="3"/>
  <c r="AV174" i="3"/>
  <c r="BE14" i="3"/>
  <c r="AY211" i="3"/>
  <c r="BA70" i="3"/>
  <c r="BF138" i="3"/>
  <c r="AZ107" i="3"/>
  <c r="BB14" i="3"/>
  <c r="BG143" i="3"/>
  <c r="AV35" i="3"/>
  <c r="BG186" i="3"/>
  <c r="BA36" i="3"/>
  <c r="BK150" i="3"/>
  <c r="BA26" i="3"/>
  <c r="BJ57" i="3"/>
  <c r="BF66" i="3"/>
  <c r="BI26" i="3"/>
  <c r="AZ211" i="3"/>
  <c r="AV71" i="3"/>
  <c r="BH180" i="3"/>
  <c r="BI165" i="3"/>
  <c r="AX206" i="3"/>
  <c r="AX138" i="3"/>
  <c r="BA119" i="3"/>
  <c r="AW183" i="3"/>
  <c r="BI130" i="3"/>
  <c r="BK29" i="3"/>
  <c r="AZ205" i="3"/>
  <c r="BI145" i="3"/>
  <c r="BB202" i="3"/>
  <c r="BJ106" i="3"/>
  <c r="BJ50" i="3"/>
  <c r="AZ58" i="3"/>
  <c r="BI38" i="3"/>
  <c r="BH150" i="3"/>
  <c r="AW90" i="3"/>
  <c r="BJ93" i="3"/>
  <c r="BG108" i="3"/>
  <c r="AV222" i="3"/>
  <c r="BD69" i="3"/>
  <c r="BJ55" i="3"/>
  <c r="BD212" i="3"/>
  <c r="BF200" i="3"/>
  <c r="BK183" i="3"/>
  <c r="BE183" i="3"/>
  <c r="BF57" i="3"/>
  <c r="AX26" i="3"/>
  <c r="AZ135" i="3"/>
  <c r="AW171" i="3"/>
  <c r="BA51" i="3"/>
  <c r="BA18" i="3"/>
  <c r="BD87" i="3"/>
  <c r="BB99" i="3"/>
  <c r="BD161" i="3"/>
  <c r="BC55" i="3"/>
  <c r="BJ176" i="3"/>
  <c r="AW111" i="3"/>
  <c r="BJ13" i="3"/>
  <c r="AV94" i="3"/>
  <c r="BA169" i="3"/>
  <c r="BB43" i="3"/>
  <c r="AY109" i="3"/>
  <c r="BG97" i="3"/>
  <c r="BF113" i="3"/>
  <c r="BA32" i="3"/>
  <c r="BJ179" i="3"/>
  <c r="AV46" i="3"/>
  <c r="BH116" i="3"/>
  <c r="BB163" i="3"/>
  <c r="BK104" i="3"/>
  <c r="BC15" i="3"/>
  <c r="BG72" i="3"/>
  <c r="AW64" i="3"/>
  <c r="BK17" i="3"/>
  <c r="BA139" i="3"/>
  <c r="BH216" i="3"/>
  <c r="AV29" i="3"/>
  <c r="BB140" i="3"/>
  <c r="BE98" i="3"/>
  <c r="BB19" i="3"/>
  <c r="BA157" i="3"/>
  <c r="AW126" i="3"/>
  <c r="AZ203" i="3"/>
  <c r="BG45" i="3"/>
  <c r="BF224" i="3"/>
  <c r="AV28" i="3"/>
  <c r="BD41" i="3"/>
  <c r="AX127" i="3"/>
  <c r="BB27" i="3"/>
  <c r="BJ216" i="3"/>
  <c r="AX165" i="3"/>
  <c r="AX19" i="3"/>
  <c r="AV67" i="3"/>
  <c r="BC87" i="3"/>
  <c r="AX47" i="3"/>
  <c r="BA56" i="3"/>
  <c r="BI54" i="3"/>
  <c r="BK187" i="3"/>
  <c r="BK33" i="3"/>
  <c r="BJ21" i="3"/>
  <c r="AY135" i="3"/>
  <c r="BA44" i="3"/>
  <c r="BF90" i="3"/>
  <c r="BI83" i="3"/>
  <c r="AW38" i="3"/>
  <c r="BF109" i="3"/>
  <c r="BI186" i="3"/>
  <c r="BK48" i="3"/>
  <c r="BG147" i="3"/>
  <c r="AW66" i="3"/>
  <c r="BE74" i="3"/>
  <c r="AY22" i="3"/>
  <c r="AV165" i="3"/>
  <c r="BH97" i="3"/>
  <c r="BF169" i="3"/>
  <c r="BG133" i="3"/>
  <c r="BF125" i="3"/>
  <c r="BE19" i="3"/>
  <c r="BI141" i="3"/>
  <c r="AY150" i="3"/>
  <c r="AY76" i="3"/>
  <c r="AW176" i="3"/>
  <c r="BF87" i="3"/>
  <c r="AW231" i="3"/>
  <c r="BK55" i="3"/>
  <c r="BA91" i="3"/>
  <c r="AW98" i="3"/>
  <c r="AW117" i="3"/>
  <c r="AY93" i="3"/>
  <c r="BH137" i="3"/>
  <c r="BE109" i="3"/>
  <c r="BG184" i="3"/>
  <c r="BK94" i="3"/>
  <c r="BB33" i="3"/>
  <c r="BD167" i="3"/>
  <c r="AV52" i="3"/>
  <c r="AV228" i="3"/>
  <c r="BC151" i="3"/>
  <c r="BC35" i="3"/>
  <c r="BC100" i="3"/>
  <c r="BI226" i="3"/>
  <c r="AX159" i="3"/>
  <c r="BB86" i="3"/>
  <c r="AY139" i="3"/>
  <c r="BH121" i="3"/>
  <c r="BD176" i="3"/>
  <c r="BK202" i="3"/>
  <c r="AV43" i="3"/>
  <c r="BB117" i="3"/>
  <c r="AZ190" i="3"/>
  <c r="BH198" i="3"/>
  <c r="BC129" i="3"/>
  <c r="BC194" i="3"/>
  <c r="BB113" i="3"/>
  <c r="AW71" i="3"/>
  <c r="BH144" i="3"/>
  <c r="BB161" i="3"/>
  <c r="BE127" i="3"/>
  <c r="BH94" i="3"/>
  <c r="BC102" i="3"/>
  <c r="BA161" i="3"/>
  <c r="AZ154" i="3"/>
  <c r="BI101" i="3"/>
  <c r="AW139" i="3"/>
  <c r="AW78" i="3"/>
  <c r="BE192" i="3"/>
  <c r="BI191" i="3"/>
  <c r="AZ229" i="3"/>
  <c r="BI55" i="3"/>
  <c r="AW94" i="3"/>
  <c r="AV140" i="3"/>
  <c r="BF143" i="3"/>
  <c r="BC95" i="3"/>
  <c r="BD226" i="3"/>
  <c r="AV154" i="3"/>
  <c r="BB182" i="3"/>
  <c r="BI92" i="3"/>
  <c r="AZ167" i="3"/>
  <c r="AV211" i="3"/>
  <c r="BJ19" i="3"/>
  <c r="AW83" i="3"/>
  <c r="BC85" i="3"/>
  <c r="BD90" i="3"/>
  <c r="BF74" i="3"/>
  <c r="AX104" i="3"/>
  <c r="BK230" i="3"/>
  <c r="BF14" i="3"/>
  <c r="AV109" i="3"/>
  <c r="BF189" i="3"/>
  <c r="AV153" i="3"/>
  <c r="AV150" i="3"/>
  <c r="AZ138" i="3"/>
  <c r="AY214" i="3"/>
  <c r="AX230" i="3"/>
  <c r="BJ189" i="3"/>
  <c r="BA59" i="3"/>
  <c r="BI40" i="3"/>
  <c r="AY108" i="3"/>
  <c r="AV199" i="3"/>
  <c r="BH66" i="3"/>
  <c r="BF184" i="3"/>
  <c r="BG161" i="3"/>
  <c r="BD51" i="3"/>
  <c r="BC144" i="3"/>
  <c r="BE227" i="3"/>
  <c r="BG198" i="3"/>
  <c r="BJ148" i="3"/>
  <c r="BD150" i="3"/>
  <c r="AV171" i="3"/>
  <c r="AX154" i="3"/>
  <c r="BE202" i="3"/>
  <c r="BB207" i="3"/>
  <c r="BJ163" i="3"/>
  <c r="BF194" i="3"/>
  <c r="BD29" i="3"/>
  <c r="BA80" i="3"/>
  <c r="BJ52" i="3"/>
  <c r="BI197" i="3"/>
  <c r="BF96" i="3"/>
  <c r="BI157" i="3"/>
  <c r="BK154" i="3"/>
  <c r="BG46" i="3"/>
  <c r="BJ214" i="3"/>
  <c r="BE63" i="3"/>
  <c r="AZ196" i="3"/>
  <c r="BB150" i="3"/>
  <c r="BJ185" i="3"/>
  <c r="AW37" i="3"/>
  <c r="AX149" i="3"/>
  <c r="BF93" i="3"/>
  <c r="AY60" i="3"/>
  <c r="BI34" i="3"/>
  <c r="BC195" i="3"/>
  <c r="AV110" i="3"/>
  <c r="BB171" i="3"/>
  <c r="BC160" i="3"/>
  <c r="AW182" i="3"/>
  <c r="BG228" i="3"/>
  <c r="BD68" i="3"/>
  <c r="BG187" i="3"/>
  <c r="BK69" i="3"/>
  <c r="AW154" i="3"/>
  <c r="AY90" i="3"/>
  <c r="BB227" i="3"/>
  <c r="BA178" i="3"/>
  <c r="AX185" i="3"/>
  <c r="BA217" i="3"/>
  <c r="BI161" i="3"/>
  <c r="BI78" i="3"/>
  <c r="AX180" i="3"/>
  <c r="AY207" i="3"/>
  <c r="BG21" i="3"/>
  <c r="BG215" i="3"/>
  <c r="BK169" i="3"/>
  <c r="BJ215" i="3"/>
  <c r="BA210" i="3"/>
  <c r="BD98" i="3"/>
  <c r="AV72" i="3"/>
  <c r="AX98" i="3"/>
  <c r="BK204" i="3"/>
  <c r="BK184" i="3"/>
  <c r="BB15" i="3"/>
  <c r="AW225" i="3"/>
  <c r="AV62" i="3"/>
  <c r="BD85" i="3"/>
  <c r="BJ71" i="3"/>
  <c r="BE164" i="3"/>
  <c r="BB76" i="3"/>
  <c r="AY216" i="3"/>
  <c r="BI89" i="3"/>
  <c r="BJ101" i="3"/>
  <c r="BH73" i="3"/>
  <c r="AZ43" i="3"/>
  <c r="BH210" i="3"/>
  <c r="BF199" i="3"/>
  <c r="BH67" i="3"/>
  <c r="BA16" i="3"/>
  <c r="AY78" i="3"/>
  <c r="AX225" i="3"/>
  <c r="AZ70" i="3"/>
  <c r="BG212" i="3"/>
  <c r="BI115" i="3"/>
  <c r="BG119" i="3"/>
  <c r="BA155" i="3"/>
  <c r="BF167" i="3"/>
  <c r="BE100" i="3"/>
  <c r="AZ82" i="3"/>
  <c r="BC207" i="3"/>
  <c r="BG220" i="3"/>
  <c r="BD53" i="3"/>
  <c r="BD128" i="3"/>
  <c r="BI127" i="3"/>
  <c r="BK58" i="3"/>
  <c r="BE207" i="3"/>
  <c r="BE28" i="3"/>
  <c r="BG64" i="3"/>
  <c r="BA177" i="3"/>
  <c r="AZ215" i="3"/>
  <c r="AV213" i="3"/>
  <c r="BI15" i="3"/>
  <c r="BE228" i="3"/>
  <c r="AX202" i="3"/>
  <c r="AZ121" i="3"/>
  <c r="BI86" i="3"/>
  <c r="BJ208" i="3"/>
  <c r="BI150" i="3"/>
  <c r="BG140" i="3"/>
  <c r="AZ55" i="3"/>
  <c r="BF204" i="3"/>
  <c r="BE92" i="3"/>
  <c r="AW48" i="3"/>
  <c r="BH156" i="3"/>
  <c r="BG25" i="3"/>
  <c r="AZ217" i="3"/>
  <c r="BG59" i="3"/>
  <c r="BG52" i="3"/>
  <c r="BK56" i="3"/>
  <c r="BF83" i="3"/>
  <c r="BH192" i="3"/>
  <c r="AX204" i="3"/>
  <c r="AZ188" i="3"/>
  <c r="BF164" i="3"/>
  <c r="BH30" i="3"/>
  <c r="AW100" i="3"/>
  <c r="BJ206" i="3"/>
  <c r="BA30" i="3"/>
  <c r="BI218" i="3"/>
  <c r="BD205" i="3"/>
  <c r="AV66" i="3"/>
  <c r="BA137" i="3"/>
  <c r="AW92" i="3"/>
  <c r="AV209" i="3"/>
  <c r="AW72" i="3"/>
  <c r="BB52" i="3"/>
  <c r="BK206" i="3"/>
  <c r="AX128" i="3"/>
  <c r="BA108" i="3"/>
  <c r="BH204" i="3"/>
  <c r="BJ165" i="3"/>
  <c r="BD45" i="3"/>
  <c r="BG197" i="3"/>
  <c r="BH106" i="3"/>
  <c r="BB109" i="3"/>
  <c r="BI118" i="3"/>
  <c r="AW147" i="3"/>
  <c r="BA64" i="3"/>
  <c r="BI132" i="3"/>
  <c r="BI119" i="3"/>
  <c r="BH96" i="3"/>
  <c r="BD220" i="3"/>
  <c r="BK224" i="3"/>
  <c r="BG201" i="3"/>
  <c r="AX172" i="3"/>
  <c r="AX214" i="3"/>
  <c r="BI70" i="3"/>
  <c r="AW80" i="3"/>
  <c r="BH41" i="3"/>
  <c r="BC99" i="3"/>
  <c r="BH206" i="3"/>
  <c r="AW14" i="3"/>
  <c r="BC45" i="3"/>
  <c r="AV194" i="3"/>
  <c r="BI28" i="3"/>
  <c r="BK42" i="3"/>
  <c r="AZ219" i="3"/>
  <c r="AZ180" i="3"/>
  <c r="AV225" i="3"/>
  <c r="BB40" i="3"/>
  <c r="AX148" i="3"/>
  <c r="BG38" i="3"/>
  <c r="AV119" i="3"/>
  <c r="BJ109" i="3"/>
  <c r="AY126" i="3"/>
  <c r="BB87" i="3"/>
  <c r="AW186" i="3"/>
  <c r="BK76" i="3"/>
  <c r="BF64" i="3"/>
  <c r="AZ90" i="3"/>
  <c r="BF183" i="3"/>
  <c r="BC20" i="3"/>
  <c r="BJ62" i="3"/>
  <c r="BC31" i="3"/>
  <c r="BH188" i="3"/>
  <c r="BD74" i="3"/>
  <c r="BH229" i="3"/>
  <c r="AZ213" i="3"/>
  <c r="BE94" i="3"/>
  <c r="BC89" i="3"/>
  <c r="BD192" i="3"/>
  <c r="BH85" i="3"/>
  <c r="BE80" i="3"/>
  <c r="AZ227" i="3"/>
  <c r="BC231" i="3"/>
  <c r="AY144" i="3"/>
  <c r="BA201" i="3"/>
  <c r="BG60" i="3"/>
  <c r="AZ100" i="3"/>
  <c r="BI221" i="3"/>
  <c r="AW194" i="3"/>
  <c r="BJ194" i="3"/>
  <c r="BH61" i="3"/>
  <c r="BE112" i="3"/>
  <c r="BA216" i="3"/>
  <c r="BE83" i="3"/>
  <c r="AY167" i="3"/>
  <c r="BG171" i="3"/>
  <c r="BD114" i="3"/>
  <c r="BE108" i="3"/>
  <c r="BI184" i="3"/>
  <c r="BJ218" i="3"/>
  <c r="BK52" i="3"/>
  <c r="BA183" i="3"/>
  <c r="BJ97" i="3"/>
  <c r="BJ158" i="3"/>
  <c r="BD182" i="3"/>
  <c r="BK172" i="3"/>
  <c r="AZ97" i="3"/>
  <c r="BA143" i="3"/>
  <c r="BC98" i="3"/>
  <c r="BA68" i="3"/>
  <c r="BI136" i="3"/>
  <c r="AY197" i="3"/>
  <c r="AV107" i="3"/>
  <c r="BJ161" i="3"/>
  <c r="BK96" i="3"/>
  <c r="BH168" i="3"/>
  <c r="BC94" i="3"/>
  <c r="AW57" i="3"/>
  <c r="AX92" i="3"/>
  <c r="BC156" i="3"/>
  <c r="AX62" i="3"/>
  <c r="BH63" i="3"/>
  <c r="AW87" i="3"/>
  <c r="BG132" i="3"/>
  <c r="AZ230" i="3"/>
  <c r="BA133" i="3"/>
  <c r="AX132" i="3"/>
  <c r="BJ164" i="3"/>
  <c r="BG216" i="3"/>
  <c r="BB190" i="3"/>
  <c r="AY47" i="3"/>
  <c r="BD18" i="3"/>
  <c r="BJ42" i="3"/>
  <c r="BK118" i="3"/>
  <c r="BA100" i="3"/>
  <c r="BI205" i="3"/>
  <c r="BD183" i="3"/>
  <c r="AV39" i="3"/>
  <c r="AV21" i="3"/>
  <c r="BF209" i="3"/>
  <c r="BF63" i="3"/>
  <c r="BG190" i="3"/>
  <c r="AV230" i="3"/>
  <c r="BI95" i="3"/>
  <c r="BI187" i="3"/>
  <c r="BI215" i="3"/>
  <c r="BC158" i="3"/>
  <c r="BG114" i="3"/>
  <c r="BK211" i="3"/>
  <c r="BE53" i="3"/>
  <c r="BE177" i="3"/>
  <c r="BI222" i="3"/>
  <c r="BH202" i="3"/>
  <c r="BK194" i="3"/>
  <c r="BF53" i="3"/>
  <c r="AX37" i="3"/>
  <c r="AY147" i="3"/>
  <c r="BB216" i="3"/>
  <c r="AY195" i="3"/>
  <c r="BF16" i="3"/>
  <c r="BC90" i="3"/>
  <c r="AW193" i="3"/>
  <c r="BA187" i="3"/>
  <c r="BI14" i="3"/>
  <c r="BB68" i="3"/>
  <c r="BK121" i="3"/>
  <c r="BD146" i="3"/>
  <c r="BK67" i="3"/>
  <c r="BG217" i="3"/>
  <c r="BK85" i="3"/>
  <c r="AV50" i="3"/>
  <c r="AX198" i="3"/>
  <c r="AZ87" i="3"/>
  <c r="AZ158" i="3"/>
  <c r="AY190" i="3"/>
  <c r="AX215" i="3"/>
  <c r="BE118" i="3"/>
  <c r="BI85" i="3"/>
  <c r="BG50" i="3"/>
  <c r="BE229" i="3"/>
  <c r="BH51" i="3"/>
  <c r="BH14" i="3"/>
  <c r="AX168" i="3"/>
  <c r="BA195" i="3"/>
  <c r="BE174" i="3"/>
  <c r="BB98" i="3"/>
  <c r="BA110" i="3"/>
  <c r="AY131" i="3"/>
  <c r="AV87" i="3"/>
  <c r="BI91" i="3"/>
  <c r="AY86" i="3"/>
  <c r="AV201" i="3"/>
  <c r="BJ144" i="3"/>
  <c r="AW163" i="3"/>
  <c r="BD127" i="3"/>
  <c r="AX199" i="3"/>
  <c r="AZ159" i="3"/>
  <c r="BB198" i="3"/>
  <c r="BK47" i="3"/>
  <c r="AX209" i="3"/>
  <c r="BE194" i="3"/>
  <c r="BC138" i="3"/>
  <c r="BK179" i="3"/>
  <c r="BK216" i="3"/>
  <c r="BH203" i="3"/>
  <c r="BA211" i="3"/>
  <c r="BA219" i="3"/>
  <c r="AW44" i="3"/>
  <c r="BF23" i="3"/>
  <c r="BI227" i="3"/>
  <c r="BC181" i="3"/>
  <c r="BE110" i="3"/>
  <c r="BC131" i="3"/>
  <c r="BG159" i="3"/>
  <c r="AZ187" i="3"/>
  <c r="AZ222" i="3"/>
  <c r="AZ35" i="3"/>
  <c r="BJ99" i="3"/>
  <c r="AX174" i="3"/>
  <c r="BH77" i="3"/>
  <c r="AY62" i="3"/>
  <c r="BF55" i="3"/>
  <c r="BJ156" i="3"/>
  <c r="AX195" i="3"/>
  <c r="BC219" i="3"/>
  <c r="BF151" i="3"/>
  <c r="BI177" i="3"/>
  <c r="BB38" i="3"/>
  <c r="AY173" i="3"/>
  <c r="BA199" i="3"/>
  <c r="BK161" i="3"/>
  <c r="BG35" i="3"/>
  <c r="AW89" i="3"/>
  <c r="BJ132" i="3"/>
  <c r="AV176" i="3"/>
  <c r="BC183" i="3"/>
  <c r="BA227" i="3"/>
  <c r="BI162" i="3"/>
  <c r="AX130" i="3"/>
  <c r="BD186" i="3"/>
  <c r="BE79" i="3"/>
  <c r="BD62" i="3"/>
  <c r="BE50" i="3"/>
  <c r="BG55" i="3"/>
  <c r="BA142" i="3"/>
  <c r="BD109" i="3"/>
  <c r="BI140" i="3"/>
  <c r="BB34" i="3"/>
  <c r="BG29" i="3"/>
  <c r="BJ126" i="3"/>
  <c r="AW144" i="3"/>
  <c r="AW170" i="3"/>
  <c r="AW212" i="3"/>
  <c r="BJ81" i="3"/>
  <c r="AY165" i="3"/>
  <c r="AY166" i="3"/>
  <c r="AZ106" i="3"/>
  <c r="AY198" i="3"/>
  <c r="BC220" i="3"/>
  <c r="BA53" i="3"/>
  <c r="AY206" i="3"/>
  <c r="BH191" i="3"/>
  <c r="BG91" i="3"/>
  <c r="AX102" i="3"/>
  <c r="BC83" i="3"/>
  <c r="AW62" i="3"/>
  <c r="AW151" i="3"/>
  <c r="BD231" i="3"/>
  <c r="AW138" i="3"/>
  <c r="BF133" i="3"/>
  <c r="BK72" i="3"/>
  <c r="AY30" i="3"/>
  <c r="BG103" i="3"/>
  <c r="BJ217" i="3"/>
  <c r="BH57" i="3"/>
  <c r="BK156" i="3"/>
  <c r="AV136" i="3"/>
  <c r="BG229" i="3"/>
  <c r="BE191" i="3"/>
  <c r="AW86" i="3"/>
  <c r="AY176" i="3"/>
  <c r="BI198" i="3"/>
  <c r="AZ61" i="3"/>
  <c r="BA67" i="3"/>
  <c r="AZ22" i="3"/>
  <c r="BG61" i="3"/>
  <c r="BI175" i="3"/>
  <c r="AV161" i="3"/>
  <c r="BD24" i="3"/>
  <c r="AV148" i="3"/>
  <c r="AW145" i="3"/>
  <c r="BK107" i="3"/>
  <c r="BC84" i="3"/>
  <c r="BI17" i="3"/>
  <c r="BD194" i="3"/>
  <c r="BC30" i="3"/>
  <c r="AW168" i="3"/>
  <c r="BF171" i="3"/>
  <c r="BG81" i="3"/>
  <c r="AY204" i="3"/>
  <c r="BE37" i="3"/>
  <c r="BK46" i="3"/>
  <c r="BG137" i="3"/>
  <c r="BE39" i="3"/>
  <c r="BA171" i="3"/>
  <c r="BE120" i="3"/>
  <c r="AZ76" i="3"/>
  <c r="BA172" i="3"/>
  <c r="BE162" i="3"/>
  <c r="AZ98" i="3"/>
  <c r="AY82" i="3"/>
  <c r="BD163" i="3"/>
  <c r="BH223" i="3"/>
  <c r="BJ72" i="3"/>
  <c r="BF78" i="3"/>
  <c r="AW158" i="3"/>
  <c r="BA160" i="3"/>
  <c r="AW209" i="3"/>
  <c r="BH75" i="3"/>
  <c r="AW152" i="3"/>
  <c r="BB75" i="3"/>
  <c r="BC164" i="3"/>
  <c r="BK116" i="3"/>
  <c r="BF129" i="3"/>
  <c r="AV121" i="3"/>
  <c r="AV59" i="3"/>
  <c r="AW185" i="3"/>
  <c r="BK123" i="3"/>
  <c r="BG165" i="3"/>
  <c r="AX224" i="3"/>
  <c r="BF35" i="3"/>
  <c r="BC211" i="3"/>
  <c r="BG63" i="3"/>
  <c r="AY36" i="3"/>
  <c r="BI122" i="3"/>
  <c r="BB151" i="3"/>
  <c r="AY66" i="3"/>
  <c r="BF46" i="3"/>
  <c r="AX171" i="3"/>
  <c r="AV155" i="3"/>
  <c r="AY94" i="3"/>
  <c r="BG185" i="3"/>
  <c r="AW19" i="3"/>
  <c r="BG90" i="3"/>
  <c r="BI181" i="3"/>
  <c r="AX67" i="3"/>
  <c r="BJ100" i="3"/>
  <c r="BC40" i="3"/>
  <c r="AV197" i="3"/>
  <c r="BF130" i="3"/>
  <c r="BH128" i="3"/>
  <c r="BJ35" i="3"/>
  <c r="BJ199" i="3"/>
  <c r="AW30" i="3"/>
  <c r="BK181" i="3"/>
  <c r="BB106" i="3"/>
  <c r="BG149" i="3"/>
  <c r="BA71" i="3"/>
  <c r="BF230" i="3"/>
  <c r="AW217" i="3"/>
  <c r="BI182" i="3"/>
  <c r="AY208" i="3"/>
  <c r="BE211" i="3"/>
  <c r="BD130" i="3"/>
  <c r="BA129" i="3"/>
  <c r="BJ34" i="3"/>
  <c r="AY212" i="3"/>
  <c r="BJ115" i="3"/>
  <c r="BK98" i="3"/>
  <c r="AV158" i="3"/>
  <c r="AX137" i="3"/>
  <c r="AZ193" i="3"/>
  <c r="BC165" i="3"/>
  <c r="AY16" i="3"/>
  <c r="BB50" i="3"/>
  <c r="BH114" i="3"/>
  <c r="BI74" i="3"/>
  <c r="BJ90" i="3"/>
  <c r="AV192" i="3"/>
  <c r="BH21" i="3"/>
  <c r="BK164" i="3"/>
  <c r="AY20" i="3"/>
  <c r="AX218" i="3"/>
  <c r="BD152" i="3"/>
  <c r="BB95" i="3"/>
  <c r="BK180" i="3"/>
  <c r="BA112" i="3"/>
  <c r="BK142" i="3"/>
  <c r="AY27" i="3"/>
  <c r="BI94" i="3"/>
  <c r="BH68" i="3"/>
  <c r="AX147" i="3"/>
  <c r="AV78" i="3"/>
  <c r="BF101" i="3"/>
  <c r="BE23" i="3"/>
  <c r="BD121" i="3"/>
  <c r="AY230" i="3"/>
  <c r="BB122" i="3"/>
  <c r="AW53" i="3"/>
  <c r="AW141" i="3"/>
  <c r="AX115" i="3"/>
  <c r="BI33" i="3"/>
  <c r="AZ197" i="3"/>
  <c r="BB169" i="3"/>
  <c r="AZ26" i="3"/>
  <c r="BB186" i="3"/>
  <c r="AY53" i="3"/>
  <c r="BI164" i="3"/>
  <c r="BD153" i="3"/>
  <c r="AY103" i="3"/>
  <c r="AV90" i="3"/>
  <c r="BE167" i="3"/>
  <c r="AZ114" i="3"/>
  <c r="AX64" i="3"/>
  <c r="BI148" i="3"/>
  <c r="BB209" i="3"/>
  <c r="AY80" i="3"/>
  <c r="BG218" i="3"/>
  <c r="BF42" i="3"/>
  <c r="BC49" i="3"/>
  <c r="BC142" i="3"/>
  <c r="BD208" i="3"/>
  <c r="AY157" i="3"/>
  <c r="AV207" i="3"/>
  <c r="AV172" i="3"/>
  <c r="AW28" i="3"/>
  <c r="BK78" i="3"/>
  <c r="BC70" i="3"/>
  <c r="BD80" i="3"/>
  <c r="BI193" i="3"/>
  <c r="BF25" i="3"/>
  <c r="BG138" i="3"/>
  <c r="AZ155" i="3"/>
  <c r="BE179" i="3"/>
  <c r="BK119" i="3"/>
  <c r="AW133" i="3"/>
  <c r="BI21" i="3"/>
  <c r="BD76" i="3"/>
  <c r="BI69" i="3"/>
  <c r="BH183" i="3"/>
  <c r="BJ86" i="3"/>
  <c r="BF126" i="3"/>
  <c r="BI220" i="3"/>
  <c r="AZ165" i="3"/>
  <c r="AZ60" i="3"/>
  <c r="BB205" i="3"/>
  <c r="AW148" i="3"/>
  <c r="AY192" i="3"/>
  <c r="BI39" i="3"/>
  <c r="AV224" i="3"/>
  <c r="BF227" i="3"/>
  <c r="BE130" i="3"/>
  <c r="BD151" i="3"/>
  <c r="BK227" i="3"/>
  <c r="BK149" i="3"/>
  <c r="BC115" i="3"/>
  <c r="AY100" i="3"/>
  <c r="BA189" i="3"/>
  <c r="BJ205" i="3"/>
  <c r="BB62" i="3"/>
  <c r="BC141" i="3"/>
  <c r="AV177" i="3"/>
  <c r="BF45" i="3"/>
  <c r="BI212" i="3"/>
  <c r="BK200" i="3"/>
  <c r="BB47" i="3"/>
  <c r="AZ94" i="3"/>
  <c r="BB85" i="3"/>
  <c r="BH32" i="3"/>
  <c r="BG109" i="3"/>
  <c r="BI82" i="3"/>
  <c r="AZ38" i="3"/>
  <c r="BJ226" i="3"/>
  <c r="BC53" i="3"/>
  <c r="AZ46" i="3"/>
  <c r="BF147" i="3"/>
  <c r="AZ108" i="3"/>
  <c r="AV183" i="3"/>
  <c r="BI206" i="3"/>
  <c r="AZ209" i="3"/>
  <c r="BH92" i="3"/>
  <c r="AY186" i="3"/>
  <c r="BJ68" i="3"/>
  <c r="AX53" i="3"/>
  <c r="BJ105" i="3"/>
  <c r="BE58" i="3"/>
  <c r="AZ166" i="3"/>
  <c r="BF91" i="3"/>
  <c r="AY196" i="3"/>
  <c r="AV60" i="3"/>
  <c r="AW110" i="3"/>
  <c r="BK219" i="3"/>
  <c r="BE17" i="3"/>
  <c r="BJ118" i="3"/>
  <c r="AW43" i="3"/>
  <c r="BE36" i="3"/>
  <c r="BJ77" i="3"/>
  <c r="BD168" i="3"/>
  <c r="BJ15" i="3"/>
  <c r="AY25" i="3"/>
  <c r="BA42" i="3"/>
  <c r="BB197" i="3"/>
  <c r="AZ118" i="3"/>
  <c r="BC198" i="3"/>
  <c r="AZ129" i="3"/>
  <c r="BA96" i="3"/>
  <c r="AW230" i="3"/>
  <c r="BG194" i="3"/>
  <c r="BK44" i="3"/>
  <c r="AW49" i="3"/>
  <c r="AV40" i="3"/>
  <c r="BF21" i="3"/>
  <c r="BK132" i="3"/>
  <c r="BG135" i="3"/>
  <c r="BE155" i="3"/>
  <c r="BF188" i="3"/>
  <c r="BG131" i="3"/>
  <c r="AV130" i="3"/>
  <c r="AZ54" i="3"/>
  <c r="BF225" i="3"/>
  <c r="BI171" i="3"/>
  <c r="AW143" i="3"/>
  <c r="BC146" i="3"/>
  <c r="BI36" i="3"/>
  <c r="AX201" i="3"/>
  <c r="BD200" i="3"/>
  <c r="BD131" i="3"/>
  <c r="AZ173" i="3"/>
  <c r="BJ230" i="3"/>
  <c r="BJ186" i="3"/>
  <c r="BA55" i="3"/>
  <c r="AV139" i="3"/>
  <c r="AZ36" i="3"/>
  <c r="BK217" i="3"/>
  <c r="BB225" i="3"/>
  <c r="AX187" i="3"/>
  <c r="BG27" i="3"/>
  <c r="BJ195" i="3"/>
  <c r="BB60" i="3"/>
  <c r="AW127" i="3"/>
  <c r="AY181" i="3"/>
  <c r="AV133" i="3"/>
  <c r="BH212" i="3"/>
  <c r="BB125" i="3"/>
  <c r="AW75" i="3"/>
  <c r="AY130" i="3"/>
  <c r="AZ15" i="3"/>
  <c r="BI173" i="3"/>
  <c r="AY52" i="3"/>
  <c r="BK57" i="3"/>
  <c r="BK144" i="3"/>
  <c r="BH24" i="3"/>
  <c r="BC122" i="3"/>
  <c r="BG43" i="3"/>
  <c r="AW109" i="3"/>
  <c r="BJ44" i="3"/>
  <c r="BI192" i="3"/>
  <c r="BE76" i="3"/>
  <c r="BG180" i="3"/>
  <c r="BA204" i="3"/>
  <c r="BD166" i="3"/>
  <c r="BE95" i="3"/>
  <c r="AZ149" i="3"/>
  <c r="BD25" i="3"/>
  <c r="BC121" i="3"/>
  <c r="AW36" i="3"/>
  <c r="AV97" i="3"/>
  <c r="AV99" i="3"/>
  <c r="AW73" i="3"/>
  <c r="BK45" i="3"/>
  <c r="BI230" i="3"/>
  <c r="AZ210" i="3"/>
  <c r="BG130" i="3"/>
  <c r="AW128" i="3"/>
  <c r="AW26" i="3"/>
  <c r="BF173" i="3"/>
  <c r="BJ110" i="3"/>
  <c r="BG125" i="3"/>
  <c r="AV187" i="3"/>
  <c r="BB185" i="3"/>
  <c r="AW201" i="3"/>
  <c r="AX177" i="3"/>
  <c r="BH220" i="3"/>
  <c r="AZ146" i="3"/>
  <c r="BB221" i="3"/>
  <c r="BA145" i="3"/>
  <c r="BG57" i="3"/>
  <c r="AZ48" i="3"/>
  <c r="AY222" i="3"/>
  <c r="AZ127" i="3"/>
  <c r="BE142" i="3"/>
  <c r="AX63" i="3"/>
  <c r="BB165" i="3"/>
  <c r="AZ59" i="3"/>
  <c r="BA127" i="3"/>
  <c r="BK136" i="3"/>
  <c r="BD94" i="3"/>
  <c r="BE22" i="3"/>
  <c r="BF50" i="3"/>
  <c r="BJ127" i="3"/>
  <c r="AY132" i="3"/>
  <c r="BK228" i="3"/>
  <c r="BF18" i="3"/>
  <c r="AY28" i="3"/>
  <c r="BF40" i="3"/>
  <c r="BD172" i="3"/>
  <c r="AY137" i="3"/>
  <c r="AZ88" i="3"/>
  <c r="AV189" i="3"/>
  <c r="BI125" i="3"/>
  <c r="BA84" i="3"/>
  <c r="AZ144" i="3"/>
  <c r="AZ93" i="3"/>
  <c r="AW108" i="3"/>
  <c r="BI81" i="3"/>
  <c r="BK186" i="3"/>
  <c r="AY44" i="3"/>
  <c r="AY215" i="3"/>
  <c r="BB45" i="3"/>
  <c r="BK99" i="3"/>
  <c r="BA140" i="3"/>
  <c r="BJ121" i="3"/>
  <c r="AZ80" i="3"/>
  <c r="BA213" i="3"/>
  <c r="BF105" i="3"/>
  <c r="BK64" i="3"/>
  <c r="AY174" i="3"/>
  <c r="BF190" i="3"/>
  <c r="BC163" i="3"/>
  <c r="BB35" i="3"/>
  <c r="BE13" i="3"/>
  <c r="BJ92" i="3"/>
  <c r="BD125" i="3"/>
  <c r="BI87" i="3"/>
  <c r="BG146" i="3"/>
  <c r="AZ148" i="3"/>
  <c r="BG17" i="3"/>
  <c r="BF135" i="3"/>
  <c r="BC192" i="3"/>
  <c r="BA124" i="3"/>
  <c r="BJ119" i="3"/>
  <c r="AV193" i="3"/>
  <c r="BH43" i="3"/>
  <c r="BA135" i="3"/>
  <c r="AZ119" i="3"/>
  <c r="BG206" i="3"/>
  <c r="AY129" i="3"/>
  <c r="BC199" i="3"/>
  <c r="BA57" i="3"/>
  <c r="BK185" i="3"/>
  <c r="AY107" i="3"/>
  <c r="BB164" i="3"/>
  <c r="BJ145" i="3"/>
  <c r="AZ201" i="3"/>
  <c r="BK93" i="3"/>
  <c r="BB32" i="3"/>
  <c r="BC97" i="3"/>
  <c r="BA215" i="3"/>
  <c r="AY221" i="3"/>
  <c r="BD60" i="3"/>
  <c r="BG195" i="3"/>
  <c r="BC51" i="3"/>
  <c r="AZ109" i="3"/>
  <c r="BG89" i="3"/>
  <c r="BF145" i="3"/>
  <c r="AV98" i="3"/>
  <c r="BK26" i="3"/>
  <c r="BG126" i="3"/>
  <c r="AW114" i="3"/>
  <c r="AV184" i="3"/>
  <c r="BE128" i="3"/>
  <c r="BD73" i="3"/>
  <c r="BH211" i="3"/>
  <c r="AZ153" i="3"/>
  <c r="AZ182" i="3"/>
  <c r="BI111" i="3"/>
  <c r="BB206" i="3"/>
  <c r="AW79" i="3"/>
  <c r="AV159" i="3"/>
  <c r="BI154" i="3"/>
  <c r="BF27" i="3"/>
  <c r="AZ34" i="3"/>
  <c r="BD36" i="3"/>
  <c r="BH81" i="3"/>
  <c r="BD92" i="3"/>
  <c r="AY170" i="3"/>
  <c r="BJ170" i="3"/>
  <c r="BF150" i="3"/>
  <c r="AW85" i="3"/>
  <c r="BI49" i="3"/>
  <c r="BI203" i="3"/>
  <c r="BI213" i="3"/>
  <c r="AV88" i="3"/>
  <c r="BG19" i="3"/>
  <c r="BA192" i="3"/>
  <c r="BE55" i="3"/>
  <c r="BE149" i="3"/>
  <c r="BD83" i="3"/>
  <c r="BK175" i="3"/>
  <c r="AW69" i="3"/>
  <c r="AZ137" i="3"/>
  <c r="BJ74" i="3"/>
  <c r="BH56" i="3"/>
  <c r="AW169" i="3"/>
  <c r="BB181" i="3"/>
  <c r="AX40" i="3"/>
  <c r="BJ111" i="3"/>
  <c r="AW18" i="3"/>
  <c r="AX13" i="3"/>
  <c r="BA231" i="3"/>
  <c r="BK86" i="3"/>
  <c r="AZ101" i="3"/>
  <c r="BE27" i="3"/>
  <c r="AV36" i="3"/>
  <c r="AX88" i="3"/>
  <c r="BC180" i="3"/>
  <c r="BA81" i="3"/>
  <c r="AY213" i="3"/>
  <c r="BK170" i="3"/>
  <c r="BA35" i="3"/>
  <c r="BI67" i="3"/>
  <c r="BA134" i="3"/>
  <c r="BE61" i="3"/>
  <c r="BE193" i="3"/>
  <c r="BG174" i="3"/>
  <c r="BG92" i="3"/>
  <c r="BG188" i="3"/>
  <c r="BI200" i="3"/>
  <c r="BA92" i="3"/>
  <c r="AX194" i="3"/>
  <c r="BG23" i="3"/>
  <c r="BH54" i="3"/>
  <c r="BA146" i="3"/>
  <c r="AV217" i="3"/>
  <c r="BE89" i="3"/>
  <c r="BH190" i="3"/>
  <c r="BC37" i="3"/>
  <c r="BI174" i="3"/>
  <c r="BD120" i="3"/>
  <c r="BG176" i="3"/>
  <c r="BC43" i="3"/>
  <c r="BH34" i="3"/>
  <c r="AZ102" i="3"/>
  <c r="AV129" i="3"/>
  <c r="BJ108" i="3"/>
  <c r="BI88" i="3"/>
  <c r="BH76" i="3"/>
  <c r="BA212" i="3"/>
  <c r="BK145" i="3"/>
  <c r="BB48" i="3"/>
  <c r="BG39" i="3"/>
  <c r="BJ202" i="3"/>
  <c r="AZ160" i="3"/>
  <c r="AZ208" i="3"/>
  <c r="AW129" i="3"/>
  <c r="BC79" i="3"/>
  <c r="BA159" i="3"/>
  <c r="BB55" i="3"/>
  <c r="BI169" i="3"/>
  <c r="BH103" i="3"/>
  <c r="BB177" i="3"/>
  <c r="BE156" i="3"/>
  <c r="BG120" i="3"/>
  <c r="BC116" i="3"/>
  <c r="BB100" i="3"/>
  <c r="AY162" i="3"/>
  <c r="AW153" i="3"/>
  <c r="BD197" i="3"/>
  <c r="BG41" i="3"/>
  <c r="AW157" i="3"/>
  <c r="AW29" i="3"/>
  <c r="AW159" i="3"/>
  <c r="AY179" i="3"/>
  <c r="AY134" i="3"/>
  <c r="BK223" i="3"/>
  <c r="AZ21" i="3"/>
  <c r="AX106" i="3"/>
  <c r="BB63" i="3"/>
  <c r="BE59" i="3"/>
  <c r="BE146" i="3"/>
  <c r="BE113" i="3"/>
  <c r="BG162" i="3"/>
  <c r="AZ202" i="3"/>
  <c r="BF175" i="3"/>
  <c r="BD47" i="3"/>
  <c r="BJ38" i="3"/>
  <c r="BB176" i="3"/>
  <c r="AZ20" i="3"/>
  <c r="BD93" i="3"/>
  <c r="BC176" i="3"/>
  <c r="BG24" i="3"/>
  <c r="BJ63" i="3"/>
  <c r="AW104" i="3"/>
  <c r="BB120" i="3"/>
  <c r="BC44" i="3"/>
  <c r="BE116" i="3"/>
  <c r="BF215" i="3"/>
  <c r="BB71" i="3"/>
  <c r="BD55" i="3"/>
  <c r="BH38" i="3"/>
  <c r="BC149" i="3"/>
  <c r="BC13" i="3"/>
  <c r="BH130" i="3"/>
  <c r="BF22" i="3"/>
  <c r="AW15" i="3"/>
  <c r="BB59" i="3"/>
  <c r="BD17" i="3"/>
  <c r="BI56" i="3"/>
  <c r="BC162" i="3"/>
  <c r="BD195" i="3"/>
  <c r="BC225" i="3"/>
  <c r="BD37" i="3"/>
  <c r="AW160" i="3"/>
  <c r="AW162" i="3"/>
  <c r="BA202" i="3"/>
  <c r="BJ58" i="3"/>
  <c r="AW135" i="3"/>
  <c r="AY138" i="3"/>
  <c r="BG53" i="3"/>
  <c r="AZ19" i="3"/>
  <c r="BA23" i="3"/>
  <c r="BH52" i="3"/>
  <c r="BH86" i="3"/>
  <c r="BJ85" i="3"/>
  <c r="BC88" i="3"/>
  <c r="AZ178" i="3"/>
  <c r="BC108" i="3"/>
  <c r="BB111" i="3"/>
  <c r="BJ22" i="3"/>
  <c r="AZ37" i="3"/>
  <c r="BB157" i="3"/>
  <c r="BF170" i="3"/>
  <c r="BH205" i="3"/>
  <c r="AY158" i="3"/>
  <c r="BE185" i="3"/>
  <c r="BD157" i="3"/>
  <c r="BE119" i="3"/>
  <c r="AV223" i="3"/>
  <c r="AV123" i="3"/>
  <c r="BF108" i="3"/>
  <c r="BK190" i="3"/>
  <c r="AX156" i="3"/>
  <c r="AW116" i="3"/>
  <c r="BE125" i="3"/>
  <c r="BE123" i="3"/>
  <c r="BK62" i="3"/>
  <c r="AV146" i="3"/>
  <c r="BG69" i="3"/>
  <c r="BC224" i="3"/>
  <c r="BA228" i="3"/>
  <c r="BE143" i="3"/>
  <c r="AV182" i="3"/>
  <c r="BG16" i="3"/>
  <c r="AX60" i="3"/>
  <c r="BA39" i="3"/>
  <c r="BK158" i="3"/>
  <c r="BC177" i="3"/>
  <c r="BH33" i="3"/>
  <c r="BD46" i="3"/>
  <c r="BC168" i="3"/>
  <c r="BA54" i="3"/>
  <c r="BD75" i="3"/>
  <c r="BC33" i="3"/>
  <c r="BF195" i="3"/>
  <c r="BK31" i="3"/>
  <c r="AZ117" i="3"/>
  <c r="AY92" i="3"/>
  <c r="BH25" i="3"/>
  <c r="BF86" i="3"/>
  <c r="BG172" i="3"/>
  <c r="BC61" i="3"/>
  <c r="BG129" i="3"/>
  <c r="BA29" i="3"/>
  <c r="BC27" i="3"/>
  <c r="BE153" i="3"/>
  <c r="BD21" i="3"/>
  <c r="BF92" i="3"/>
  <c r="BE102" i="3"/>
  <c r="BE203" i="3"/>
  <c r="AW91" i="3"/>
  <c r="BF68" i="3"/>
  <c r="BD170" i="3"/>
  <c r="BI128" i="3"/>
  <c r="BD84" i="3"/>
  <c r="BI113" i="3"/>
  <c r="AY220" i="3"/>
  <c r="BK24" i="3"/>
  <c r="BB189" i="3"/>
  <c r="BB159" i="3"/>
  <c r="BB208" i="3"/>
  <c r="BB51" i="3"/>
  <c r="BJ166" i="3"/>
  <c r="BD221" i="3"/>
  <c r="AW227" i="3"/>
  <c r="BA95" i="3"/>
  <c r="AW118" i="3"/>
  <c r="BI120" i="3"/>
  <c r="BE82" i="3"/>
  <c r="AY159" i="3"/>
  <c r="BA190" i="3"/>
  <c r="BH152" i="3"/>
  <c r="BF202" i="3"/>
  <c r="BF182" i="3"/>
  <c r="BA46" i="3"/>
  <c r="AX54" i="3"/>
  <c r="BC159" i="3"/>
  <c r="BE101" i="3"/>
  <c r="BB231" i="3"/>
  <c r="AY153" i="3"/>
  <c r="AX36" i="3"/>
  <c r="BC175" i="3"/>
  <c r="AV144" i="3"/>
  <c r="BD118" i="3"/>
  <c r="AX191" i="3"/>
  <c r="BG230" i="3"/>
  <c r="BD189" i="3"/>
  <c r="AY188" i="3"/>
  <c r="BH195" i="3"/>
  <c r="BC135" i="3"/>
  <c r="BG182" i="3"/>
  <c r="BH157" i="3"/>
  <c r="BJ87" i="3"/>
  <c r="BG151" i="3"/>
  <c r="BF49" i="3"/>
  <c r="BF186" i="3"/>
  <c r="BG145" i="3"/>
  <c r="AV185" i="3"/>
  <c r="BH201" i="3"/>
  <c r="AX186" i="3"/>
  <c r="BD135" i="3"/>
  <c r="BI225" i="3"/>
  <c r="AZ207" i="3"/>
  <c r="BF228" i="3"/>
  <c r="BC113" i="3"/>
  <c r="AW52" i="3"/>
  <c r="AV147" i="3"/>
  <c r="AX200" i="3"/>
  <c r="AX134" i="3"/>
  <c r="BC69" i="3"/>
  <c r="BJ75" i="3"/>
  <c r="BH78" i="3"/>
  <c r="BD196" i="3"/>
  <c r="BK127" i="3"/>
  <c r="BA83" i="3"/>
  <c r="BH45" i="3"/>
  <c r="BF84" i="3"/>
  <c r="BK201" i="3"/>
  <c r="BA223" i="3"/>
  <c r="AX122" i="3"/>
  <c r="BA120" i="3"/>
  <c r="AX42" i="3"/>
  <c r="BF203" i="3"/>
  <c r="BB28" i="3"/>
  <c r="AX178" i="3"/>
  <c r="BB201" i="3"/>
  <c r="AV45" i="3"/>
  <c r="BG14" i="3"/>
  <c r="AX189" i="3"/>
  <c r="BD82" i="3"/>
  <c r="AW88" i="3"/>
  <c r="BA197" i="3"/>
  <c r="AX18" i="3"/>
  <c r="BI144" i="3"/>
  <c r="AX125" i="3"/>
  <c r="BK173" i="3"/>
  <c r="BA185" i="3"/>
  <c r="BG179" i="3"/>
  <c r="BI180" i="3"/>
  <c r="AZ132" i="3"/>
  <c r="BI156" i="3"/>
  <c r="BH99" i="3"/>
  <c r="BC179" i="3"/>
  <c r="BG160" i="3"/>
  <c r="BF180" i="3"/>
  <c r="BK153" i="3"/>
  <c r="BE52" i="3"/>
  <c r="BH133" i="3"/>
  <c r="BH153" i="3"/>
  <c r="BJ78" i="3"/>
  <c r="BA17" i="3"/>
  <c r="AW150" i="3"/>
  <c r="AV103" i="3"/>
  <c r="BC133" i="3"/>
  <c r="BG122" i="3"/>
  <c r="AY180" i="3"/>
  <c r="BA170" i="3"/>
  <c r="BK88" i="3"/>
  <c r="BK199" i="3"/>
  <c r="AX141" i="3"/>
  <c r="AV168" i="3"/>
  <c r="BH101" i="3"/>
  <c r="BA62" i="3"/>
  <c r="BF166" i="3"/>
  <c r="BA87" i="3"/>
  <c r="BA34" i="3"/>
  <c r="BE170" i="3"/>
  <c r="BC209" i="3"/>
  <c r="AY48" i="3"/>
  <c r="BD97" i="3"/>
  <c r="BE230" i="3"/>
  <c r="BF29" i="3"/>
  <c r="BB226" i="3"/>
  <c r="BD137" i="3"/>
  <c r="BA182" i="3"/>
  <c r="BC107" i="3"/>
  <c r="BI100" i="3"/>
  <c r="BG191" i="3"/>
  <c r="AY143" i="3"/>
  <c r="BA138" i="3"/>
  <c r="BH209" i="3"/>
  <c r="BK111" i="3"/>
  <c r="BF187" i="3"/>
  <c r="BF52" i="3"/>
  <c r="AY171" i="3"/>
  <c r="AY46" i="3"/>
  <c r="BF107" i="3"/>
  <c r="AY19" i="3"/>
  <c r="BJ128" i="3"/>
  <c r="BC190" i="3"/>
  <c r="BC47" i="3"/>
  <c r="AW97" i="3"/>
  <c r="BB90" i="3"/>
  <c r="AV122" i="3"/>
  <c r="BJ117" i="3"/>
  <c r="BK35" i="3"/>
  <c r="AW50" i="3"/>
  <c r="AW164" i="3"/>
  <c r="BB167" i="3"/>
  <c r="AV75" i="3"/>
  <c r="BE122" i="3"/>
  <c r="BB210" i="3"/>
  <c r="AW123" i="3"/>
  <c r="AY199" i="3"/>
  <c r="BJ133" i="3"/>
  <c r="BK176" i="3"/>
  <c r="BH230" i="3"/>
  <c r="BA220" i="3"/>
  <c r="BC137" i="3"/>
  <c r="BD185" i="3"/>
  <c r="BH53" i="3"/>
  <c r="BF181" i="3"/>
  <c r="AW213" i="3"/>
  <c r="BF174" i="3"/>
  <c r="BF201" i="3"/>
  <c r="BK75" i="3"/>
  <c r="BE206" i="3"/>
  <c r="BG95" i="3"/>
  <c r="BA107" i="3"/>
  <c r="BF37" i="3"/>
  <c r="AY68" i="3"/>
  <c r="BB92" i="3"/>
  <c r="AX167" i="3"/>
  <c r="BJ193" i="3"/>
  <c r="AV166" i="3"/>
  <c r="BA79" i="3"/>
  <c r="BH105" i="3"/>
  <c r="AV79" i="3"/>
  <c r="BF192" i="3"/>
  <c r="BH36" i="3"/>
  <c r="BI32" i="3"/>
  <c r="BH35" i="3"/>
  <c r="BE132" i="3"/>
  <c r="AY45" i="3"/>
  <c r="BB214" i="3"/>
  <c r="BD154" i="3"/>
  <c r="AY164" i="3"/>
  <c r="AY58" i="3"/>
  <c r="AW102" i="3"/>
  <c r="BA61" i="3"/>
  <c r="BI19" i="3"/>
  <c r="AV104" i="3"/>
  <c r="BE182" i="3"/>
  <c r="BC32" i="3"/>
  <c r="BA21" i="3"/>
  <c r="BK68" i="3"/>
  <c r="BD201" i="3"/>
  <c r="AX143" i="3"/>
  <c r="BJ149" i="3"/>
  <c r="BK13" i="3"/>
  <c r="BF159" i="3"/>
  <c r="AW221" i="3"/>
  <c r="BC134" i="3"/>
  <c r="BD34" i="3"/>
  <c r="AV68" i="3"/>
  <c r="AX197" i="3"/>
  <c r="BG62" i="3"/>
  <c r="AV27" i="3"/>
  <c r="BA166" i="3"/>
  <c r="BF155" i="3"/>
  <c r="BD191" i="3"/>
  <c r="AZ212" i="3"/>
  <c r="BI123" i="3"/>
  <c r="AX58" i="3"/>
  <c r="AZ104" i="3"/>
  <c r="AX34" i="3"/>
  <c r="BK162" i="3"/>
  <c r="AZ204" i="3"/>
  <c r="AX43" i="3"/>
  <c r="AX73" i="3"/>
  <c r="BF117" i="3"/>
  <c r="BC18" i="3"/>
  <c r="AZ120" i="3"/>
  <c r="BH163" i="3"/>
  <c r="BD108" i="3"/>
  <c r="BJ183" i="3"/>
  <c r="AZ65" i="3"/>
  <c r="BI167" i="3"/>
  <c r="AW132" i="3"/>
  <c r="AV80" i="3"/>
  <c r="AZ67" i="3"/>
  <c r="BD50" i="3"/>
  <c r="AY210" i="3"/>
  <c r="AZ49" i="3"/>
  <c r="AZ150" i="3"/>
  <c r="BF156" i="3"/>
  <c r="BB65" i="3"/>
  <c r="AX181" i="3"/>
  <c r="AX124" i="3"/>
  <c r="BJ116" i="3"/>
  <c r="BG85" i="3"/>
  <c r="BK112" i="3"/>
  <c r="BC130" i="3"/>
  <c r="AW202" i="3"/>
  <c r="BC182" i="3"/>
  <c r="BB101" i="3"/>
  <c r="BB42" i="3"/>
  <c r="BC19" i="3"/>
  <c r="BH111" i="3"/>
  <c r="BC155" i="3"/>
  <c r="BK182" i="3"/>
  <c r="AY13" i="3"/>
  <c r="BF217" i="3"/>
  <c r="BE73" i="3"/>
  <c r="AW190" i="3"/>
  <c r="BB29" i="3"/>
  <c r="AW76" i="3"/>
  <c r="BB108" i="3"/>
  <c r="BC16" i="3"/>
  <c r="BB124" i="3"/>
  <c r="BC218" i="3"/>
  <c r="BC200" i="3"/>
  <c r="AX31" i="3"/>
  <c r="BG113" i="3"/>
  <c r="BE97" i="3"/>
  <c r="AY18" i="3"/>
  <c r="BJ65" i="3"/>
  <c r="AZ47" i="3"/>
  <c r="BB116" i="3"/>
  <c r="AV203" i="3"/>
  <c r="BE69" i="3"/>
  <c r="AZ152" i="3"/>
  <c r="BH122" i="3"/>
  <c r="BK138" i="3"/>
  <c r="AW215" i="3"/>
  <c r="AV96" i="3"/>
  <c r="AV100" i="3"/>
  <c r="BF33" i="3"/>
  <c r="BB180" i="3"/>
  <c r="BH227" i="3"/>
  <c r="AX182" i="3"/>
  <c r="BC63" i="3"/>
  <c r="BG111" i="3"/>
  <c r="BE86" i="3"/>
  <c r="BD111" i="3"/>
  <c r="BH138" i="3"/>
  <c r="BG73" i="3"/>
  <c r="BF140" i="3"/>
  <c r="AX192" i="3"/>
  <c r="BC75" i="3"/>
  <c r="BA198" i="3"/>
  <c r="BE187" i="3"/>
  <c r="BG58" i="3"/>
  <c r="BC57" i="3"/>
  <c r="AY24" i="3"/>
  <c r="BI102" i="3"/>
  <c r="BB102" i="3"/>
  <c r="BJ70" i="3"/>
  <c r="AY219" i="3"/>
  <c r="AV57" i="3"/>
  <c r="AZ91" i="3"/>
  <c r="BD22" i="3"/>
  <c r="BA147" i="3"/>
  <c r="BD100" i="3"/>
  <c r="BA105" i="3"/>
  <c r="BB204" i="3"/>
  <c r="BJ54" i="3"/>
  <c r="BD96" i="3"/>
  <c r="BC67" i="3"/>
  <c r="BH58" i="3"/>
  <c r="BA97" i="3"/>
  <c r="BH118" i="3"/>
  <c r="BB126" i="3"/>
  <c r="AY177" i="3"/>
  <c r="BB91" i="3"/>
  <c r="BD181" i="3"/>
  <c r="AV128" i="3"/>
  <c r="BG181" i="3"/>
  <c r="BK18" i="3"/>
  <c r="BF72" i="3"/>
  <c r="AY191" i="3"/>
  <c r="BA118" i="3"/>
  <c r="BI231" i="3"/>
  <c r="BD178" i="3"/>
  <c r="BK231" i="3"/>
  <c r="AY29" i="3"/>
  <c r="BA89" i="3"/>
  <c r="AW106" i="3"/>
  <c r="BD116" i="3"/>
  <c r="BH44" i="3"/>
  <c r="AY160" i="3"/>
  <c r="BH207" i="3"/>
  <c r="BA203" i="3"/>
  <c r="BJ56" i="3"/>
  <c r="BE195" i="3"/>
  <c r="BA103" i="3"/>
  <c r="BK103" i="3"/>
  <c r="AX228" i="3"/>
  <c r="BD219" i="3"/>
  <c r="BA19" i="3"/>
  <c r="AY75" i="3"/>
  <c r="BH196" i="3"/>
  <c r="AY205" i="3"/>
  <c r="BH142" i="3"/>
  <c r="AY77" i="3"/>
  <c r="BD229" i="3"/>
  <c r="BF197" i="3"/>
  <c r="AZ110" i="3"/>
  <c r="BA37" i="3"/>
  <c r="BF80" i="3"/>
  <c r="BD215" i="3"/>
  <c r="BK120" i="3"/>
  <c r="AW60" i="3"/>
  <c r="BH119" i="3"/>
  <c r="BA27" i="3"/>
  <c r="AW222" i="3"/>
  <c r="BF121" i="3"/>
  <c r="BJ33" i="3"/>
  <c r="AX71" i="3"/>
  <c r="BH215" i="3"/>
  <c r="BB152" i="3"/>
  <c r="BJ32" i="3"/>
  <c r="BB61" i="3"/>
  <c r="BI62" i="3"/>
  <c r="BD171" i="3"/>
  <c r="AX33" i="3"/>
  <c r="BF85" i="3"/>
  <c r="BF26" i="3"/>
  <c r="BH37" i="3"/>
  <c r="BK51" i="3"/>
  <c r="BE136" i="3"/>
  <c r="BD78" i="3"/>
  <c r="AX136" i="3"/>
  <c r="BI46" i="3"/>
  <c r="AW81" i="3"/>
  <c r="BD158" i="3"/>
  <c r="AY71" i="3"/>
  <c r="BK191" i="3"/>
  <c r="AZ162" i="3"/>
  <c r="AX140" i="3"/>
  <c r="AX153" i="3"/>
  <c r="BJ124" i="3"/>
  <c r="AW45" i="3"/>
  <c r="BE26" i="3"/>
  <c r="BJ96" i="3"/>
  <c r="BD16" i="3"/>
  <c r="AV15" i="3"/>
  <c r="AZ123" i="3"/>
  <c r="AZ141" i="3"/>
  <c r="AV91" i="3"/>
  <c r="AW55" i="3"/>
  <c r="BF231" i="3"/>
  <c r="BH117" i="3"/>
  <c r="BK16" i="3"/>
  <c r="BB16" i="3"/>
  <c r="BK134" i="3"/>
  <c r="AV143" i="3"/>
  <c r="BH177" i="3"/>
  <c r="BB103" i="3"/>
  <c r="AX188" i="3"/>
  <c r="AY163" i="3"/>
  <c r="AZ85" i="3"/>
  <c r="BH104" i="3"/>
  <c r="BF221" i="3"/>
  <c r="AW166" i="3"/>
  <c r="BB139" i="3"/>
  <c r="AY69" i="3"/>
  <c r="BC148" i="3"/>
  <c r="BI75" i="3"/>
  <c r="BG127" i="3"/>
  <c r="BD52" i="3"/>
  <c r="BI207" i="3"/>
  <c r="BE48" i="3"/>
  <c r="BF61" i="3"/>
  <c r="BG94" i="3"/>
  <c r="BI142" i="3"/>
  <c r="AZ220" i="3"/>
  <c r="BE133" i="3"/>
  <c r="BH59" i="3"/>
  <c r="AY110" i="3"/>
  <c r="BI134" i="3"/>
  <c r="BH193" i="3"/>
  <c r="BE124" i="3"/>
  <c r="BD230" i="3"/>
  <c r="BG20" i="3"/>
  <c r="AV38" i="3"/>
  <c r="BD227" i="3"/>
  <c r="BH148" i="3"/>
  <c r="BH55" i="3"/>
  <c r="AV220" i="3"/>
  <c r="AX212" i="3"/>
  <c r="BE64" i="3"/>
  <c r="BD165" i="3"/>
  <c r="BH135" i="3"/>
  <c r="BJ83" i="3"/>
  <c r="BD126" i="3"/>
  <c r="BK110" i="3"/>
  <c r="BC17" i="3"/>
  <c r="BJ168" i="3"/>
  <c r="BB145" i="3"/>
  <c r="BF31" i="3"/>
  <c r="BC202" i="3"/>
  <c r="AY226" i="3"/>
  <c r="BB66" i="3"/>
  <c r="AX86" i="3"/>
  <c r="BA150" i="3"/>
  <c r="BC221" i="3"/>
  <c r="BK137" i="3"/>
  <c r="AV111" i="3"/>
  <c r="AY106" i="3"/>
  <c r="AV229" i="3"/>
  <c r="AY125" i="3"/>
  <c r="AY169" i="3"/>
  <c r="AZ69" i="3"/>
  <c r="BA130" i="3"/>
  <c r="BD117" i="3"/>
  <c r="BA122" i="3"/>
  <c r="BG110" i="3"/>
  <c r="AW113" i="3"/>
  <c r="BJ227" i="3"/>
  <c r="BI77" i="3"/>
  <c r="BF73" i="3"/>
  <c r="AX221" i="3"/>
  <c r="BI229" i="3"/>
  <c r="BI178" i="3"/>
  <c r="BG196" i="3"/>
  <c r="BH79" i="3"/>
  <c r="AV169" i="3"/>
  <c r="BG219" i="3"/>
  <c r="BA152" i="3"/>
  <c r="BJ171" i="3"/>
  <c r="AY33" i="3"/>
  <c r="AZ134" i="3"/>
  <c r="AY117" i="3"/>
  <c r="AY151" i="3"/>
  <c r="BJ182" i="3"/>
  <c r="AW210" i="3"/>
  <c r="BA98" i="3"/>
  <c r="BD179" i="3"/>
  <c r="BG175" i="3"/>
  <c r="BC36" i="3"/>
  <c r="BK126" i="3"/>
  <c r="BC140" i="3"/>
  <c r="BF146" i="3"/>
  <c r="BF54" i="3"/>
  <c r="AV53" i="3"/>
  <c r="AV226" i="3"/>
  <c r="AX119" i="3"/>
  <c r="AW137" i="3"/>
  <c r="AW203" i="3"/>
  <c r="BI160" i="3"/>
  <c r="AY57" i="3"/>
  <c r="BF99" i="3"/>
  <c r="BK160" i="3"/>
  <c r="BI31" i="3"/>
  <c r="BI13" i="3"/>
  <c r="BJ146" i="3"/>
  <c r="BI23" i="3"/>
  <c r="BE188" i="3"/>
  <c r="BJ91" i="3"/>
  <c r="BK207" i="3"/>
  <c r="BH149" i="3"/>
  <c r="AW173" i="3"/>
  <c r="BC208" i="3"/>
  <c r="BD119" i="3"/>
  <c r="BA116" i="3"/>
  <c r="BJ224" i="3"/>
  <c r="BB89" i="3"/>
  <c r="BE150" i="3"/>
  <c r="AZ157" i="3"/>
  <c r="BD110" i="3"/>
  <c r="AX15" i="3"/>
  <c r="BC169" i="3"/>
  <c r="BE223" i="3"/>
  <c r="BH29" i="3"/>
  <c r="BF38" i="3"/>
  <c r="AX28" i="3"/>
  <c r="BK115" i="3"/>
  <c r="AX118" i="3"/>
  <c r="BF103" i="3"/>
  <c r="BE77" i="3"/>
  <c r="AX84" i="3"/>
  <c r="BK128" i="3"/>
  <c r="AW121" i="3"/>
  <c r="BF30" i="3"/>
  <c r="BD23" i="3"/>
  <c r="AZ62" i="3"/>
  <c r="BA208" i="3"/>
  <c r="BB212" i="3"/>
  <c r="AX129" i="3"/>
  <c r="BE70" i="3"/>
  <c r="AZ183" i="3"/>
  <c r="BA218" i="3"/>
  <c r="BI64" i="3"/>
  <c r="BD54" i="3"/>
  <c r="AZ72" i="3"/>
  <c r="AW51" i="3"/>
  <c r="AZ161" i="3"/>
  <c r="AX144" i="3"/>
  <c r="AV137" i="3"/>
  <c r="BG163" i="3"/>
  <c r="BJ25" i="3"/>
  <c r="BF104" i="3"/>
  <c r="BA184" i="3"/>
  <c r="AW177" i="3"/>
  <c r="BG177" i="3"/>
  <c r="BE47" i="3"/>
  <c r="BC178" i="3"/>
  <c r="BC203" i="3"/>
  <c r="BJ69" i="3"/>
  <c r="AZ24" i="3"/>
  <c r="BJ60" i="3"/>
  <c r="AW24" i="3"/>
  <c r="BF115" i="3"/>
  <c r="BA123" i="3"/>
  <c r="BD202" i="3"/>
  <c r="BC184" i="3"/>
  <c r="BJ169" i="3"/>
  <c r="BI170" i="3"/>
  <c r="BC222" i="3"/>
  <c r="BH141" i="3"/>
  <c r="BH109" i="3"/>
  <c r="AX219" i="3"/>
  <c r="BJ162" i="3"/>
  <c r="BD129" i="3"/>
  <c r="BD139" i="3"/>
  <c r="BH184" i="3"/>
  <c r="BD99" i="3"/>
  <c r="BG115" i="3"/>
  <c r="AW149" i="3"/>
  <c r="BC42" i="3"/>
  <c r="BA77" i="3"/>
  <c r="BE31" i="3"/>
  <c r="AZ32" i="3"/>
  <c r="BE107" i="3"/>
  <c r="BI79" i="3"/>
  <c r="BF43" i="3"/>
  <c r="BF114" i="3"/>
  <c r="BF144" i="3"/>
  <c r="BC23" i="3"/>
  <c r="BH164" i="3"/>
  <c r="BB107" i="3"/>
  <c r="AX176" i="3"/>
  <c r="BC105" i="3"/>
  <c r="BC191" i="3"/>
  <c r="AY99" i="3"/>
  <c r="BJ174" i="3"/>
  <c r="BB121" i="3"/>
  <c r="BA106" i="3"/>
  <c r="BJ136" i="3"/>
  <c r="BD35" i="3"/>
  <c r="AX111" i="3"/>
  <c r="BI71" i="3"/>
  <c r="BB46" i="3"/>
  <c r="AX208" i="3"/>
  <c r="BG178" i="3"/>
  <c r="AX150" i="3"/>
  <c r="BC103" i="3"/>
  <c r="AY111" i="3"/>
  <c r="BE104" i="3"/>
  <c r="AW105" i="3"/>
  <c r="AV13" i="3"/>
  <c r="AV142" i="3"/>
  <c r="BF222" i="3"/>
  <c r="BK66" i="3"/>
  <c r="BK157" i="3"/>
  <c r="BE72" i="3"/>
  <c r="BC161" i="3"/>
  <c r="BC212" i="3"/>
  <c r="AY84" i="3"/>
  <c r="BD177" i="3"/>
  <c r="BF131" i="3"/>
  <c r="BK105" i="3"/>
  <c r="BA13" i="3"/>
  <c r="AX87" i="3"/>
  <c r="BE178" i="3"/>
  <c r="BF110" i="3"/>
  <c r="AX120" i="3"/>
  <c r="AV16" i="3"/>
  <c r="BH200" i="3"/>
  <c r="BA131" i="3"/>
  <c r="BG101" i="3"/>
  <c r="AV126" i="3"/>
  <c r="AX142" i="3"/>
  <c r="BG15" i="3"/>
  <c r="AZ218" i="3"/>
  <c r="BG13" i="3"/>
  <c r="AY83" i="3"/>
  <c r="AW122" i="3"/>
  <c r="BH167" i="3"/>
  <c r="BJ123" i="3"/>
  <c r="BI16" i="3"/>
  <c r="AY15" i="3"/>
  <c r="BC14" i="3"/>
  <c r="AZ39" i="3"/>
  <c r="BA114" i="3"/>
  <c r="BA179" i="3"/>
  <c r="BD133" i="3"/>
  <c r="AY224" i="3"/>
  <c r="BJ184" i="3"/>
  <c r="BA173" i="3"/>
  <c r="AV82" i="3"/>
  <c r="BK222" i="3"/>
  <c r="BI48" i="3"/>
  <c r="BC145" i="3"/>
  <c r="BG204" i="3"/>
  <c r="BH93" i="3"/>
  <c r="BC132" i="3"/>
  <c r="BD101" i="3"/>
  <c r="BI117" i="3"/>
  <c r="BE210" i="3"/>
  <c r="BG209" i="3"/>
  <c r="BE160" i="3"/>
  <c r="BA101" i="3"/>
  <c r="BE217" i="3"/>
  <c r="AY65" i="3"/>
  <c r="AX78" i="3"/>
  <c r="BI41" i="3"/>
  <c r="BB191" i="3"/>
  <c r="BA205" i="3"/>
  <c r="BE87" i="3"/>
  <c r="BF176" i="3"/>
  <c r="AV93" i="3"/>
  <c r="BB79" i="3"/>
  <c r="BE103" i="3"/>
  <c r="AY96" i="3"/>
  <c r="AZ64" i="3"/>
  <c r="AX205" i="3"/>
  <c r="BD188" i="3"/>
  <c r="AY64" i="3"/>
  <c r="BC210" i="3"/>
  <c r="BE91" i="3"/>
  <c r="BJ187" i="3"/>
  <c r="BI190" i="3"/>
  <c r="BA209" i="3"/>
  <c r="BI47" i="3"/>
  <c r="BK124" i="3"/>
  <c r="AV41" i="3"/>
  <c r="BD64" i="3"/>
  <c r="BG192" i="3"/>
  <c r="BH186" i="3"/>
  <c r="BB112" i="3"/>
  <c r="BG96" i="3"/>
  <c r="AX190" i="3"/>
  <c r="BB218" i="3"/>
  <c r="AW96" i="3"/>
  <c r="BF77" i="3"/>
  <c r="BE71" i="3"/>
  <c r="BJ84" i="3"/>
  <c r="BG84" i="3"/>
  <c r="BF20" i="3"/>
  <c r="AV73" i="3"/>
  <c r="AY121" i="3"/>
  <c r="BG123" i="3"/>
  <c r="BF226" i="3"/>
  <c r="BH170" i="3"/>
  <c r="BJ130" i="3"/>
  <c r="BK20" i="3"/>
  <c r="AZ174" i="3"/>
  <c r="BJ213" i="3"/>
  <c r="BE214" i="3"/>
  <c r="AY67" i="3"/>
  <c r="BD228" i="3"/>
  <c r="BC82" i="3"/>
  <c r="BC117" i="3"/>
  <c r="BE51" i="3"/>
  <c r="BF161" i="3"/>
  <c r="BD145" i="3"/>
  <c r="BF123" i="3"/>
  <c r="BC230" i="3"/>
  <c r="BE224" i="3"/>
  <c r="BD39" i="3"/>
  <c r="BC206" i="3"/>
  <c r="BA49" i="3"/>
  <c r="BD113" i="3"/>
  <c r="BC170" i="3"/>
  <c r="BH18" i="3"/>
  <c r="BK27" i="3"/>
  <c r="AW142" i="3"/>
  <c r="AY88" i="3"/>
  <c r="BI116" i="3"/>
  <c r="BF134" i="3"/>
  <c r="BA48" i="3"/>
  <c r="AW179" i="3"/>
  <c r="BE126" i="3"/>
  <c r="BD175" i="3"/>
  <c r="AZ189" i="3"/>
  <c r="AW65" i="3"/>
  <c r="AX157" i="3"/>
  <c r="AZ44" i="3"/>
  <c r="BC96" i="3"/>
  <c r="BD44" i="3"/>
  <c r="BE161" i="3"/>
  <c r="AZ231" i="3"/>
  <c r="AX51" i="3"/>
  <c r="BG208" i="3"/>
  <c r="AY79" i="3"/>
  <c r="AV25" i="3"/>
  <c r="BB178" i="3"/>
  <c r="BG225" i="3"/>
  <c r="AX203" i="3"/>
  <c r="AZ176" i="3"/>
  <c r="BH178" i="3"/>
  <c r="AY141" i="3"/>
  <c r="BK34" i="3"/>
  <c r="AW13" i="3"/>
  <c r="BI66" i="3"/>
  <c r="AV32" i="3"/>
  <c r="BB166" i="3"/>
  <c r="BA76" i="3"/>
  <c r="BI214" i="3"/>
  <c r="BE168" i="3"/>
  <c r="BH42" i="3"/>
  <c r="BI228" i="3"/>
  <c r="AW112" i="3"/>
  <c r="BE75" i="3"/>
  <c r="BH98" i="3"/>
  <c r="BE176" i="3"/>
  <c r="BE175" i="3"/>
  <c r="BD31" i="3"/>
  <c r="BJ76" i="3"/>
  <c r="BH231" i="3"/>
  <c r="AZ199" i="3"/>
  <c r="AV19" i="3"/>
  <c r="BD58" i="3"/>
  <c r="AW74" i="3"/>
  <c r="BE147" i="3"/>
  <c r="BE117" i="3"/>
  <c r="BB200" i="3"/>
  <c r="AW211" i="3"/>
  <c r="BF196" i="3"/>
  <c r="BK196" i="3"/>
  <c r="BE56" i="3"/>
  <c r="BJ102" i="3"/>
  <c r="AX126" i="3"/>
  <c r="BD66" i="3"/>
  <c r="BK122" i="3"/>
  <c r="BE225" i="3"/>
  <c r="AX96" i="3"/>
  <c r="BD107" i="3"/>
  <c r="AY182" i="3"/>
  <c r="BJ139" i="3"/>
  <c r="BK84" i="3"/>
  <c r="AV175" i="3"/>
  <c r="BJ147" i="3"/>
  <c r="BB97" i="3"/>
  <c r="AX213" i="3"/>
  <c r="BK91" i="3"/>
  <c r="AV195" i="3"/>
  <c r="BG82" i="3"/>
  <c r="BB224" i="3"/>
  <c r="BE212" i="3"/>
  <c r="AY73" i="3"/>
  <c r="BD105" i="3"/>
  <c r="BF127" i="3"/>
  <c r="AZ92" i="3"/>
  <c r="AY56" i="3"/>
  <c r="AZ198" i="3"/>
  <c r="BI210" i="3"/>
  <c r="BC39" i="3"/>
  <c r="BH28" i="3"/>
  <c r="BJ154" i="3"/>
  <c r="BJ46" i="3"/>
  <c r="BG222" i="3"/>
  <c r="BC59" i="3"/>
  <c r="BC60" i="3"/>
  <c r="AZ164" i="3"/>
  <c r="BA90" i="3"/>
  <c r="BJ88" i="3"/>
  <c r="BK25" i="3"/>
  <c r="BB192" i="3"/>
  <c r="BC154" i="3"/>
  <c r="AV202" i="3"/>
  <c r="AX65" i="3"/>
  <c r="BG54" i="3"/>
  <c r="BF65" i="3"/>
  <c r="AY87" i="3"/>
  <c r="BF17" i="3"/>
  <c r="BC56" i="3"/>
  <c r="BF160" i="3"/>
  <c r="BJ45" i="3"/>
  <c r="AZ133" i="3"/>
  <c r="BI196" i="3"/>
  <c r="BD30" i="3"/>
  <c r="BF120" i="3"/>
  <c r="AV33" i="3"/>
  <c r="AV48" i="3"/>
  <c r="AV127" i="3"/>
  <c r="BJ157" i="3"/>
  <c r="BB49" i="3"/>
  <c r="AX169" i="3"/>
  <c r="BF51" i="3"/>
  <c r="BJ17" i="3"/>
  <c r="BF157" i="3"/>
  <c r="BJ192" i="3"/>
  <c r="BJ210" i="3"/>
  <c r="BC189" i="3"/>
  <c r="BJ207" i="3"/>
  <c r="BD61" i="3"/>
  <c r="BB172" i="3"/>
  <c r="BI176" i="3"/>
  <c r="AZ42" i="3"/>
  <c r="BB155" i="3"/>
  <c r="AW68" i="3"/>
  <c r="BG158" i="3"/>
  <c r="BH158" i="3"/>
  <c r="AY142" i="3"/>
  <c r="BC143" i="3"/>
  <c r="AY81" i="3"/>
  <c r="BG105" i="3"/>
  <c r="AV106" i="3"/>
  <c r="BI185" i="3"/>
  <c r="AW93" i="3"/>
  <c r="BF13" i="3"/>
  <c r="AY102" i="3"/>
  <c r="AZ194" i="3"/>
  <c r="BG40" i="3"/>
  <c r="BA196" i="3"/>
  <c r="BE166" i="3"/>
  <c r="BA186" i="3"/>
  <c r="BE32" i="3"/>
  <c r="BH222" i="3"/>
  <c r="AW197" i="3"/>
  <c r="AV116" i="3"/>
  <c r="AV138" i="3"/>
  <c r="BB56" i="3"/>
  <c r="AY113" i="3"/>
  <c r="AX223" i="3"/>
  <c r="BJ191" i="3"/>
  <c r="BE62" i="3"/>
  <c r="BB84" i="3"/>
  <c r="BK159" i="3"/>
  <c r="BK130" i="3"/>
  <c r="AY38" i="3"/>
  <c r="BD207" i="3"/>
  <c r="BG100" i="3"/>
  <c r="AV160" i="3"/>
  <c r="AZ30" i="3"/>
  <c r="BE138" i="3"/>
  <c r="BA104" i="3"/>
  <c r="BJ82" i="3"/>
  <c r="AY59" i="3"/>
  <c r="AW31" i="3"/>
  <c r="BE218" i="3"/>
  <c r="AX76" i="3"/>
  <c r="AV74" i="3"/>
  <c r="AW189" i="3"/>
  <c r="AY118" i="3"/>
  <c r="AW172" i="3"/>
  <c r="BH16" i="3"/>
  <c r="BE151" i="3"/>
  <c r="BI179" i="3"/>
  <c r="AY128" i="3"/>
  <c r="BB44" i="3"/>
  <c r="AX91" i="3"/>
  <c r="BJ200" i="3"/>
  <c r="BD224" i="3"/>
  <c r="AW226" i="3"/>
  <c r="BD81" i="3"/>
  <c r="AY172" i="3"/>
  <c r="BE169" i="3"/>
  <c r="BG68" i="3"/>
  <c r="AV47" i="3"/>
  <c r="BK226" i="3"/>
  <c r="BA144" i="3"/>
  <c r="AZ216" i="3"/>
  <c r="BE34" i="3"/>
  <c r="AY105" i="3"/>
  <c r="BJ120" i="3"/>
  <c r="AZ111" i="3"/>
  <c r="BK155" i="3"/>
  <c r="BD169" i="3"/>
  <c r="BI93" i="3"/>
  <c r="AV208" i="3"/>
  <c r="BG56" i="3"/>
  <c r="BG77" i="3"/>
  <c r="BK203" i="3"/>
  <c r="AX101" i="3"/>
  <c r="BH214" i="3"/>
  <c r="BF148" i="3"/>
  <c r="AY61" i="3"/>
  <c r="BG47" i="3"/>
  <c r="AX79" i="3"/>
  <c r="BJ142" i="3"/>
  <c r="BI209" i="3"/>
  <c r="BD132" i="3"/>
  <c r="BK152" i="3"/>
  <c r="BK193" i="3"/>
  <c r="AZ89" i="3"/>
  <c r="AX107" i="3"/>
  <c r="BG51" i="3"/>
  <c r="AV152" i="3"/>
  <c r="BD28" i="3"/>
  <c r="AW46" i="3"/>
  <c r="BC92" i="3"/>
  <c r="AX175" i="3"/>
  <c r="AY148" i="3"/>
  <c r="BC48" i="3"/>
  <c r="AZ169" i="3"/>
  <c r="BH91" i="3"/>
  <c r="BJ18" i="3"/>
  <c r="BF136" i="3"/>
  <c r="AV221" i="3"/>
  <c r="AW107" i="3"/>
  <c r="BF41" i="3"/>
  <c r="BK97" i="3"/>
  <c r="BI219" i="3"/>
  <c r="AW101" i="3"/>
  <c r="BE154" i="3"/>
  <c r="BI45" i="3"/>
  <c r="BJ150" i="3"/>
  <c r="BE198" i="3"/>
  <c r="AZ27" i="3"/>
  <c r="BD223" i="3"/>
  <c r="BI109" i="3"/>
  <c r="BI96" i="3"/>
  <c r="BF79" i="3"/>
  <c r="BC109" i="3"/>
  <c r="BB179" i="3"/>
  <c r="AX83" i="3"/>
  <c r="BE135" i="3"/>
  <c r="BB41" i="3"/>
  <c r="AY112" i="3"/>
  <c r="AW220" i="3"/>
  <c r="AZ50" i="3"/>
  <c r="BA78" i="3"/>
  <c r="BF98" i="3"/>
  <c r="AZ63" i="3"/>
  <c r="AX162" i="3"/>
  <c r="BF76" i="3"/>
  <c r="BH132" i="3"/>
  <c r="BI131" i="3"/>
  <c r="BD48" i="3"/>
  <c r="BK141" i="3"/>
  <c r="AY54" i="3"/>
  <c r="BH107" i="3"/>
  <c r="BE42" i="3"/>
  <c r="BD141" i="3"/>
  <c r="BJ140" i="3"/>
  <c r="BC196" i="3"/>
  <c r="AV70" i="3"/>
  <c r="BF172" i="3"/>
  <c r="AV215" i="3"/>
  <c r="AW39" i="3"/>
  <c r="BG118" i="3"/>
  <c r="BE213" i="3"/>
  <c r="BH219" i="3"/>
  <c r="BD27" i="3"/>
  <c r="BI44" i="3"/>
  <c r="BI73" i="3"/>
  <c r="BD213" i="3"/>
  <c r="BK15" i="3"/>
  <c r="AX59" i="3"/>
  <c r="BK63" i="3"/>
  <c r="BF213" i="3"/>
  <c r="BC72" i="3"/>
  <c r="BJ36" i="3"/>
  <c r="BA174" i="3"/>
  <c r="BH166" i="3"/>
  <c r="BH46" i="3"/>
  <c r="BJ203" i="3"/>
  <c r="BE78" i="3"/>
  <c r="AW42" i="3"/>
  <c r="AY50" i="3"/>
  <c r="BH139" i="3"/>
  <c r="AY119" i="3"/>
  <c r="BF116" i="3"/>
  <c r="AY202" i="3"/>
  <c r="BI216" i="3"/>
  <c r="BB80" i="3"/>
  <c r="BF212" i="3"/>
  <c r="BB64" i="3"/>
  <c r="AV61" i="3"/>
  <c r="BE115" i="3"/>
  <c r="BJ104" i="3"/>
  <c r="BB175" i="3"/>
  <c r="BC64" i="3"/>
  <c r="BI201" i="3"/>
  <c r="AW120" i="3"/>
  <c r="BE144" i="3"/>
  <c r="BF47" i="3"/>
  <c r="BF191" i="3"/>
  <c r="AX22" i="3"/>
  <c r="BF153" i="3"/>
  <c r="BH110" i="3"/>
  <c r="BF69" i="3"/>
  <c r="BF185" i="3"/>
  <c r="AY127" i="3"/>
  <c r="AY74" i="3"/>
  <c r="BH140" i="3"/>
  <c r="BG71" i="3"/>
  <c r="BB132" i="3"/>
  <c r="BK205" i="3"/>
  <c r="AV42" i="3"/>
  <c r="AZ181" i="3"/>
  <c r="BF223" i="3"/>
  <c r="BB21" i="3"/>
  <c r="AX94" i="3"/>
  <c r="BC124" i="3"/>
  <c r="BB78" i="3"/>
  <c r="BF220" i="3"/>
  <c r="BG214" i="3"/>
  <c r="AW224" i="3"/>
  <c r="AX23" i="3"/>
  <c r="AX24" i="3"/>
  <c r="BF44" i="3"/>
  <c r="BA102" i="3"/>
  <c r="BD206" i="3"/>
  <c r="BK14" i="3"/>
  <c r="AX217" i="3"/>
  <c r="BA175" i="3"/>
  <c r="BI53" i="3"/>
  <c r="BI211" i="3"/>
  <c r="BC125" i="3"/>
  <c r="BG134" i="3"/>
  <c r="BC112" i="3"/>
  <c r="BD32" i="3"/>
  <c r="AV180" i="3"/>
  <c r="AX50" i="3"/>
  <c r="BI90" i="3"/>
  <c r="BE20" i="3"/>
  <c r="BE222" i="3"/>
  <c r="AY95" i="3"/>
  <c r="AV44" i="3"/>
  <c r="BH123" i="3"/>
  <c r="BD148" i="3"/>
  <c r="BF214" i="3"/>
  <c r="BH88" i="3"/>
  <c r="BF137" i="3"/>
  <c r="AZ112" i="3"/>
  <c r="BK167" i="3"/>
  <c r="AW219" i="3"/>
  <c r="BA126" i="3"/>
  <c r="BC123" i="3"/>
  <c r="BF162" i="3"/>
  <c r="AX227" i="3"/>
  <c r="AV227" i="3"/>
  <c r="BK229" i="3"/>
  <c r="BA72" i="3"/>
  <c r="BI29" i="3"/>
  <c r="BI183" i="3"/>
  <c r="BC173" i="3"/>
  <c r="AZ226" i="3"/>
  <c r="BI80" i="3"/>
  <c r="AY26" i="3"/>
  <c r="AX131" i="3"/>
  <c r="BK59" i="3"/>
  <c r="BF71" i="3"/>
  <c r="AX16" i="3"/>
  <c r="AX151" i="3"/>
  <c r="BB96" i="3"/>
  <c r="BD124" i="3"/>
  <c r="AZ131" i="3"/>
  <c r="BI84" i="3"/>
  <c r="BG76" i="3"/>
  <c r="BC78" i="3"/>
  <c r="BE216" i="3"/>
  <c r="AV58" i="3"/>
  <c r="BI166" i="3"/>
  <c r="AX196" i="3"/>
  <c r="AW25" i="3"/>
  <c r="BD88" i="3"/>
  <c r="BG189" i="3"/>
  <c r="BJ40" i="3"/>
  <c r="BB174" i="3"/>
  <c r="BB123" i="3"/>
  <c r="BB77" i="3"/>
  <c r="BG169" i="3"/>
  <c r="BI189" i="3"/>
  <c r="BG102" i="3"/>
  <c r="BG210" i="3"/>
  <c r="BH112" i="3"/>
  <c r="BK168" i="3"/>
  <c r="AY97" i="3"/>
  <c r="BJ125" i="3"/>
  <c r="BA229" i="3"/>
  <c r="BF24" i="3"/>
  <c r="BF158" i="3"/>
  <c r="BH213" i="3"/>
  <c r="BC186" i="3"/>
  <c r="AV49" i="3"/>
  <c r="AY184" i="3"/>
  <c r="BG193" i="3"/>
  <c r="BJ177" i="3"/>
  <c r="AZ142" i="3"/>
  <c r="AZ228" i="3"/>
  <c r="AW223" i="3"/>
  <c r="AZ115" i="3"/>
  <c r="BK174" i="3"/>
  <c r="BA45" i="3"/>
  <c r="BG99" i="3"/>
  <c r="BJ198" i="3"/>
  <c r="BA167" i="3"/>
  <c r="BE33" i="3"/>
  <c r="AX152" i="3"/>
  <c r="BK165" i="3"/>
  <c r="AV64" i="3"/>
  <c r="BF178" i="3"/>
  <c r="BI57" i="3"/>
  <c r="BK32" i="3"/>
  <c r="AW77" i="3"/>
  <c r="BA206" i="3"/>
  <c r="BD138" i="3"/>
  <c r="BC41" i="3"/>
  <c r="BH162" i="3"/>
  <c r="BE35" i="3"/>
  <c r="AZ29" i="3"/>
  <c r="BC213" i="3"/>
  <c r="BB220" i="3"/>
  <c r="BD91" i="3"/>
  <c r="BD218" i="3"/>
  <c r="BF102" i="3"/>
  <c r="BI106" i="3"/>
  <c r="BD136" i="3"/>
  <c r="AY72" i="3"/>
  <c r="BD89" i="3"/>
  <c r="AW35" i="3"/>
  <c r="BC150" i="3"/>
  <c r="BE29" i="3"/>
  <c r="BE41" i="3"/>
  <c r="BG26" i="3"/>
  <c r="BH208" i="3"/>
  <c r="BF179" i="3"/>
  <c r="BC77" i="3"/>
  <c r="BB217" i="3"/>
  <c r="BK139" i="3"/>
  <c r="BJ95" i="3"/>
  <c r="BG74" i="3"/>
  <c r="BD123" i="3"/>
  <c r="AZ186" i="3"/>
  <c r="AV134" i="3"/>
  <c r="BH22" i="3"/>
  <c r="BD19" i="3"/>
  <c r="BE204" i="3"/>
  <c r="BH49" i="3"/>
  <c r="BC119" i="3"/>
  <c r="AX103" i="3"/>
  <c r="BJ107" i="3"/>
  <c r="BA65" i="3"/>
  <c r="BG65" i="3"/>
  <c r="AW54" i="3"/>
  <c r="BB70" i="3"/>
  <c r="AW70" i="3"/>
  <c r="BF141" i="3"/>
  <c r="BD33" i="3"/>
  <c r="BD222" i="3"/>
  <c r="BG112" i="3"/>
  <c r="AX117" i="3"/>
  <c r="AV188" i="3"/>
  <c r="AX29" i="3"/>
  <c r="BG226" i="3"/>
  <c r="BJ80" i="3"/>
  <c r="BG202" i="3"/>
  <c r="BA33" i="3"/>
  <c r="AZ84" i="3"/>
  <c r="BD180" i="3"/>
  <c r="BK39" i="3"/>
  <c r="BC229" i="3"/>
  <c r="AZ31" i="3"/>
  <c r="BD71" i="3"/>
  <c r="BC187" i="3"/>
  <c r="BE145" i="3"/>
  <c r="BJ160" i="3"/>
  <c r="AY168" i="3"/>
  <c r="BE208" i="3"/>
  <c r="BD173" i="3"/>
  <c r="AV114" i="3"/>
  <c r="BC54" i="3"/>
  <c r="AW82" i="3"/>
  <c r="BD122" i="3"/>
  <c r="AY41" i="3"/>
  <c r="AW208" i="3"/>
  <c r="BC185" i="3"/>
  <c r="AY156" i="3"/>
  <c r="AX145" i="3"/>
  <c r="AX121" i="3"/>
  <c r="BG104" i="3"/>
  <c r="AZ40" i="3"/>
  <c r="BI24" i="3"/>
  <c r="AX48" i="3"/>
  <c r="AW136" i="3"/>
  <c r="BI133" i="3"/>
  <c r="BB88" i="3"/>
  <c r="BI25" i="3"/>
  <c r="BJ48" i="3"/>
  <c r="AZ191" i="3"/>
  <c r="BC62" i="3"/>
  <c r="BI126" i="3"/>
  <c r="AV218" i="3"/>
  <c r="AZ75" i="3"/>
  <c r="BG70" i="3"/>
  <c r="BH129" i="3"/>
  <c r="BC152" i="3"/>
  <c r="BA85" i="3"/>
  <c r="AZ95" i="3"/>
  <c r="BB195" i="3"/>
  <c r="AV77" i="3"/>
  <c r="BG142" i="3"/>
  <c r="AV101" i="3"/>
  <c r="AW229" i="3"/>
  <c r="AX109" i="3"/>
  <c r="AX30" i="3"/>
  <c r="BF19" i="3"/>
  <c r="BC227" i="3"/>
  <c r="AY40" i="3"/>
  <c r="BD106" i="3"/>
  <c r="BD159" i="3"/>
  <c r="AW196" i="3"/>
  <c r="AX80" i="3"/>
  <c r="BD15" i="3"/>
  <c r="BG168" i="3"/>
  <c r="BE60" i="3"/>
  <c r="AX27" i="3"/>
  <c r="BH70" i="3"/>
  <c r="AX179" i="3"/>
  <c r="BB133" i="3"/>
  <c r="BJ131" i="3"/>
  <c r="AW33" i="3"/>
  <c r="AZ45" i="3"/>
  <c r="AY228" i="3"/>
  <c r="AY37" i="3"/>
  <c r="BJ155" i="3"/>
  <c r="BI105" i="3"/>
  <c r="AY145" i="3"/>
  <c r="BJ79" i="3"/>
  <c r="AV219" i="3"/>
  <c r="AX55" i="3"/>
  <c r="BJ135" i="3"/>
  <c r="BE99" i="3"/>
  <c r="AW206" i="3"/>
  <c r="AW228" i="3"/>
  <c r="BF211" i="3"/>
  <c r="BD216" i="3"/>
  <c r="BJ221" i="3"/>
  <c r="AZ126" i="3"/>
  <c r="AZ224" i="3"/>
  <c r="BJ39" i="3"/>
  <c r="BF193" i="3"/>
  <c r="AY161" i="3"/>
  <c r="BH124" i="3"/>
  <c r="BF32" i="3"/>
  <c r="BA111" i="3"/>
  <c r="BK197" i="3"/>
  <c r="BC226" i="3"/>
  <c r="BK89" i="3"/>
  <c r="AZ125" i="3"/>
  <c r="BD103" i="3"/>
  <c r="BF81" i="3"/>
  <c r="BG173" i="3"/>
  <c r="BD104" i="3"/>
  <c r="BA20" i="3"/>
  <c r="BG37" i="3"/>
  <c r="AW67" i="3"/>
  <c r="BH69" i="3"/>
  <c r="BD102" i="3"/>
  <c r="AW178" i="3"/>
  <c r="BC25" i="3"/>
  <c r="AV84" i="3"/>
  <c r="BA113" i="3"/>
  <c r="AX57" i="3"/>
  <c r="BF60" i="3"/>
  <c r="BG28" i="3"/>
  <c r="AX161" i="3"/>
  <c r="BG88" i="3"/>
  <c r="AV31" i="3"/>
  <c r="BH127" i="3"/>
  <c r="AX44" i="3"/>
  <c r="AZ185" i="3"/>
  <c r="BF210" i="3"/>
  <c r="BI195" i="3"/>
  <c r="BE199" i="3"/>
  <c r="BJ113" i="3"/>
  <c r="BK87" i="3"/>
  <c r="BH147" i="3"/>
  <c r="AZ145" i="3"/>
  <c r="AV186" i="3"/>
  <c r="AW155" i="3"/>
  <c r="AV149" i="3"/>
  <c r="BF206" i="3"/>
  <c r="BG124" i="3"/>
  <c r="AY175" i="3"/>
  <c r="BB147" i="3"/>
  <c r="BD214" i="3"/>
  <c r="BB67" i="3"/>
  <c r="AV196" i="3"/>
  <c r="AW58" i="3"/>
  <c r="BA41" i="3"/>
  <c r="BJ112" i="3"/>
  <c r="BG31" i="3"/>
  <c r="BC118" i="3"/>
  <c r="AV191" i="3"/>
  <c r="AZ168" i="3"/>
  <c r="BH155" i="3"/>
  <c r="BG32" i="3"/>
  <c r="BC34" i="3"/>
  <c r="BH95" i="3"/>
  <c r="AV85" i="3"/>
  <c r="BG154" i="3"/>
  <c r="BD79" i="3"/>
  <c r="BJ138" i="3"/>
  <c r="BH126" i="3"/>
  <c r="BE121" i="3"/>
  <c r="AX229" i="3"/>
  <c r="BC91" i="3"/>
  <c r="BH173" i="3"/>
  <c r="BE184" i="3"/>
  <c r="K153" i="3"/>
  <c r="AK153" i="3"/>
  <c r="K82" i="3"/>
  <c r="AK82" i="3"/>
  <c r="K70" i="3"/>
  <c r="AK70" i="3"/>
  <c r="K130" i="3"/>
  <c r="AK130" i="3"/>
  <c r="K175" i="3"/>
  <c r="AK175" i="3"/>
  <c r="K50" i="3"/>
  <c r="AK50" i="3"/>
  <c r="K156" i="3"/>
  <c r="AK156" i="3"/>
  <c r="K190" i="3"/>
  <c r="AK190" i="3"/>
  <c r="K106" i="3"/>
  <c r="AK106" i="3"/>
  <c r="K87" i="3"/>
  <c r="AK87" i="3"/>
  <c r="K228" i="3"/>
  <c r="AK228" i="3"/>
  <c r="K203" i="3"/>
  <c r="AK203" i="3"/>
  <c r="K66" i="3"/>
  <c r="AK66" i="3"/>
  <c r="K132" i="3"/>
  <c r="AK132" i="3"/>
  <c r="K145" i="3"/>
  <c r="AK145" i="3"/>
  <c r="K96" i="3"/>
  <c r="AK96" i="3"/>
  <c r="K80" i="3"/>
  <c r="AK80" i="3"/>
  <c r="K197" i="3"/>
  <c r="AK197" i="3"/>
  <c r="K230" i="3"/>
  <c r="AK230" i="3"/>
  <c r="K189" i="3"/>
  <c r="AK189" i="3"/>
  <c r="K76" i="3"/>
  <c r="AK76" i="3"/>
  <c r="K126" i="3"/>
  <c r="AK126" i="3"/>
  <c r="K60" i="3"/>
  <c r="AK60" i="3"/>
  <c r="K111" i="3"/>
  <c r="AK111" i="3"/>
  <c r="K199" i="3"/>
  <c r="AK199" i="3"/>
  <c r="K81" i="3"/>
  <c r="AK81" i="3"/>
  <c r="K226" i="3"/>
  <c r="AK226" i="3"/>
  <c r="K74" i="3"/>
  <c r="AK74" i="3"/>
  <c r="K170" i="3"/>
  <c r="AK170" i="3"/>
  <c r="K42" i="3"/>
  <c r="AK42" i="3"/>
  <c r="K162" i="3"/>
  <c r="AK162" i="3"/>
  <c r="K79" i="3"/>
  <c r="AK79" i="3"/>
  <c r="K159" i="3"/>
  <c r="AK159" i="3"/>
  <c r="K120" i="3"/>
  <c r="AK120" i="3"/>
  <c r="K167" i="3"/>
  <c r="AK167" i="3"/>
  <c r="K119" i="3"/>
  <c r="AK119" i="3"/>
  <c r="K187" i="3"/>
  <c r="AK187" i="3"/>
  <c r="K116" i="3"/>
  <c r="AK116" i="3"/>
  <c r="K215" i="3"/>
  <c r="AK215" i="3"/>
  <c r="K115" i="3"/>
  <c r="AK115" i="3"/>
  <c r="K88" i="3"/>
  <c r="AK88" i="3"/>
  <c r="K196" i="3"/>
  <c r="AK196" i="3"/>
  <c r="K192" i="3"/>
  <c r="AK192" i="3"/>
  <c r="K102" i="3"/>
  <c r="AK102" i="3"/>
  <c r="K83" i="3"/>
  <c r="AK83" i="3"/>
  <c r="K213" i="3"/>
  <c r="AK213" i="3"/>
  <c r="K180" i="3"/>
  <c r="AK180" i="3"/>
  <c r="K154" i="3"/>
  <c r="AK154" i="3"/>
  <c r="K166" i="3"/>
  <c r="AK166" i="3"/>
  <c r="K173" i="3"/>
  <c r="AK173" i="3"/>
  <c r="K47" i="3"/>
  <c r="AK47" i="3"/>
  <c r="K137" i="3"/>
  <c r="AK137" i="3"/>
  <c r="K201" i="3"/>
  <c r="AK201" i="3"/>
  <c r="K45" i="3"/>
  <c r="AK45" i="3"/>
  <c r="K71" i="3"/>
  <c r="AK71" i="3"/>
  <c r="K149" i="3"/>
  <c r="AK149" i="3"/>
  <c r="K69" i="3"/>
  <c r="AK69" i="3"/>
  <c r="K108" i="3"/>
  <c r="AK108" i="3"/>
  <c r="K141" i="3"/>
  <c r="AK141" i="3"/>
  <c r="K223" i="3"/>
  <c r="AK223" i="3"/>
  <c r="K101" i="3"/>
  <c r="AK101" i="3"/>
  <c r="K59" i="3"/>
  <c r="AK59" i="3"/>
  <c r="K158" i="3"/>
  <c r="AK158" i="3"/>
  <c r="K117" i="3"/>
  <c r="AK117" i="3"/>
  <c r="K89" i="3"/>
  <c r="AK89" i="3"/>
  <c r="K36" i="3"/>
  <c r="AK36" i="3"/>
  <c r="K171" i="3"/>
  <c r="AK171" i="3"/>
  <c r="K178" i="3"/>
  <c r="AK178" i="3"/>
  <c r="K65" i="3"/>
  <c r="AK65" i="3"/>
  <c r="K205" i="3"/>
  <c r="AK205" i="3"/>
  <c r="K31" i="3"/>
  <c r="AK31" i="3"/>
  <c r="K86" i="3"/>
  <c r="AK86" i="3"/>
  <c r="K182" i="3"/>
  <c r="AK182" i="3"/>
  <c r="K100" i="3"/>
  <c r="AK100" i="3"/>
  <c r="K174" i="3"/>
  <c r="AK174" i="3"/>
  <c r="K85" i="3"/>
  <c r="AK85" i="3"/>
  <c r="K151" i="3"/>
  <c r="AK151" i="3"/>
  <c r="K155" i="3"/>
  <c r="AK155" i="3"/>
  <c r="K90" i="3"/>
  <c r="AK90" i="3"/>
  <c r="K227" i="3"/>
  <c r="AK227" i="3"/>
  <c r="K169" i="3"/>
  <c r="AK169" i="3"/>
  <c r="K39" i="3"/>
  <c r="AK39" i="3"/>
  <c r="K212" i="3"/>
  <c r="AK212" i="3"/>
  <c r="K91" i="3"/>
  <c r="AK91" i="3"/>
  <c r="K21" i="3"/>
  <c r="K112" i="3"/>
  <c r="AK112" i="3"/>
  <c r="K210" i="3"/>
  <c r="AK210" i="3"/>
  <c r="K231" i="3"/>
  <c r="AK231" i="3"/>
  <c r="K214" i="3"/>
  <c r="AK214" i="3"/>
  <c r="K202" i="3"/>
  <c r="AK202" i="3"/>
  <c r="K217" i="3"/>
  <c r="AK217" i="3"/>
  <c r="K221" i="3"/>
  <c r="AK221" i="3"/>
  <c r="K140" i="3"/>
  <c r="AK140" i="3"/>
  <c r="K43" i="3"/>
  <c r="AK43" i="3"/>
  <c r="K22" i="3"/>
  <c r="K161" i="3"/>
  <c r="AK161" i="3"/>
  <c r="K124" i="3"/>
  <c r="AK124" i="3"/>
  <c r="K150" i="3"/>
  <c r="AK150" i="3"/>
  <c r="K208" i="3"/>
  <c r="AK208" i="3"/>
  <c r="K94" i="3"/>
  <c r="AK94" i="3"/>
  <c r="K143" i="3"/>
  <c r="AK143" i="3"/>
  <c r="K32" i="3"/>
  <c r="AK32" i="3"/>
  <c r="K127" i="3"/>
  <c r="AK127" i="3"/>
  <c r="K107" i="3"/>
  <c r="AK107" i="3"/>
  <c r="K131" i="3"/>
  <c r="AK131" i="3"/>
  <c r="K40" i="3"/>
  <c r="AK40" i="3"/>
  <c r="K185" i="3"/>
  <c r="AK185" i="3"/>
  <c r="K193" i="3"/>
  <c r="AK193" i="3"/>
  <c r="K58" i="3"/>
  <c r="AK58" i="3"/>
  <c r="K48" i="3"/>
  <c r="AK48" i="3"/>
  <c r="K67" i="3"/>
  <c r="AK67" i="3"/>
  <c r="K211" i="3"/>
  <c r="AK211" i="3"/>
  <c r="K110" i="3"/>
  <c r="AK110" i="3"/>
  <c r="K136" i="3"/>
  <c r="AK136" i="3"/>
  <c r="K206" i="3"/>
  <c r="AK206" i="3"/>
  <c r="K194" i="3"/>
  <c r="AK194" i="3"/>
  <c r="K123" i="3"/>
  <c r="AK123" i="3"/>
  <c r="K73" i="3"/>
  <c r="AK73" i="3"/>
  <c r="K99" i="3"/>
  <c r="AK99" i="3"/>
  <c r="K222" i="3"/>
  <c r="AK222" i="3"/>
  <c r="K191" i="3"/>
  <c r="AK191" i="3"/>
  <c r="K30" i="3"/>
  <c r="AK30" i="3"/>
  <c r="K51" i="3"/>
  <c r="AK51" i="3"/>
  <c r="K128" i="3"/>
  <c r="AK128" i="3"/>
  <c r="K109" i="3"/>
  <c r="AK109" i="3"/>
  <c r="K183" i="3"/>
  <c r="AK183" i="3"/>
  <c r="K179" i="3"/>
  <c r="AK179" i="3"/>
  <c r="K229" i="3"/>
  <c r="AK229" i="3"/>
  <c r="K165" i="3"/>
  <c r="AK165" i="3"/>
  <c r="K64" i="3"/>
  <c r="AK64" i="3"/>
  <c r="K148" i="3"/>
  <c r="AK148" i="3"/>
  <c r="K219" i="3"/>
  <c r="AK219" i="3"/>
  <c r="K207" i="3"/>
  <c r="AK207" i="3"/>
  <c r="K138" i="3"/>
  <c r="AK138" i="3"/>
  <c r="K188" i="3"/>
  <c r="AK188" i="3"/>
  <c r="K63" i="3"/>
  <c r="AK63" i="3"/>
  <c r="K95" i="3"/>
  <c r="AK95" i="3"/>
  <c r="K105" i="3"/>
  <c r="AK105" i="3"/>
  <c r="K56" i="3"/>
  <c r="AK56" i="3"/>
  <c r="K44" i="3"/>
  <c r="AK44" i="3"/>
  <c r="K224" i="3"/>
  <c r="AK224" i="3"/>
  <c r="K61" i="3"/>
  <c r="AK61" i="3"/>
  <c r="K72" i="3"/>
  <c r="AK72" i="3"/>
  <c r="K152" i="3"/>
  <c r="AK152" i="3"/>
  <c r="K41" i="3"/>
  <c r="AK41" i="3"/>
  <c r="K68" i="3"/>
  <c r="AK68" i="3"/>
  <c r="K35" i="3"/>
  <c r="AK35" i="3"/>
  <c r="K216" i="3"/>
  <c r="AK216" i="3"/>
  <c r="K84" i="3"/>
  <c r="AK84" i="3"/>
  <c r="K92" i="3"/>
  <c r="AK92" i="3"/>
  <c r="K103" i="3"/>
  <c r="AK103" i="3"/>
  <c r="K133" i="3"/>
  <c r="AK133" i="3"/>
  <c r="K114" i="3"/>
  <c r="AK114" i="3"/>
  <c r="K33" i="3"/>
  <c r="AK33" i="3"/>
  <c r="K195" i="3"/>
  <c r="AK195" i="3"/>
  <c r="K176" i="3"/>
  <c r="AK176" i="3"/>
  <c r="K38" i="3"/>
  <c r="AK38" i="3"/>
  <c r="K34" i="3"/>
  <c r="AK34" i="3"/>
  <c r="K53" i="3"/>
  <c r="AK53" i="3"/>
  <c r="K163" i="3"/>
  <c r="AK163" i="3"/>
  <c r="K147" i="3"/>
  <c r="AK147" i="3"/>
  <c r="K146" i="3"/>
  <c r="AK146" i="3"/>
  <c r="K184" i="3"/>
  <c r="AK184" i="3"/>
  <c r="K78" i="3"/>
  <c r="AK78" i="3"/>
  <c r="K225" i="3"/>
  <c r="AK225" i="3"/>
  <c r="K75" i="3"/>
  <c r="AK75" i="3"/>
  <c r="K181" i="3"/>
  <c r="AK181" i="3"/>
  <c r="K97" i="3"/>
  <c r="AK97" i="3"/>
  <c r="K177" i="3"/>
  <c r="AK177" i="3"/>
  <c r="K104" i="3"/>
  <c r="AK104" i="3"/>
  <c r="K52" i="3"/>
  <c r="AK52" i="3"/>
  <c r="K168" i="3"/>
  <c r="AK168" i="3"/>
  <c r="K209" i="3"/>
  <c r="AK209" i="3"/>
  <c r="K54" i="3"/>
  <c r="AK54" i="3"/>
  <c r="K62" i="3"/>
  <c r="AK62" i="3"/>
  <c r="K98" i="3"/>
  <c r="AK98" i="3"/>
  <c r="K220" i="3"/>
  <c r="AK220" i="3"/>
  <c r="K198" i="3"/>
  <c r="AK198" i="3"/>
  <c r="K157" i="3"/>
  <c r="AK157" i="3"/>
  <c r="K55" i="3"/>
  <c r="AK55" i="3"/>
  <c r="K164" i="3"/>
  <c r="AK164" i="3"/>
  <c r="K93" i="3"/>
  <c r="AK93" i="3"/>
  <c r="K113" i="3"/>
  <c r="AK113" i="3"/>
  <c r="K122" i="3"/>
  <c r="AK122" i="3"/>
  <c r="K160" i="3"/>
  <c r="AK160" i="3"/>
  <c r="K186" i="3"/>
  <c r="AK186" i="3"/>
  <c r="K118" i="3"/>
  <c r="AK118" i="3"/>
  <c r="K121" i="3"/>
  <c r="AK121" i="3"/>
  <c r="K139" i="3"/>
  <c r="AK139" i="3"/>
  <c r="K46" i="3"/>
  <c r="AK46" i="3"/>
  <c r="K135" i="3"/>
  <c r="AK135" i="3"/>
  <c r="K57" i="3"/>
  <c r="AK57" i="3"/>
  <c r="K125" i="3"/>
  <c r="AK125" i="3"/>
  <c r="K134" i="3"/>
  <c r="AK134" i="3"/>
  <c r="K172" i="3"/>
  <c r="AK172" i="3"/>
  <c r="K204" i="3"/>
  <c r="AK204" i="3"/>
  <c r="K218" i="3"/>
  <c r="AK218" i="3"/>
  <c r="K49" i="3"/>
  <c r="AK49" i="3"/>
  <c r="K144" i="3"/>
  <c r="AK144" i="3"/>
  <c r="K37" i="3"/>
  <c r="AK37" i="3"/>
  <c r="K142" i="3"/>
  <c r="AK142" i="3"/>
  <c r="K77" i="3"/>
  <c r="AK77" i="3"/>
  <c r="K200" i="3"/>
  <c r="AK200" i="3"/>
  <c r="K129" i="3"/>
  <c r="AK129" i="3"/>
  <c r="K19" i="3"/>
  <c r="AS15" i="3"/>
  <c r="K20" i="3"/>
  <c r="AJ26" i="3"/>
  <c r="AJ28" i="3"/>
  <c r="AS25" i="3"/>
  <c r="AS27" i="3"/>
  <c r="AS24" i="3"/>
  <c r="AS29" i="3"/>
  <c r="K23" i="18"/>
  <c r="L22" i="18"/>
  <c r="K13" i="3"/>
  <c r="K14" i="3"/>
  <c r="K16" i="3"/>
  <c r="K23" i="3"/>
  <c r="K18" i="3"/>
  <c r="K28" i="3"/>
  <c r="K15" i="3"/>
  <c r="K26" i="3"/>
  <c r="K25" i="3"/>
  <c r="K27" i="3"/>
  <c r="K24" i="3"/>
  <c r="K17" i="3"/>
  <c r="K29" i="3"/>
  <c r="K24" i="18" l="1"/>
  <c r="L23" i="18"/>
  <c r="M12" i="3"/>
  <c r="BE12" i="3" a="1"/>
  <c r="AX12" i="3" a="1"/>
  <c r="BC12" i="3" a="1"/>
  <c r="BK12" i="3" a="1"/>
  <c r="BA12" i="3" a="1"/>
  <c r="AZ12" i="3" a="1"/>
  <c r="BF12" i="3" a="1"/>
  <c r="BI12" i="3" a="1"/>
  <c r="BG12" i="3" a="1"/>
  <c r="BD12" i="3" a="1"/>
  <c r="AV12" i="3" a="1"/>
  <c r="BH12" i="3" a="1"/>
  <c r="BJ12" i="3" a="1"/>
  <c r="BB12" i="3" a="1"/>
  <c r="AY12" i="3" a="1"/>
  <c r="AW12" i="3" a="1"/>
  <c r="BE12" i="3" l="1"/>
  <c r="BG12" i="3"/>
  <c r="BF12" i="3"/>
  <c r="BD12" i="3"/>
  <c r="AW12" i="3"/>
  <c r="BH12" i="3"/>
  <c r="AZ12" i="3"/>
  <c r="AV12" i="3"/>
  <c r="AX12" i="3"/>
  <c r="BK12" i="3"/>
  <c r="BJ12" i="3"/>
  <c r="BA12" i="3"/>
  <c r="AY12" i="3"/>
  <c r="BC12" i="3"/>
  <c r="BI12" i="3"/>
  <c r="BB12" i="3"/>
  <c r="K25" i="18"/>
  <c r="L24" i="18"/>
  <c r="AP12" i="3"/>
  <c r="AT216" i="3"/>
  <c r="AT204" i="3"/>
  <c r="AT192" i="3"/>
  <c r="AT180" i="3"/>
  <c r="AT168" i="3"/>
  <c r="AT156" i="3"/>
  <c r="AT144" i="3"/>
  <c r="AT132" i="3"/>
  <c r="AT120" i="3"/>
  <c r="AT108" i="3"/>
  <c r="AT96" i="3"/>
  <c r="AT84" i="3"/>
  <c r="AT72" i="3"/>
  <c r="AT60" i="3"/>
  <c r="AT48" i="3"/>
  <c r="AT36" i="3"/>
  <c r="AT227" i="3"/>
  <c r="AT215" i="3"/>
  <c r="AT203" i="3"/>
  <c r="AT191" i="3"/>
  <c r="AT179" i="3"/>
  <c r="AT167" i="3"/>
  <c r="AT155" i="3"/>
  <c r="AT143" i="3"/>
  <c r="AT131" i="3"/>
  <c r="AT119" i="3"/>
  <c r="AT107" i="3"/>
  <c r="AT95" i="3"/>
  <c r="AT83" i="3"/>
  <c r="AT71" i="3"/>
  <c r="AT59" i="3"/>
  <c r="AT47" i="3"/>
  <c r="AT35" i="3"/>
  <c r="AT178" i="3"/>
  <c r="AT154" i="3"/>
  <c r="AT130" i="3"/>
  <c r="AT225" i="3"/>
  <c r="AT213" i="3"/>
  <c r="AT201" i="3"/>
  <c r="AT189" i="3"/>
  <c r="AT177" i="3"/>
  <c r="AT165" i="3"/>
  <c r="AT153" i="3"/>
  <c r="AT141" i="3"/>
  <c r="AT129" i="3"/>
  <c r="AT117" i="3"/>
  <c r="AT105" i="3"/>
  <c r="AT93" i="3"/>
  <c r="AT81" i="3"/>
  <c r="AT69" i="3"/>
  <c r="AT57" i="3"/>
  <c r="AT45" i="3"/>
  <c r="AT33" i="3"/>
  <c r="AT224" i="3"/>
  <c r="AT212" i="3"/>
  <c r="AT200" i="3"/>
  <c r="AT188" i="3"/>
  <c r="AT176" i="3"/>
  <c r="AT164" i="3"/>
  <c r="AT152" i="3"/>
  <c r="AT140" i="3"/>
  <c r="AT128" i="3"/>
  <c r="AT116" i="3"/>
  <c r="AT104" i="3"/>
  <c r="AT92" i="3"/>
  <c r="AT80" i="3"/>
  <c r="AT68" i="3"/>
  <c r="AT56" i="3"/>
  <c r="AT44" i="3"/>
  <c r="AT32" i="3"/>
  <c r="AT94" i="3"/>
  <c r="AT223" i="3"/>
  <c r="AT211" i="3"/>
  <c r="AT199" i="3"/>
  <c r="AT175" i="3"/>
  <c r="AT151" i="3"/>
  <c r="AT139" i="3"/>
  <c r="AT127" i="3"/>
  <c r="AT103" i="3"/>
  <c r="AT91" i="3"/>
  <c r="AT79" i="3"/>
  <c r="AT67" i="3"/>
  <c r="AT55" i="3"/>
  <c r="AT43" i="3"/>
  <c r="AT31" i="3"/>
  <c r="AT228" i="3"/>
  <c r="AT226" i="3"/>
  <c r="AT58" i="3"/>
  <c r="AT222" i="3"/>
  <c r="AT210" i="3"/>
  <c r="AT198" i="3"/>
  <c r="AT186" i="3"/>
  <c r="AT174" i="3"/>
  <c r="AT162" i="3"/>
  <c r="AT150" i="3"/>
  <c r="AT138" i="3"/>
  <c r="AT126" i="3"/>
  <c r="AT114" i="3"/>
  <c r="AT102" i="3"/>
  <c r="AT90" i="3"/>
  <c r="AT78" i="3"/>
  <c r="AT66" i="3"/>
  <c r="AT54" i="3"/>
  <c r="AT42" i="3"/>
  <c r="AT30" i="3"/>
  <c r="AT34" i="3"/>
  <c r="AT221" i="3"/>
  <c r="AT209" i="3"/>
  <c r="AT197" i="3"/>
  <c r="AT185" i="3"/>
  <c r="AT173" i="3"/>
  <c r="AT161" i="3"/>
  <c r="AT149" i="3"/>
  <c r="AT137" i="3"/>
  <c r="AT125" i="3"/>
  <c r="AT113" i="3"/>
  <c r="AT101" i="3"/>
  <c r="AT89" i="3"/>
  <c r="AT77" i="3"/>
  <c r="AT65" i="3"/>
  <c r="AT53" i="3"/>
  <c r="AT41" i="3"/>
  <c r="AT190" i="3"/>
  <c r="AT166" i="3"/>
  <c r="AT142" i="3"/>
  <c r="AT118" i="3"/>
  <c r="AT46" i="3"/>
  <c r="AT220" i="3"/>
  <c r="AT208" i="3"/>
  <c r="AT196" i="3"/>
  <c r="AT184" i="3"/>
  <c r="AT172" i="3"/>
  <c r="AT160" i="3"/>
  <c r="AT148" i="3"/>
  <c r="AT124" i="3"/>
  <c r="AT112" i="3"/>
  <c r="AT100" i="3"/>
  <c r="AT88" i="3"/>
  <c r="AT76" i="3"/>
  <c r="AT64" i="3"/>
  <c r="AT52" i="3"/>
  <c r="AT40" i="3"/>
  <c r="AT214" i="3"/>
  <c r="AT70" i="3"/>
  <c r="AT231" i="3"/>
  <c r="AT219" i="3"/>
  <c r="AT207" i="3"/>
  <c r="AT195" i="3"/>
  <c r="AT183" i="3"/>
  <c r="AT171" i="3"/>
  <c r="AT159" i="3"/>
  <c r="AT147" i="3"/>
  <c r="AT135" i="3"/>
  <c r="AT123" i="3"/>
  <c r="AT111" i="3"/>
  <c r="AT99" i="3"/>
  <c r="AT87" i="3"/>
  <c r="AT75" i="3"/>
  <c r="AT63" i="3"/>
  <c r="AT51" i="3"/>
  <c r="AT39" i="3"/>
  <c r="AT202" i="3"/>
  <c r="AT82" i="3"/>
  <c r="AT230" i="3"/>
  <c r="AT218" i="3"/>
  <c r="AT206" i="3"/>
  <c r="AT194" i="3"/>
  <c r="AT182" i="3"/>
  <c r="AT170" i="3"/>
  <c r="AT158" i="3"/>
  <c r="AT134" i="3"/>
  <c r="AT110" i="3"/>
  <c r="AT98" i="3"/>
  <c r="AT86" i="3"/>
  <c r="AT50" i="3"/>
  <c r="AT38" i="3"/>
  <c r="AT106" i="3"/>
  <c r="AT229" i="3"/>
  <c r="AT217" i="3"/>
  <c r="AT205" i="3"/>
  <c r="AT193" i="3"/>
  <c r="AT181" i="3"/>
  <c r="AT169" i="3"/>
  <c r="AT157" i="3"/>
  <c r="AT145" i="3"/>
  <c r="AT133" i="3"/>
  <c r="AT121" i="3"/>
  <c r="AT109" i="3"/>
  <c r="AT97" i="3"/>
  <c r="AT85" i="3"/>
  <c r="AT73" i="3"/>
  <c r="AT61" i="3"/>
  <c r="AT49" i="3"/>
  <c r="AT37" i="3"/>
  <c r="AT187" i="3"/>
  <c r="AT163" i="3"/>
  <c r="AT115" i="3"/>
  <c r="AT136" i="3"/>
  <c r="AT146" i="3"/>
  <c r="AT122" i="3"/>
  <c r="AT74" i="3"/>
  <c r="AT62" i="3"/>
  <c r="BN18" i="3"/>
  <c r="BN17" i="3"/>
  <c r="BN12" i="3"/>
  <c r="BN16" i="3"/>
  <c r="BN15" i="3"/>
  <c r="BN14" i="3"/>
  <c r="O12" i="3"/>
  <c r="AJ12" i="3" s="1"/>
  <c r="BN206" i="3"/>
  <c r="BN168" i="3"/>
  <c r="BN231" i="3"/>
  <c r="BN207" i="3"/>
  <c r="BN195" i="3"/>
  <c r="BN183" i="3"/>
  <c r="BN159" i="3"/>
  <c r="BN147" i="3"/>
  <c r="BN135" i="3"/>
  <c r="BN123" i="3"/>
  <c r="BN111" i="3"/>
  <c r="BN99" i="3"/>
  <c r="BN51" i="3"/>
  <c r="BN39" i="3"/>
  <c r="BN63" i="3"/>
  <c r="BN230" i="3"/>
  <c r="BN194" i="3"/>
  <c r="BN217" i="3"/>
  <c r="BN120" i="3"/>
  <c r="BN108" i="3"/>
  <c r="BN96" i="3"/>
  <c r="BN84" i="3"/>
  <c r="BN72" i="3"/>
  <c r="BN60" i="3"/>
  <c r="BN48" i="3"/>
  <c r="BN36" i="3"/>
  <c r="BN216" i="3"/>
  <c r="BN227" i="3"/>
  <c r="BN215" i="3"/>
  <c r="BN203" i="3"/>
  <c r="BN191" i="3"/>
  <c r="BN179" i="3"/>
  <c r="BN167" i="3"/>
  <c r="BN155" i="3"/>
  <c r="BN143" i="3"/>
  <c r="BN131" i="3"/>
  <c r="BN119" i="3"/>
  <c r="BN107" i="3"/>
  <c r="BN95" i="3"/>
  <c r="BN83" i="3"/>
  <c r="BN71" i="3"/>
  <c r="BN59" i="3"/>
  <c r="BN47" i="3"/>
  <c r="BN35" i="3"/>
  <c r="BN156" i="3"/>
  <c r="BN193" i="3"/>
  <c r="BN226" i="3"/>
  <c r="BN214" i="3"/>
  <c r="BN202" i="3"/>
  <c r="BN190" i="3"/>
  <c r="BN178" i="3"/>
  <c r="BN166" i="3"/>
  <c r="BN154" i="3"/>
  <c r="BN142" i="3"/>
  <c r="BN130" i="3"/>
  <c r="BN118" i="3"/>
  <c r="BN106" i="3"/>
  <c r="BN94" i="3"/>
  <c r="BN82" i="3"/>
  <c r="BN70" i="3"/>
  <c r="BN58" i="3"/>
  <c r="BN46" i="3"/>
  <c r="BN34" i="3"/>
  <c r="BN145" i="3"/>
  <c r="BN225" i="3"/>
  <c r="BN213" i="3"/>
  <c r="BN201" i="3"/>
  <c r="BN189" i="3"/>
  <c r="BN177" i="3"/>
  <c r="BN165" i="3"/>
  <c r="BN153" i="3"/>
  <c r="BN141" i="3"/>
  <c r="BN129" i="3"/>
  <c r="BN117" i="3"/>
  <c r="BN105" i="3"/>
  <c r="BN93" i="3"/>
  <c r="BN81" i="3"/>
  <c r="BN69" i="3"/>
  <c r="BN57" i="3"/>
  <c r="BN45" i="3"/>
  <c r="BN33" i="3"/>
  <c r="BN205" i="3"/>
  <c r="BN144" i="3"/>
  <c r="BN181" i="3"/>
  <c r="BN73" i="3"/>
  <c r="BN224" i="3"/>
  <c r="BN212" i="3"/>
  <c r="BN200" i="3"/>
  <c r="BN188" i="3"/>
  <c r="BN176" i="3"/>
  <c r="BN164" i="3"/>
  <c r="BN152" i="3"/>
  <c r="BN140" i="3"/>
  <c r="BN128" i="3"/>
  <c r="BN116" i="3"/>
  <c r="BN104" i="3"/>
  <c r="BN92" i="3"/>
  <c r="BN80" i="3"/>
  <c r="BN68" i="3"/>
  <c r="BN56" i="3"/>
  <c r="BN44" i="3"/>
  <c r="BN32" i="3"/>
  <c r="BN204" i="3"/>
  <c r="BN157" i="3"/>
  <c r="BN97" i="3"/>
  <c r="BN223" i="3"/>
  <c r="BN211" i="3"/>
  <c r="BN199" i="3"/>
  <c r="BN187" i="3"/>
  <c r="BN175" i="3"/>
  <c r="BN163" i="3"/>
  <c r="BN151" i="3"/>
  <c r="BN139" i="3"/>
  <c r="BN127" i="3"/>
  <c r="BN115" i="3"/>
  <c r="BN103" i="3"/>
  <c r="BN91" i="3"/>
  <c r="BN79" i="3"/>
  <c r="BN67" i="3"/>
  <c r="BN55" i="3"/>
  <c r="BN43" i="3"/>
  <c r="BN19" i="3"/>
  <c r="BN132" i="3"/>
  <c r="BN169" i="3"/>
  <c r="BN121" i="3"/>
  <c r="BN109" i="3"/>
  <c r="BN61" i="3"/>
  <c r="BN49" i="3"/>
  <c r="BN222" i="3"/>
  <c r="BN210" i="3"/>
  <c r="BN198" i="3"/>
  <c r="BN186" i="3"/>
  <c r="BN174" i="3"/>
  <c r="BN162" i="3"/>
  <c r="BN150" i="3"/>
  <c r="BN138" i="3"/>
  <c r="BN126" i="3"/>
  <c r="BN114" i="3"/>
  <c r="BN102" i="3"/>
  <c r="BN90" i="3"/>
  <c r="BN78" i="3"/>
  <c r="BN66" i="3"/>
  <c r="BN54" i="3"/>
  <c r="BN42" i="3"/>
  <c r="BN133" i="3"/>
  <c r="BN85" i="3"/>
  <c r="BN37" i="3"/>
  <c r="BN221" i="3"/>
  <c r="BN209" i="3"/>
  <c r="BN197" i="3"/>
  <c r="BN185" i="3"/>
  <c r="BN173" i="3"/>
  <c r="BN161" i="3"/>
  <c r="BN149" i="3"/>
  <c r="BN137" i="3"/>
  <c r="BN125" i="3"/>
  <c r="BN113" i="3"/>
  <c r="BN101" i="3"/>
  <c r="BN89" i="3"/>
  <c r="BN77" i="3"/>
  <c r="BN65" i="3"/>
  <c r="BN53" i="3"/>
  <c r="BN41" i="3"/>
  <c r="BN229" i="3"/>
  <c r="BN192" i="3"/>
  <c r="BN220" i="3"/>
  <c r="BN208" i="3"/>
  <c r="BN196" i="3"/>
  <c r="BN184" i="3"/>
  <c r="BN172" i="3"/>
  <c r="BN160" i="3"/>
  <c r="BN148" i="3"/>
  <c r="BN136" i="3"/>
  <c r="BN124" i="3"/>
  <c r="BN112" i="3"/>
  <c r="BN100" i="3"/>
  <c r="BN88" i="3"/>
  <c r="BN76" i="3"/>
  <c r="BN64" i="3"/>
  <c r="BN52" i="3"/>
  <c r="BN40" i="3"/>
  <c r="BN228" i="3"/>
  <c r="BN219" i="3"/>
  <c r="BN180" i="3"/>
  <c r="BN87" i="3"/>
  <c r="BN182" i="3"/>
  <c r="BN170" i="3"/>
  <c r="BN158" i="3"/>
  <c r="BN146" i="3"/>
  <c r="BN134" i="3"/>
  <c r="BN122" i="3"/>
  <c r="BN110" i="3"/>
  <c r="BN98" i="3"/>
  <c r="BN86" i="3"/>
  <c r="BN74" i="3"/>
  <c r="BN62" i="3"/>
  <c r="BN50" i="3"/>
  <c r="BN38" i="3"/>
  <c r="BN218" i="3"/>
  <c r="BN171" i="3"/>
  <c r="BN75" i="3"/>
  <c r="BN13" i="3"/>
  <c r="AS13" i="3"/>
  <c r="AS12" i="3" l="1"/>
  <c r="K26" i="18"/>
  <c r="L25" i="18"/>
  <c r="N12" i="3"/>
  <c r="K12" i="3" s="1"/>
  <c r="L26" i="18" l="1"/>
  <c r="K27" i="18"/>
  <c r="AR12" i="3"/>
  <c r="K28" i="18" l="1"/>
  <c r="L27" i="18"/>
  <c r="AH2" i="17"/>
  <c r="AI2" i="17"/>
  <c r="K29" i="18" l="1"/>
  <c r="L28" i="18"/>
  <c r="AE11" i="17"/>
  <c r="AE5" i="17"/>
  <c r="AE6" i="17"/>
  <c r="AE7" i="17"/>
  <c r="AE8" i="17"/>
  <c r="AE9" i="17"/>
  <c r="AE10" i="17"/>
  <c r="AE12" i="17"/>
  <c r="AE13" i="17"/>
  <c r="AE14" i="17"/>
  <c r="AE15" i="17"/>
  <c r="AE16" i="17"/>
  <c r="AE17" i="17"/>
  <c r="AE18" i="17"/>
  <c r="AE19" i="17"/>
  <c r="AE20" i="17"/>
  <c r="K30" i="18" l="1"/>
  <c r="L29" i="18"/>
  <c r="AI5" i="17" a="1"/>
  <c r="AE21" i="17" a="1"/>
  <c r="AE21" i="17" s="1"/>
  <c r="K31" i="18" l="1"/>
  <c r="L30" i="18"/>
  <c r="AI5" i="17"/>
  <c r="AF21" i="17"/>
  <c r="BR116" i="3"/>
  <c r="BR117" i="3"/>
  <c r="BR118" i="3"/>
  <c r="BR119" i="3"/>
  <c r="BR120" i="3"/>
  <c r="BR121" i="3"/>
  <c r="BR122" i="3"/>
  <c r="BR123" i="3"/>
  <c r="BR124" i="3"/>
  <c r="BR125" i="3"/>
  <c r="BR126" i="3"/>
  <c r="BR127" i="3"/>
  <c r="BR128" i="3"/>
  <c r="BR129" i="3"/>
  <c r="BR130" i="3"/>
  <c r="BR131" i="3"/>
  <c r="BR132" i="3"/>
  <c r="BR133" i="3"/>
  <c r="BR134" i="3"/>
  <c r="BR135" i="3"/>
  <c r="BR136" i="3"/>
  <c r="BR137" i="3"/>
  <c r="BR138" i="3"/>
  <c r="BR139" i="3"/>
  <c r="BR140" i="3"/>
  <c r="BR141" i="3"/>
  <c r="BR142" i="3"/>
  <c r="BR143" i="3"/>
  <c r="BR144" i="3"/>
  <c r="BR145" i="3"/>
  <c r="BR146" i="3"/>
  <c r="BR147" i="3"/>
  <c r="BR148" i="3"/>
  <c r="BR149" i="3"/>
  <c r="BR150" i="3"/>
  <c r="BR151" i="3"/>
  <c r="BR152" i="3"/>
  <c r="BR153" i="3"/>
  <c r="BR154" i="3"/>
  <c r="BR155" i="3"/>
  <c r="BR156" i="3"/>
  <c r="BR157" i="3"/>
  <c r="BR158" i="3"/>
  <c r="BR159" i="3"/>
  <c r="BR160" i="3"/>
  <c r="BR161" i="3"/>
  <c r="BR162" i="3"/>
  <c r="BR163" i="3"/>
  <c r="BR164" i="3"/>
  <c r="BR165" i="3"/>
  <c r="BR166" i="3"/>
  <c r="BR167" i="3"/>
  <c r="BR168" i="3"/>
  <c r="BR169" i="3"/>
  <c r="BR170" i="3"/>
  <c r="BR171" i="3"/>
  <c r="BR172" i="3"/>
  <c r="BR173" i="3"/>
  <c r="BR174" i="3"/>
  <c r="BR175" i="3"/>
  <c r="BR176" i="3"/>
  <c r="BR177" i="3"/>
  <c r="BR178" i="3"/>
  <c r="BR179" i="3"/>
  <c r="BR180" i="3"/>
  <c r="BR181" i="3"/>
  <c r="BR182" i="3"/>
  <c r="BR183" i="3"/>
  <c r="BR184" i="3"/>
  <c r="BR185" i="3"/>
  <c r="BR186" i="3"/>
  <c r="BR187" i="3"/>
  <c r="BR188" i="3"/>
  <c r="BR189" i="3"/>
  <c r="BR190" i="3"/>
  <c r="BR191" i="3"/>
  <c r="BR192" i="3"/>
  <c r="BR193" i="3"/>
  <c r="BR194" i="3"/>
  <c r="BR195" i="3"/>
  <c r="BR196" i="3"/>
  <c r="BR197" i="3"/>
  <c r="BR198" i="3"/>
  <c r="BR199" i="3"/>
  <c r="BR200" i="3"/>
  <c r="BR201" i="3"/>
  <c r="BR202" i="3"/>
  <c r="BR203" i="3"/>
  <c r="BR204" i="3"/>
  <c r="BR205" i="3"/>
  <c r="BR206" i="3"/>
  <c r="BR207" i="3"/>
  <c r="BR208" i="3"/>
  <c r="BR209" i="3"/>
  <c r="BR210" i="3"/>
  <c r="BR211" i="3"/>
  <c r="BR212" i="3"/>
  <c r="BR213" i="3"/>
  <c r="BR214" i="3"/>
  <c r="BR215" i="3"/>
  <c r="BR216" i="3"/>
  <c r="BR217" i="3"/>
  <c r="BR218" i="3"/>
  <c r="BR219" i="3"/>
  <c r="BR220" i="3"/>
  <c r="BR221" i="3"/>
  <c r="BR222" i="3"/>
  <c r="BR223" i="3"/>
  <c r="BR224" i="3"/>
  <c r="BR225" i="3"/>
  <c r="BR226" i="3"/>
  <c r="BR227" i="3"/>
  <c r="BR228" i="3"/>
  <c r="BR229" i="3"/>
  <c r="BR230" i="3"/>
  <c r="BR231" i="3"/>
  <c r="BR52" i="3"/>
  <c r="BR53" i="3"/>
  <c r="BR54" i="3"/>
  <c r="BR55" i="3"/>
  <c r="BR56" i="3"/>
  <c r="BR57" i="3"/>
  <c r="BR58" i="3"/>
  <c r="BR59" i="3"/>
  <c r="BR60" i="3"/>
  <c r="BR61" i="3"/>
  <c r="BR62" i="3"/>
  <c r="BR63" i="3"/>
  <c r="BR64" i="3"/>
  <c r="BR65" i="3"/>
  <c r="BR66" i="3"/>
  <c r="BR67" i="3"/>
  <c r="BR68" i="3"/>
  <c r="BR69" i="3"/>
  <c r="BR70" i="3"/>
  <c r="BR71" i="3"/>
  <c r="BR72" i="3"/>
  <c r="BR73" i="3"/>
  <c r="BR74" i="3"/>
  <c r="BR75" i="3"/>
  <c r="BR76" i="3"/>
  <c r="BR77" i="3"/>
  <c r="BR78" i="3"/>
  <c r="BR79" i="3"/>
  <c r="BR80" i="3"/>
  <c r="BR81" i="3"/>
  <c r="BR82" i="3"/>
  <c r="BR83" i="3"/>
  <c r="BR84" i="3"/>
  <c r="BR85" i="3"/>
  <c r="BR86" i="3"/>
  <c r="BR87" i="3"/>
  <c r="BR88" i="3"/>
  <c r="BR89" i="3"/>
  <c r="BR90" i="3"/>
  <c r="BR91" i="3"/>
  <c r="BR92" i="3"/>
  <c r="BR93" i="3"/>
  <c r="BR94" i="3"/>
  <c r="BR95" i="3"/>
  <c r="BR96" i="3"/>
  <c r="BR97" i="3"/>
  <c r="BR98" i="3"/>
  <c r="BR99" i="3"/>
  <c r="BR100" i="3"/>
  <c r="BR101" i="3"/>
  <c r="BR102" i="3"/>
  <c r="BR103" i="3"/>
  <c r="BR104" i="3"/>
  <c r="BR105" i="3"/>
  <c r="BR106" i="3"/>
  <c r="BR107" i="3"/>
  <c r="BR108" i="3"/>
  <c r="BR109" i="3"/>
  <c r="BR110" i="3"/>
  <c r="BR111" i="3"/>
  <c r="BR112" i="3"/>
  <c r="BR113" i="3"/>
  <c r="BR114" i="3"/>
  <c r="BR115" i="3"/>
  <c r="BR17" i="3"/>
  <c r="BR18" i="3"/>
  <c r="BR19" i="3"/>
  <c r="BR20" i="3"/>
  <c r="BR21" i="3"/>
  <c r="BR22" i="3"/>
  <c r="BR23" i="3"/>
  <c r="BR24" i="3"/>
  <c r="BR25" i="3"/>
  <c r="BR26" i="3"/>
  <c r="BR27" i="3"/>
  <c r="BR28" i="3"/>
  <c r="BR29" i="3"/>
  <c r="BR30" i="3"/>
  <c r="BR31" i="3"/>
  <c r="BR32" i="3"/>
  <c r="BR33" i="3"/>
  <c r="BR34" i="3"/>
  <c r="BR35" i="3"/>
  <c r="BR36" i="3"/>
  <c r="BR37" i="3"/>
  <c r="BR38" i="3"/>
  <c r="BR39" i="3"/>
  <c r="BR40" i="3"/>
  <c r="BR41" i="3"/>
  <c r="BR42" i="3"/>
  <c r="BR43" i="3"/>
  <c r="BR44" i="3"/>
  <c r="BR45" i="3"/>
  <c r="BR46" i="3"/>
  <c r="BR47" i="3"/>
  <c r="BR48" i="3"/>
  <c r="BR49" i="3"/>
  <c r="BR50" i="3"/>
  <c r="BR51" i="3"/>
  <c r="BR13" i="3"/>
  <c r="BR14" i="3"/>
  <c r="BR15" i="3"/>
  <c r="BR16" i="3"/>
  <c r="BR12" i="3"/>
  <c r="AK18" i="3"/>
  <c r="K9" i="4"/>
  <c r="AJ23" i="6"/>
  <c r="AF15" i="7"/>
  <c r="AF13" i="4"/>
  <c r="AJ21" i="6"/>
  <c r="AF9" i="4"/>
  <c r="AK27" i="3"/>
  <c r="AJ11" i="6"/>
  <c r="AJ13" i="6"/>
  <c r="AH11" i="8"/>
  <c r="AF10" i="4"/>
  <c r="AK17" i="3"/>
  <c r="AK13" i="3"/>
  <c r="AF10" i="7"/>
  <c r="AK28" i="3"/>
  <c r="AK19" i="3"/>
  <c r="AJ15" i="6"/>
  <c r="AF9" i="7"/>
  <c r="AK26" i="3"/>
  <c r="M15" i="8"/>
  <c r="AJ12" i="6"/>
  <c r="AK22" i="3"/>
  <c r="AH15" i="8"/>
  <c r="AF12" i="7"/>
  <c r="AF11" i="7"/>
  <c r="K12" i="4"/>
  <c r="AF11" i="4"/>
  <c r="AJ17" i="6"/>
  <c r="AK12" i="3"/>
  <c r="AF15" i="4"/>
  <c r="AF16" i="7"/>
  <c r="AF13" i="7"/>
  <c r="AJ22" i="6"/>
  <c r="K14" i="4"/>
  <c r="AK29" i="3"/>
  <c r="AH14" i="8"/>
  <c r="AJ16" i="6"/>
  <c r="AJ14" i="6"/>
  <c r="AH17" i="8"/>
  <c r="AF14" i="4"/>
  <c r="AJ27" i="6"/>
  <c r="M13" i="8"/>
  <c r="AK20" i="3"/>
  <c r="AJ19" i="6"/>
  <c r="AF12" i="4"/>
  <c r="M9" i="8"/>
  <c r="AK16" i="3"/>
  <c r="AJ20" i="6"/>
  <c r="K11" i="4"/>
  <c r="AK24" i="3"/>
  <c r="K13" i="4"/>
  <c r="AJ10" i="6"/>
  <c r="AJ25" i="6"/>
  <c r="AH13" i="8"/>
  <c r="AK23" i="3"/>
  <c r="AF19" i="7"/>
  <c r="AK21" i="3"/>
  <c r="AH9" i="8"/>
  <c r="AF17" i="7"/>
  <c r="M14" i="8"/>
  <c r="K15" i="4"/>
  <c r="AK15" i="3"/>
  <c r="AH16" i="8"/>
  <c r="AK14" i="3"/>
  <c r="M16" i="8"/>
  <c r="M12" i="8"/>
  <c r="K10" i="4"/>
  <c r="AF14" i="7"/>
  <c r="AF20" i="7"/>
  <c r="AJ24" i="6"/>
  <c r="AJ26" i="6"/>
  <c r="AH12" i="8"/>
  <c r="AJ18" i="6"/>
  <c r="M17" i="8"/>
  <c r="AF18" i="7"/>
  <c r="AJ28" i="6"/>
  <c r="M11" i="8"/>
  <c r="M10" i="8"/>
  <c r="AK25" i="3"/>
  <c r="AH10" i="8"/>
  <c r="K32" i="18" l="1"/>
  <c r="L31" i="18"/>
  <c r="J3" i="11"/>
  <c r="I3" i="11"/>
  <c r="K30" i="6" l="1"/>
  <c r="L32" i="18"/>
  <c r="K33" i="18"/>
  <c r="AQ30" i="6" a="1"/>
  <c r="AP30" i="6" a="1"/>
  <c r="AO30" i="6" a="1"/>
  <c r="AY30" i="6" a="1"/>
  <c r="AN30" i="6" a="1"/>
  <c r="AU30" i="6" a="1"/>
  <c r="AS30" i="6" a="1"/>
  <c r="AX30" i="6" a="1"/>
  <c r="AM30" i="6" a="1"/>
  <c r="AZ30" i="6" a="1"/>
  <c r="BA30" i="6" a="1"/>
  <c r="AT30" i="6" a="1"/>
  <c r="BB30" i="6" a="1"/>
  <c r="AV30" i="6" a="1"/>
  <c r="AW30" i="6" a="1"/>
  <c r="AR30" i="6" a="1"/>
  <c r="AQ30" i="6" l="1"/>
  <c r="AM30" i="6"/>
  <c r="AN30" i="6"/>
  <c r="AP30" i="6"/>
  <c r="AY30" i="6"/>
  <c r="AU30" i="6"/>
  <c r="AS30" i="6"/>
  <c r="BA30" i="6"/>
  <c r="AR30" i="6"/>
  <c r="AX30" i="6"/>
  <c r="AW30" i="6"/>
  <c r="AO30" i="6"/>
  <c r="AZ30" i="6"/>
  <c r="BB30" i="6"/>
  <c r="AT30" i="6"/>
  <c r="AV30" i="6"/>
  <c r="AJ30" i="6"/>
  <c r="AK30" i="6"/>
  <c r="P30" i="6"/>
  <c r="BJ30" i="6"/>
  <c r="BG30" i="6"/>
  <c r="BD30" i="6" s="1"/>
  <c r="BI30" i="6"/>
  <c r="N30" i="6"/>
  <c r="N60" i="6" s="1"/>
  <c r="BH30" i="6"/>
  <c r="BE30" i="6" s="1"/>
  <c r="K60" i="6"/>
  <c r="L33" i="18"/>
  <c r="K34" i="18"/>
  <c r="L30" i="6" l="1"/>
  <c r="K35" i="18"/>
  <c r="L34" i="18"/>
  <c r="AK7" i="6"/>
  <c r="K36" i="18" l="1"/>
  <c r="L35" i="18"/>
  <c r="K37" i="18" l="1"/>
  <c r="L36" i="18"/>
  <c r="E43" i="16"/>
  <c r="Q42" i="16"/>
  <c r="K42" i="16"/>
  <c r="H42" i="16"/>
  <c r="N42" i="16" s="1"/>
  <c r="G42" i="16"/>
  <c r="Q41" i="16"/>
  <c r="K41" i="16"/>
  <c r="H41" i="16"/>
  <c r="N41" i="16" s="1"/>
  <c r="G41" i="16"/>
  <c r="Q40" i="16"/>
  <c r="K40" i="16"/>
  <c r="H40" i="16"/>
  <c r="N40" i="16" s="1"/>
  <c r="G40" i="16"/>
  <c r="M40" i="16" s="1"/>
  <c r="Q39" i="16"/>
  <c r="K39" i="16"/>
  <c r="H39" i="16"/>
  <c r="N39" i="16" s="1"/>
  <c r="G39" i="16"/>
  <c r="Q38" i="16"/>
  <c r="K38" i="16"/>
  <c r="H38" i="16"/>
  <c r="N38" i="16" s="1"/>
  <c r="G38" i="16"/>
  <c r="M38" i="16" s="1"/>
  <c r="Q37" i="16"/>
  <c r="K37" i="16"/>
  <c r="H37" i="16"/>
  <c r="N37" i="16" s="1"/>
  <c r="G37" i="16"/>
  <c r="M37" i="16" s="1"/>
  <c r="Q36" i="16"/>
  <c r="K36" i="16"/>
  <c r="H36" i="16"/>
  <c r="N36" i="16" s="1"/>
  <c r="G36" i="16"/>
  <c r="M36" i="16" s="1"/>
  <c r="Q35" i="16"/>
  <c r="K35" i="16"/>
  <c r="H35" i="16"/>
  <c r="N35" i="16" s="1"/>
  <c r="G35" i="16"/>
  <c r="Q34" i="16"/>
  <c r="K34" i="16"/>
  <c r="H34" i="16"/>
  <c r="N34" i="16" s="1"/>
  <c r="G34" i="16"/>
  <c r="M34" i="16" s="1"/>
  <c r="Q33" i="16"/>
  <c r="K33" i="16"/>
  <c r="H33" i="16"/>
  <c r="N33" i="16" s="1"/>
  <c r="G33" i="16"/>
  <c r="Q32" i="16"/>
  <c r="K32" i="16"/>
  <c r="H32" i="16"/>
  <c r="N32" i="16" s="1"/>
  <c r="G32" i="16"/>
  <c r="M32" i="16" s="1"/>
  <c r="Q31" i="16"/>
  <c r="K31" i="16"/>
  <c r="H31" i="16"/>
  <c r="N31" i="16" s="1"/>
  <c r="G31" i="16"/>
  <c r="Q30" i="16"/>
  <c r="K30" i="16"/>
  <c r="H30" i="16"/>
  <c r="N30" i="16" s="1"/>
  <c r="G30" i="16"/>
  <c r="M30" i="16" s="1"/>
  <c r="Q29" i="16"/>
  <c r="K29" i="16"/>
  <c r="H29" i="16"/>
  <c r="N29" i="16" s="1"/>
  <c r="G29" i="16"/>
  <c r="M29" i="16" s="1"/>
  <c r="Q28" i="16"/>
  <c r="K28" i="16"/>
  <c r="H28" i="16"/>
  <c r="N28" i="16" s="1"/>
  <c r="G28" i="16"/>
  <c r="M28" i="16" s="1"/>
  <c r="Q27" i="16"/>
  <c r="K27" i="16"/>
  <c r="H27" i="16"/>
  <c r="N27" i="16" s="1"/>
  <c r="G27" i="16"/>
  <c r="Q26" i="16"/>
  <c r="K26" i="16"/>
  <c r="H26" i="16"/>
  <c r="N26" i="16" s="1"/>
  <c r="G26" i="16"/>
  <c r="M26" i="16" s="1"/>
  <c r="Q25" i="16"/>
  <c r="K25" i="16"/>
  <c r="H25" i="16"/>
  <c r="N25" i="16" s="1"/>
  <c r="G25" i="16"/>
  <c r="Q24" i="16"/>
  <c r="K24" i="16"/>
  <c r="H24" i="16"/>
  <c r="N24" i="16" s="1"/>
  <c r="G24" i="16"/>
  <c r="M24" i="16" s="1"/>
  <c r="Q23" i="16"/>
  <c r="K23" i="16"/>
  <c r="H23" i="16"/>
  <c r="N23" i="16" s="1"/>
  <c r="G23" i="16"/>
  <c r="Q22" i="16"/>
  <c r="K22" i="16"/>
  <c r="H22" i="16"/>
  <c r="N22" i="16" s="1"/>
  <c r="G22" i="16"/>
  <c r="M22" i="16" s="1"/>
  <c r="Q21" i="16"/>
  <c r="K21" i="16"/>
  <c r="H21" i="16"/>
  <c r="N21" i="16" s="1"/>
  <c r="G21" i="16"/>
  <c r="M21" i="16" s="1"/>
  <c r="Q20" i="16"/>
  <c r="K20" i="16"/>
  <c r="H20" i="16"/>
  <c r="N20" i="16" s="1"/>
  <c r="G20" i="16"/>
  <c r="M20" i="16" s="1"/>
  <c r="Q19" i="16"/>
  <c r="K19" i="16"/>
  <c r="H19" i="16"/>
  <c r="N19" i="16" s="1"/>
  <c r="G19" i="16"/>
  <c r="Q18" i="16"/>
  <c r="K18" i="16"/>
  <c r="H18" i="16"/>
  <c r="N18" i="16" s="1"/>
  <c r="G18" i="16"/>
  <c r="M18" i="16" s="1"/>
  <c r="Q17" i="16"/>
  <c r="K17" i="16"/>
  <c r="H17" i="16"/>
  <c r="N17" i="16" s="1"/>
  <c r="G17" i="16"/>
  <c r="Q16" i="16"/>
  <c r="K16" i="16"/>
  <c r="H16" i="16"/>
  <c r="N16" i="16" s="1"/>
  <c r="G16" i="16"/>
  <c r="M16" i="16" s="1"/>
  <c r="Q15" i="16"/>
  <c r="K15" i="16"/>
  <c r="H15" i="16"/>
  <c r="N15" i="16" s="1"/>
  <c r="G15" i="16"/>
  <c r="Q14" i="16"/>
  <c r="K14" i="16"/>
  <c r="H14" i="16"/>
  <c r="N14" i="16" s="1"/>
  <c r="G14" i="16"/>
  <c r="M14" i="16" s="1"/>
  <c r="Q13" i="16"/>
  <c r="K13" i="16"/>
  <c r="H13" i="16"/>
  <c r="N13" i="16" s="1"/>
  <c r="G13" i="16"/>
  <c r="M13" i="16" s="1"/>
  <c r="Q12" i="16"/>
  <c r="K12" i="16"/>
  <c r="H12" i="16"/>
  <c r="N12" i="16" s="1"/>
  <c r="G12" i="16"/>
  <c r="M12" i="16" s="1"/>
  <c r="Q11" i="16"/>
  <c r="K11" i="16"/>
  <c r="H11" i="16"/>
  <c r="N11" i="16" s="1"/>
  <c r="G11" i="16"/>
  <c r="Q10" i="16"/>
  <c r="K10" i="16"/>
  <c r="H10" i="16"/>
  <c r="N10" i="16" s="1"/>
  <c r="G10" i="16"/>
  <c r="M10" i="16" s="1"/>
  <c r="Q9" i="16"/>
  <c r="K9" i="16"/>
  <c r="H9" i="16"/>
  <c r="N9" i="16" s="1"/>
  <c r="G9" i="16"/>
  <c r="Q8" i="16"/>
  <c r="K8" i="16"/>
  <c r="H8" i="16"/>
  <c r="N8" i="16" s="1"/>
  <c r="G8" i="16"/>
  <c r="M8" i="16" s="1"/>
  <c r="Q7" i="16"/>
  <c r="K7" i="16"/>
  <c r="H7" i="16"/>
  <c r="N7" i="16" s="1"/>
  <c r="G7" i="16"/>
  <c r="Q6" i="16"/>
  <c r="K6" i="16"/>
  <c r="H6" i="16"/>
  <c r="N6" i="16" s="1"/>
  <c r="G6" i="16"/>
  <c r="M6" i="16" s="1"/>
  <c r="Q5" i="16"/>
  <c r="K5" i="16"/>
  <c r="H5" i="16"/>
  <c r="N5" i="16" s="1"/>
  <c r="G5" i="16"/>
  <c r="M5" i="16" s="1"/>
  <c r="Q4" i="16"/>
  <c r="K4" i="16"/>
  <c r="H4" i="16"/>
  <c r="N4" i="16" s="1"/>
  <c r="G4" i="16"/>
  <c r="M4" i="16" s="1"/>
  <c r="Q3" i="16"/>
  <c r="K3" i="16"/>
  <c r="H3" i="16"/>
  <c r="N3" i="16" s="1"/>
  <c r="G3" i="16"/>
  <c r="K38" i="18" l="1"/>
  <c r="L37" i="18"/>
  <c r="I23" i="16"/>
  <c r="I25" i="16"/>
  <c r="I27" i="16"/>
  <c r="I41" i="16"/>
  <c r="I15" i="16"/>
  <c r="I31" i="16"/>
  <c r="I42" i="16"/>
  <c r="I33" i="16"/>
  <c r="I35" i="16"/>
  <c r="I7" i="16"/>
  <c r="I9" i="16"/>
  <c r="I11" i="16"/>
  <c r="I39" i="16"/>
  <c r="O4" i="16"/>
  <c r="O20" i="16"/>
  <c r="O36" i="16"/>
  <c r="I3" i="16"/>
  <c r="I17" i="16"/>
  <c r="I19" i="16"/>
  <c r="O40" i="16"/>
  <c r="O12" i="16"/>
  <c r="O28" i="16"/>
  <c r="M9" i="16"/>
  <c r="O9" i="16" s="1"/>
  <c r="M17" i="16"/>
  <c r="O17" i="16" s="1"/>
  <c r="M25" i="16"/>
  <c r="O25" i="16" s="1"/>
  <c r="M33" i="16"/>
  <c r="O33" i="16" s="1"/>
  <c r="I5" i="16"/>
  <c r="O8" i="16"/>
  <c r="I13" i="16"/>
  <c r="O16" i="16"/>
  <c r="I21" i="16"/>
  <c r="O24" i="16"/>
  <c r="I29" i="16"/>
  <c r="O32" i="16"/>
  <c r="I37" i="16"/>
  <c r="M3" i="16"/>
  <c r="O3" i="16" s="1"/>
  <c r="M11" i="16"/>
  <c r="O11" i="16" s="1"/>
  <c r="M19" i="16"/>
  <c r="O19" i="16" s="1"/>
  <c r="M27" i="16"/>
  <c r="O27" i="16" s="1"/>
  <c r="M35" i="16"/>
  <c r="O35" i="16" s="1"/>
  <c r="O5" i="16"/>
  <c r="O13" i="16"/>
  <c r="O21" i="16"/>
  <c r="O29" i="16"/>
  <c r="O37" i="16"/>
  <c r="M42" i="16"/>
  <c r="O42" i="16" s="1"/>
  <c r="M7" i="16"/>
  <c r="O7" i="16" s="1"/>
  <c r="M15" i="16"/>
  <c r="O15" i="16" s="1"/>
  <c r="M23" i="16"/>
  <c r="O23" i="16" s="1"/>
  <c r="M31" i="16"/>
  <c r="O31" i="16" s="1"/>
  <c r="M39" i="16"/>
  <c r="O39" i="16" s="1"/>
  <c r="O6" i="16"/>
  <c r="O10" i="16"/>
  <c r="O14" i="16"/>
  <c r="O18" i="16"/>
  <c r="O22" i="16"/>
  <c r="O26" i="16"/>
  <c r="O30" i="16"/>
  <c r="O34" i="16"/>
  <c r="O38" i="16"/>
  <c r="I4" i="16"/>
  <c r="I6" i="16"/>
  <c r="I8" i="16"/>
  <c r="I10" i="16"/>
  <c r="I12" i="16"/>
  <c r="I14" i="16"/>
  <c r="I16" i="16"/>
  <c r="I18" i="16"/>
  <c r="I20" i="16"/>
  <c r="I22" i="16"/>
  <c r="I24" i="16"/>
  <c r="I26" i="16"/>
  <c r="I28" i="16"/>
  <c r="I30" i="16"/>
  <c r="I32" i="16"/>
  <c r="I34" i="16"/>
  <c r="I36" i="16"/>
  <c r="I38" i="16"/>
  <c r="I40" i="16"/>
  <c r="M41" i="16"/>
  <c r="O41" i="16" s="1"/>
  <c r="L38" i="18" l="1"/>
  <c r="K39" i="18"/>
  <c r="I43" i="16"/>
  <c r="O43" i="16"/>
  <c r="K40" i="18" l="1"/>
  <c r="L39" i="18"/>
  <c r="A68" i="16"/>
  <c r="A69" i="16" s="1"/>
  <c r="K41" i="18" l="1"/>
  <c r="L40" i="18"/>
  <c r="E43" i="9"/>
  <c r="Q42" i="9"/>
  <c r="K42" i="9"/>
  <c r="H42" i="9"/>
  <c r="N42" i="9" s="1"/>
  <c r="G42" i="9"/>
  <c r="M42" i="9" s="1"/>
  <c r="Q41" i="9"/>
  <c r="K41" i="9"/>
  <c r="H41" i="9"/>
  <c r="N41" i="9" s="1"/>
  <c r="G41" i="9"/>
  <c r="M41" i="9" s="1"/>
  <c r="Q40" i="9"/>
  <c r="K40" i="9"/>
  <c r="H40" i="9"/>
  <c r="N40" i="9" s="1"/>
  <c r="G40" i="9"/>
  <c r="Q39" i="9"/>
  <c r="K39" i="9"/>
  <c r="H39" i="9"/>
  <c r="N39" i="9" s="1"/>
  <c r="G39" i="9"/>
  <c r="M39" i="9" s="1"/>
  <c r="Q38" i="9"/>
  <c r="K38" i="9"/>
  <c r="H38" i="9"/>
  <c r="N38" i="9" s="1"/>
  <c r="G38" i="9"/>
  <c r="M38" i="9" s="1"/>
  <c r="Q37" i="9"/>
  <c r="K37" i="9"/>
  <c r="H37" i="9"/>
  <c r="N37" i="9" s="1"/>
  <c r="G37" i="9"/>
  <c r="Q36" i="9"/>
  <c r="K36" i="9"/>
  <c r="H36" i="9"/>
  <c r="N36" i="9" s="1"/>
  <c r="G36" i="9"/>
  <c r="Q35" i="9"/>
  <c r="K35" i="9"/>
  <c r="H35" i="9"/>
  <c r="N35" i="9" s="1"/>
  <c r="G35" i="9"/>
  <c r="M35" i="9" s="1"/>
  <c r="Q34" i="9"/>
  <c r="K34" i="9"/>
  <c r="H34" i="9"/>
  <c r="N34" i="9" s="1"/>
  <c r="G34" i="9"/>
  <c r="M34" i="9" s="1"/>
  <c r="Q33" i="9"/>
  <c r="K33" i="9"/>
  <c r="H33" i="9"/>
  <c r="N33" i="9" s="1"/>
  <c r="G33" i="9"/>
  <c r="M33" i="9" s="1"/>
  <c r="Q32" i="9"/>
  <c r="K32" i="9"/>
  <c r="H32" i="9"/>
  <c r="N32" i="9" s="1"/>
  <c r="G32" i="9"/>
  <c r="Q31" i="9"/>
  <c r="K31" i="9"/>
  <c r="H31" i="9"/>
  <c r="N31" i="9" s="1"/>
  <c r="G31" i="9"/>
  <c r="M31" i="9" s="1"/>
  <c r="Q30" i="9"/>
  <c r="K30" i="9"/>
  <c r="H30" i="9"/>
  <c r="N30" i="9" s="1"/>
  <c r="G30" i="9"/>
  <c r="M30" i="9" s="1"/>
  <c r="Q29" i="9"/>
  <c r="K29" i="9"/>
  <c r="H29" i="9"/>
  <c r="N29" i="9" s="1"/>
  <c r="G29" i="9"/>
  <c r="Q28" i="9"/>
  <c r="K28" i="9"/>
  <c r="H28" i="9"/>
  <c r="N28" i="9" s="1"/>
  <c r="G28" i="9"/>
  <c r="M28" i="9" s="1"/>
  <c r="Q27" i="9"/>
  <c r="K27" i="9"/>
  <c r="H27" i="9"/>
  <c r="N27" i="9" s="1"/>
  <c r="G27" i="9"/>
  <c r="M27" i="9" s="1"/>
  <c r="Q26" i="9"/>
  <c r="K26" i="9"/>
  <c r="H26" i="9"/>
  <c r="N26" i="9" s="1"/>
  <c r="G26" i="9"/>
  <c r="M26" i="9" s="1"/>
  <c r="Q25" i="9"/>
  <c r="K25" i="9"/>
  <c r="H25" i="9"/>
  <c r="N25" i="9" s="1"/>
  <c r="G25" i="9"/>
  <c r="Q24" i="9"/>
  <c r="K24" i="9"/>
  <c r="H24" i="9"/>
  <c r="N24" i="9" s="1"/>
  <c r="G24" i="9"/>
  <c r="M24" i="9" s="1"/>
  <c r="Q23" i="9"/>
  <c r="K23" i="9"/>
  <c r="H23" i="9"/>
  <c r="N23" i="9" s="1"/>
  <c r="G23" i="9"/>
  <c r="M23" i="9" s="1"/>
  <c r="Q22" i="9"/>
  <c r="K22" i="9"/>
  <c r="H22" i="9"/>
  <c r="N22" i="9" s="1"/>
  <c r="G22" i="9"/>
  <c r="M22" i="9" s="1"/>
  <c r="Q21" i="9"/>
  <c r="K21" i="9"/>
  <c r="H21" i="9"/>
  <c r="N21" i="9" s="1"/>
  <c r="G21" i="9"/>
  <c r="M21" i="9" s="1"/>
  <c r="Q20" i="9"/>
  <c r="K20" i="9"/>
  <c r="H20" i="9"/>
  <c r="N20" i="9" s="1"/>
  <c r="G20" i="9"/>
  <c r="Q19" i="9"/>
  <c r="K19" i="9"/>
  <c r="H19" i="9"/>
  <c r="N19" i="9" s="1"/>
  <c r="G19" i="9"/>
  <c r="M19" i="9" s="1"/>
  <c r="Q18" i="9"/>
  <c r="K18" i="9"/>
  <c r="H18" i="9"/>
  <c r="G18" i="9"/>
  <c r="M18" i="9" s="1"/>
  <c r="Q17" i="9"/>
  <c r="K17" i="9"/>
  <c r="H17" i="9"/>
  <c r="G17" i="9"/>
  <c r="M17" i="9" s="1"/>
  <c r="Q16" i="9"/>
  <c r="K16" i="9"/>
  <c r="H16" i="9"/>
  <c r="G16" i="9"/>
  <c r="M16" i="9" s="1"/>
  <c r="Q15" i="9"/>
  <c r="K15" i="9"/>
  <c r="H15" i="9"/>
  <c r="G15" i="9"/>
  <c r="M15" i="9" s="1"/>
  <c r="Q14" i="9"/>
  <c r="K14" i="9"/>
  <c r="H14" i="9"/>
  <c r="N14" i="9" s="1"/>
  <c r="G14" i="9"/>
  <c r="M14" i="9" s="1"/>
  <c r="Q13" i="9"/>
  <c r="K13" i="9"/>
  <c r="H13" i="9"/>
  <c r="G13" i="9"/>
  <c r="M13" i="9" s="1"/>
  <c r="Q12" i="9"/>
  <c r="K12" i="9"/>
  <c r="H12" i="9"/>
  <c r="G12" i="9"/>
  <c r="M12" i="9" s="1"/>
  <c r="Q11" i="9"/>
  <c r="K11" i="9"/>
  <c r="H11" i="9"/>
  <c r="N11" i="9" s="1"/>
  <c r="G11" i="9"/>
  <c r="M11" i="9" s="1"/>
  <c r="Q10" i="9"/>
  <c r="K10" i="9"/>
  <c r="H10" i="9"/>
  <c r="N10" i="9" s="1"/>
  <c r="G10" i="9"/>
  <c r="M10" i="9" s="1"/>
  <c r="Q9" i="9"/>
  <c r="K9" i="9"/>
  <c r="H9" i="9"/>
  <c r="G9" i="9"/>
  <c r="M9" i="9" s="1"/>
  <c r="Q8" i="9"/>
  <c r="K8" i="9"/>
  <c r="H8" i="9"/>
  <c r="G8" i="9"/>
  <c r="M8" i="9" s="1"/>
  <c r="Q7" i="9"/>
  <c r="K7" i="9"/>
  <c r="H7" i="9"/>
  <c r="G7" i="9"/>
  <c r="M7" i="9" s="1"/>
  <c r="Q6" i="9"/>
  <c r="K6" i="9"/>
  <c r="H6" i="9"/>
  <c r="N6" i="9" s="1"/>
  <c r="G6" i="9"/>
  <c r="M6" i="9" s="1"/>
  <c r="Q5" i="9"/>
  <c r="K5" i="9"/>
  <c r="H5" i="9"/>
  <c r="G5" i="9"/>
  <c r="M5" i="9" s="1"/>
  <c r="Q4" i="9"/>
  <c r="K4" i="9"/>
  <c r="H4" i="9"/>
  <c r="G4" i="9"/>
  <c r="M4" i="9" s="1"/>
  <c r="Q3" i="9"/>
  <c r="K3" i="9"/>
  <c r="H3" i="9"/>
  <c r="G3" i="9"/>
  <c r="M3" i="9" s="1"/>
  <c r="B71" i="6"/>
  <c r="L48" i="8"/>
  <c r="M48" i="8" s="1"/>
  <c r="L47" i="8"/>
  <c r="M47" i="8" s="1"/>
  <c r="L46" i="8"/>
  <c r="M46" i="8" s="1"/>
  <c r="L45" i="8"/>
  <c r="M45" i="8" s="1"/>
  <c r="L44" i="8"/>
  <c r="M44" i="8" s="1"/>
  <c r="L43" i="8"/>
  <c r="M43" i="8" s="1"/>
  <c r="L42" i="8"/>
  <c r="M42" i="8" s="1"/>
  <c r="L41" i="8"/>
  <c r="M41" i="8" s="1"/>
  <c r="L40" i="8"/>
  <c r="M40" i="8" s="1"/>
  <c r="L39" i="8"/>
  <c r="M39" i="8" s="1"/>
  <c r="L38" i="8"/>
  <c r="M38" i="8" s="1"/>
  <c r="L37" i="8"/>
  <c r="M37" i="8" s="1"/>
  <c r="L36" i="8"/>
  <c r="M36" i="8" s="1"/>
  <c r="L35" i="8"/>
  <c r="M35" i="8" s="1"/>
  <c r="L34" i="8"/>
  <c r="M34" i="8" s="1"/>
  <c r="L33" i="8"/>
  <c r="M33" i="8" s="1"/>
  <c r="L32" i="8"/>
  <c r="M32" i="8" s="1"/>
  <c r="L31" i="8"/>
  <c r="M31" i="8" s="1"/>
  <c r="L30" i="8"/>
  <c r="M30" i="8" s="1"/>
  <c r="L29" i="8"/>
  <c r="M29" i="8" s="1"/>
  <c r="L28" i="8"/>
  <c r="M28" i="8" s="1"/>
  <c r="L27" i="8"/>
  <c r="M27" i="8" s="1"/>
  <c r="L26" i="8"/>
  <c r="M26" i="8" s="1"/>
  <c r="L25" i="8"/>
  <c r="M25" i="8" s="1"/>
  <c r="L24" i="8"/>
  <c r="M24" i="8" s="1"/>
  <c r="L23" i="8"/>
  <c r="M23" i="8" s="1"/>
  <c r="L22" i="8"/>
  <c r="M22" i="8" s="1"/>
  <c r="L21" i="8"/>
  <c r="M21" i="8" s="1"/>
  <c r="L20" i="8"/>
  <c r="M20" i="8" s="1"/>
  <c r="L19" i="8"/>
  <c r="M19" i="8" s="1"/>
  <c r="U42" i="11"/>
  <c r="N42" i="11"/>
  <c r="K42" i="11"/>
  <c r="R42" i="11" s="1"/>
  <c r="J42" i="11"/>
  <c r="Q42" i="11" s="1"/>
  <c r="I42" i="11"/>
  <c r="H42" i="11"/>
  <c r="U41" i="11"/>
  <c r="N41" i="11"/>
  <c r="K41" i="11"/>
  <c r="R41" i="11" s="1"/>
  <c r="J41" i="11"/>
  <c r="Q41" i="11" s="1"/>
  <c r="I41" i="11"/>
  <c r="P41" i="11" s="1"/>
  <c r="H41" i="11"/>
  <c r="U40" i="11"/>
  <c r="N40" i="11"/>
  <c r="K40" i="11"/>
  <c r="J40" i="11"/>
  <c r="Q40" i="11" s="1"/>
  <c r="I40" i="11"/>
  <c r="P40" i="11" s="1"/>
  <c r="H40" i="11"/>
  <c r="U39" i="11"/>
  <c r="N39" i="11"/>
  <c r="K39" i="11"/>
  <c r="R39" i="11" s="1"/>
  <c r="J39" i="11"/>
  <c r="I39" i="11"/>
  <c r="P39" i="11" s="1"/>
  <c r="H39" i="11"/>
  <c r="U38" i="11"/>
  <c r="N38" i="11"/>
  <c r="K38" i="11"/>
  <c r="R38" i="11" s="1"/>
  <c r="J38" i="11"/>
  <c r="Q38" i="11" s="1"/>
  <c r="I38" i="11"/>
  <c r="H38" i="11"/>
  <c r="U37" i="11"/>
  <c r="N37" i="11"/>
  <c r="K37" i="11"/>
  <c r="R37" i="11" s="1"/>
  <c r="J37" i="11"/>
  <c r="Q37" i="11" s="1"/>
  <c r="I37" i="11"/>
  <c r="H37" i="11"/>
  <c r="U36" i="11"/>
  <c r="N36" i="11"/>
  <c r="K36" i="11"/>
  <c r="R36" i="11" s="1"/>
  <c r="J36" i="11"/>
  <c r="Q36" i="11" s="1"/>
  <c r="I36" i="11"/>
  <c r="H36" i="11"/>
  <c r="U35" i="11"/>
  <c r="N35" i="11"/>
  <c r="K35" i="11"/>
  <c r="R35" i="11" s="1"/>
  <c r="J35" i="11"/>
  <c r="I35" i="11"/>
  <c r="P35" i="11" s="1"/>
  <c r="H35" i="11"/>
  <c r="U34" i="11"/>
  <c r="N34" i="11"/>
  <c r="K34" i="11"/>
  <c r="R34" i="11" s="1"/>
  <c r="J34" i="11"/>
  <c r="Q34" i="11" s="1"/>
  <c r="I34" i="11"/>
  <c r="H34" i="11"/>
  <c r="U33" i="11"/>
  <c r="N33" i="11"/>
  <c r="K33" i="11"/>
  <c r="R33" i="11" s="1"/>
  <c r="J33" i="11"/>
  <c r="Q33" i="11" s="1"/>
  <c r="I33" i="11"/>
  <c r="P33" i="11" s="1"/>
  <c r="H33" i="11"/>
  <c r="U32" i="11"/>
  <c r="N32" i="11"/>
  <c r="K32" i="11"/>
  <c r="R32" i="11" s="1"/>
  <c r="J32" i="11"/>
  <c r="Q32" i="11" s="1"/>
  <c r="I32" i="11"/>
  <c r="H32" i="11"/>
  <c r="U31" i="11"/>
  <c r="N31" i="11"/>
  <c r="K31" i="11"/>
  <c r="R31" i="11" s="1"/>
  <c r="J31" i="11"/>
  <c r="I31" i="11"/>
  <c r="P31" i="11" s="1"/>
  <c r="H31" i="11"/>
  <c r="U30" i="11"/>
  <c r="N30" i="11"/>
  <c r="K30" i="11"/>
  <c r="R30" i="11" s="1"/>
  <c r="J30" i="11"/>
  <c r="Q30" i="11" s="1"/>
  <c r="I30" i="11"/>
  <c r="H30" i="11"/>
  <c r="U29" i="11"/>
  <c r="N29" i="11"/>
  <c r="K29" i="11"/>
  <c r="R29" i="11" s="1"/>
  <c r="J29" i="11"/>
  <c r="I29" i="11"/>
  <c r="P29" i="11" s="1"/>
  <c r="H29" i="11"/>
  <c r="U28" i="11"/>
  <c r="N28" i="11"/>
  <c r="K28" i="11"/>
  <c r="R28" i="11" s="1"/>
  <c r="J28" i="11"/>
  <c r="Q28" i="11" s="1"/>
  <c r="I28" i="11"/>
  <c r="H28" i="11"/>
  <c r="U27" i="11"/>
  <c r="N27" i="11"/>
  <c r="K27" i="11"/>
  <c r="R27" i="11" s="1"/>
  <c r="J27" i="11"/>
  <c r="I27" i="11"/>
  <c r="P27" i="11" s="1"/>
  <c r="H27" i="11"/>
  <c r="U26" i="11"/>
  <c r="N26" i="11"/>
  <c r="K26" i="11"/>
  <c r="R26" i="11" s="1"/>
  <c r="J26" i="11"/>
  <c r="Q26" i="11" s="1"/>
  <c r="I26" i="11"/>
  <c r="H26" i="11"/>
  <c r="U25" i="11"/>
  <c r="N25" i="11"/>
  <c r="K25" i="11"/>
  <c r="R25" i="11" s="1"/>
  <c r="J25" i="11"/>
  <c r="Q25" i="11" s="1"/>
  <c r="I25" i="11"/>
  <c r="H25" i="11"/>
  <c r="U24" i="11"/>
  <c r="N24" i="11"/>
  <c r="K24" i="11"/>
  <c r="R24" i="11" s="1"/>
  <c r="J24" i="11"/>
  <c r="Q24" i="11" s="1"/>
  <c r="I24" i="11"/>
  <c r="P24" i="11" s="1"/>
  <c r="H24" i="11"/>
  <c r="U23" i="11"/>
  <c r="N23" i="11"/>
  <c r="K23" i="11"/>
  <c r="R23" i="11" s="1"/>
  <c r="J23" i="11"/>
  <c r="Q23" i="11" s="1"/>
  <c r="I23" i="11"/>
  <c r="P23" i="11" s="1"/>
  <c r="H23" i="11"/>
  <c r="U22" i="11"/>
  <c r="N22" i="11"/>
  <c r="K22" i="11"/>
  <c r="R22" i="11" s="1"/>
  <c r="J22" i="11"/>
  <c r="Q22" i="11" s="1"/>
  <c r="I22" i="11"/>
  <c r="H22" i="11"/>
  <c r="U21" i="11"/>
  <c r="N21" i="11"/>
  <c r="K21" i="11"/>
  <c r="R21" i="11" s="1"/>
  <c r="J21" i="11"/>
  <c r="Q21" i="11" s="1"/>
  <c r="I21" i="11"/>
  <c r="P21" i="11" s="1"/>
  <c r="H21" i="11"/>
  <c r="U20" i="11"/>
  <c r="N20" i="11"/>
  <c r="K20" i="11"/>
  <c r="R20" i="11" s="1"/>
  <c r="J20" i="11"/>
  <c r="I20" i="11"/>
  <c r="P20" i="11" s="1"/>
  <c r="H20" i="11"/>
  <c r="U19" i="11"/>
  <c r="N19" i="11"/>
  <c r="K19" i="11"/>
  <c r="R19" i="11" s="1"/>
  <c r="J19" i="11"/>
  <c r="Q19" i="11" s="1"/>
  <c r="I19" i="11"/>
  <c r="P19" i="11" s="1"/>
  <c r="H19" i="11"/>
  <c r="U18" i="11"/>
  <c r="N18" i="11"/>
  <c r="K18" i="11"/>
  <c r="R18" i="11" s="1"/>
  <c r="J18" i="11"/>
  <c r="I18" i="11"/>
  <c r="P18" i="11" s="1"/>
  <c r="H18" i="11"/>
  <c r="U17" i="11"/>
  <c r="N17" i="11"/>
  <c r="K17" i="11"/>
  <c r="R17" i="11" s="1"/>
  <c r="J17" i="11"/>
  <c r="Q17" i="11" s="1"/>
  <c r="I17" i="11"/>
  <c r="H17" i="11"/>
  <c r="U16" i="11"/>
  <c r="N16" i="11"/>
  <c r="K16" i="11"/>
  <c r="R16" i="11" s="1"/>
  <c r="J16" i="11"/>
  <c r="Q16" i="11" s="1"/>
  <c r="I16" i="11"/>
  <c r="P16" i="11" s="1"/>
  <c r="H16" i="11"/>
  <c r="U15" i="11"/>
  <c r="N15" i="11"/>
  <c r="K15" i="11"/>
  <c r="R15" i="11" s="1"/>
  <c r="J15" i="11"/>
  <c r="Q15" i="11" s="1"/>
  <c r="I15" i="11"/>
  <c r="P15" i="11" s="1"/>
  <c r="H15" i="11"/>
  <c r="U14" i="11"/>
  <c r="N14" i="11"/>
  <c r="K14" i="11"/>
  <c r="R14" i="11" s="1"/>
  <c r="J14" i="11"/>
  <c r="I14" i="11"/>
  <c r="P14" i="11" s="1"/>
  <c r="H14" i="11"/>
  <c r="U13" i="11"/>
  <c r="N13" i="11"/>
  <c r="K13" i="11"/>
  <c r="R13" i="11" s="1"/>
  <c r="J13" i="11"/>
  <c r="Q13" i="11" s="1"/>
  <c r="I13" i="11"/>
  <c r="H13" i="11"/>
  <c r="U12" i="11"/>
  <c r="N12" i="11"/>
  <c r="K12" i="11"/>
  <c r="R12" i="11" s="1"/>
  <c r="J12" i="11"/>
  <c r="Q12" i="11" s="1"/>
  <c r="I12" i="11"/>
  <c r="H12" i="11"/>
  <c r="U11" i="11"/>
  <c r="N11" i="11"/>
  <c r="K11" i="11"/>
  <c r="R11" i="11" s="1"/>
  <c r="J11" i="11"/>
  <c r="Q11" i="11" s="1"/>
  <c r="I11" i="11"/>
  <c r="P11" i="11" s="1"/>
  <c r="H11" i="11"/>
  <c r="U10" i="11"/>
  <c r="N10" i="11"/>
  <c r="K10" i="11"/>
  <c r="R10" i="11" s="1"/>
  <c r="J10" i="11"/>
  <c r="I10" i="11"/>
  <c r="P10" i="11" s="1"/>
  <c r="H10" i="11"/>
  <c r="U9" i="11"/>
  <c r="N9" i="11"/>
  <c r="K9" i="11"/>
  <c r="R9" i="11" s="1"/>
  <c r="J9" i="11"/>
  <c r="Q9" i="11" s="1"/>
  <c r="I9" i="11"/>
  <c r="H9" i="11"/>
  <c r="U8" i="11"/>
  <c r="N8" i="11"/>
  <c r="K8" i="11"/>
  <c r="R8" i="11" s="1"/>
  <c r="J8" i="11"/>
  <c r="Q8" i="11" s="1"/>
  <c r="I8" i="11"/>
  <c r="P8" i="11" s="1"/>
  <c r="H8" i="11"/>
  <c r="U7" i="11"/>
  <c r="N7" i="11"/>
  <c r="K7" i="11"/>
  <c r="R7" i="11" s="1"/>
  <c r="J7" i="11"/>
  <c r="Q7" i="11" s="1"/>
  <c r="I7" i="11"/>
  <c r="P7" i="11" s="1"/>
  <c r="H7" i="11"/>
  <c r="U6" i="11"/>
  <c r="N6" i="11"/>
  <c r="K6" i="11"/>
  <c r="R6" i="11" s="1"/>
  <c r="J6" i="11"/>
  <c r="I6" i="11"/>
  <c r="P6" i="11" s="1"/>
  <c r="H6" i="11"/>
  <c r="U5" i="11"/>
  <c r="N5" i="11"/>
  <c r="K5" i="11"/>
  <c r="R5" i="11" s="1"/>
  <c r="J5" i="11"/>
  <c r="Q5" i="11" s="1"/>
  <c r="I5" i="11"/>
  <c r="H5" i="11"/>
  <c r="U4" i="11"/>
  <c r="N4" i="11"/>
  <c r="K4" i="11"/>
  <c r="R4" i="11" s="1"/>
  <c r="J4" i="11"/>
  <c r="Q4" i="11" s="1"/>
  <c r="I4" i="11"/>
  <c r="P4" i="11" s="1"/>
  <c r="H4" i="11"/>
  <c r="U3" i="11"/>
  <c r="Q3" i="11"/>
  <c r="P3" i="11"/>
  <c r="N3" i="11"/>
  <c r="K3" i="11"/>
  <c r="H3" i="11"/>
  <c r="AL9" i="4"/>
  <c r="BU231" i="3"/>
  <c r="BU230" i="3"/>
  <c r="BU229" i="3"/>
  <c r="BU228" i="3"/>
  <c r="BU227" i="3"/>
  <c r="BU226" i="3"/>
  <c r="BU225" i="3"/>
  <c r="BU224" i="3"/>
  <c r="BU223" i="3"/>
  <c r="BU222" i="3"/>
  <c r="BU221" i="3"/>
  <c r="BU220" i="3"/>
  <c r="BU219" i="3"/>
  <c r="BU218" i="3"/>
  <c r="BU217" i="3"/>
  <c r="BU216" i="3"/>
  <c r="BU215" i="3"/>
  <c r="BU214" i="3"/>
  <c r="BU213" i="3"/>
  <c r="BU212" i="3"/>
  <c r="BU211" i="3"/>
  <c r="BU210" i="3"/>
  <c r="BU209" i="3"/>
  <c r="BU208" i="3"/>
  <c r="BU207" i="3"/>
  <c r="BU206" i="3"/>
  <c r="BU205" i="3"/>
  <c r="BU204" i="3"/>
  <c r="BU203" i="3"/>
  <c r="BU202" i="3"/>
  <c r="BU201" i="3"/>
  <c r="BU200" i="3"/>
  <c r="BU199" i="3"/>
  <c r="BU198" i="3"/>
  <c r="BU197" i="3"/>
  <c r="BU196" i="3"/>
  <c r="BU195" i="3"/>
  <c r="BU194" i="3"/>
  <c r="BU193" i="3"/>
  <c r="BU192" i="3"/>
  <c r="BU191" i="3"/>
  <c r="BU190" i="3"/>
  <c r="BU189" i="3"/>
  <c r="BU188" i="3"/>
  <c r="BU187" i="3"/>
  <c r="BU186" i="3"/>
  <c r="BU185" i="3"/>
  <c r="BU184" i="3"/>
  <c r="BU183" i="3"/>
  <c r="BU182" i="3"/>
  <c r="BU181" i="3"/>
  <c r="BU180" i="3"/>
  <c r="BU179" i="3"/>
  <c r="BU178" i="3"/>
  <c r="BU177" i="3"/>
  <c r="BU176" i="3"/>
  <c r="BU175" i="3"/>
  <c r="BU174" i="3"/>
  <c r="BU173" i="3"/>
  <c r="BU172" i="3"/>
  <c r="BU171" i="3"/>
  <c r="BU170" i="3"/>
  <c r="BU169" i="3"/>
  <c r="BU168" i="3"/>
  <c r="BU167" i="3"/>
  <c r="BU166" i="3"/>
  <c r="BU165" i="3"/>
  <c r="BU164" i="3"/>
  <c r="BU163" i="3"/>
  <c r="BU162" i="3"/>
  <c r="BU161" i="3"/>
  <c r="BU160" i="3"/>
  <c r="BU159" i="3"/>
  <c r="BU158" i="3"/>
  <c r="BU157" i="3"/>
  <c r="BU156" i="3"/>
  <c r="BU155" i="3"/>
  <c r="BU154" i="3"/>
  <c r="BU153" i="3"/>
  <c r="BU152" i="3"/>
  <c r="BU151" i="3"/>
  <c r="BU150" i="3"/>
  <c r="BU149" i="3"/>
  <c r="BU148" i="3"/>
  <c r="BU147" i="3"/>
  <c r="BU146" i="3"/>
  <c r="BU145" i="3"/>
  <c r="BU144" i="3"/>
  <c r="BU143" i="3"/>
  <c r="BU142" i="3"/>
  <c r="BU141" i="3"/>
  <c r="BU140" i="3"/>
  <c r="BU139" i="3"/>
  <c r="BU138" i="3"/>
  <c r="BU137" i="3"/>
  <c r="BU136" i="3"/>
  <c r="BU135" i="3"/>
  <c r="BU134" i="3"/>
  <c r="BU133" i="3"/>
  <c r="BU132" i="3"/>
  <c r="BU131" i="3"/>
  <c r="BU130" i="3"/>
  <c r="BU129" i="3"/>
  <c r="BU128" i="3"/>
  <c r="BU127" i="3"/>
  <c r="BU126" i="3"/>
  <c r="BU125" i="3"/>
  <c r="BU124" i="3"/>
  <c r="BU123" i="3"/>
  <c r="BU122" i="3"/>
  <c r="BU121" i="3"/>
  <c r="BU120" i="3"/>
  <c r="BU119" i="3"/>
  <c r="BU118" i="3"/>
  <c r="BU117" i="3"/>
  <c r="BU116" i="3"/>
  <c r="BU115" i="3"/>
  <c r="BU114" i="3"/>
  <c r="BU113" i="3"/>
  <c r="BU112" i="3"/>
  <c r="BU111" i="3"/>
  <c r="BU110" i="3"/>
  <c r="BU109" i="3"/>
  <c r="BU108" i="3"/>
  <c r="BU107" i="3"/>
  <c r="BU106" i="3"/>
  <c r="BU105" i="3"/>
  <c r="BU104" i="3"/>
  <c r="BU103" i="3"/>
  <c r="BU102" i="3"/>
  <c r="BU101" i="3"/>
  <c r="BU100" i="3"/>
  <c r="BU99" i="3"/>
  <c r="BU98" i="3"/>
  <c r="BU97" i="3"/>
  <c r="BU96" i="3"/>
  <c r="BU95" i="3"/>
  <c r="BU94" i="3"/>
  <c r="BU93" i="3"/>
  <c r="BU92" i="3"/>
  <c r="BU91" i="3"/>
  <c r="BU90" i="3"/>
  <c r="BU89" i="3"/>
  <c r="BU88" i="3"/>
  <c r="BU87" i="3"/>
  <c r="BU86" i="3"/>
  <c r="BU85" i="3"/>
  <c r="BU84" i="3"/>
  <c r="BU83" i="3"/>
  <c r="BU82" i="3"/>
  <c r="BU81" i="3"/>
  <c r="BU80" i="3"/>
  <c r="BU79" i="3"/>
  <c r="BU78" i="3"/>
  <c r="BU77" i="3"/>
  <c r="BU76" i="3"/>
  <c r="BU75" i="3"/>
  <c r="BU74" i="3"/>
  <c r="BU73" i="3"/>
  <c r="BU72" i="3"/>
  <c r="BU71" i="3"/>
  <c r="BU70" i="3"/>
  <c r="BU69" i="3"/>
  <c r="BU68" i="3"/>
  <c r="BU67" i="3"/>
  <c r="BU66" i="3"/>
  <c r="BU65" i="3"/>
  <c r="BU64" i="3"/>
  <c r="BU63" i="3"/>
  <c r="BU62" i="3"/>
  <c r="BU61" i="3"/>
  <c r="BU60" i="3"/>
  <c r="BU59" i="3"/>
  <c r="BU58" i="3"/>
  <c r="BU57" i="3"/>
  <c r="BU56" i="3"/>
  <c r="BU55" i="3"/>
  <c r="BU54" i="3"/>
  <c r="BU53" i="3"/>
  <c r="BU52" i="3"/>
  <c r="BU51" i="3"/>
  <c r="BU50" i="3"/>
  <c r="BU49" i="3"/>
  <c r="BU48" i="3"/>
  <c r="BU47" i="3"/>
  <c r="BU46" i="3"/>
  <c r="BU45" i="3"/>
  <c r="BU44" i="3"/>
  <c r="BU43" i="3"/>
  <c r="BU42" i="3"/>
  <c r="BU41" i="3"/>
  <c r="BU40" i="3"/>
  <c r="BU39" i="3"/>
  <c r="BU38" i="3"/>
  <c r="BU37" i="3"/>
  <c r="BU36" i="3"/>
  <c r="BU35" i="3"/>
  <c r="BU34" i="3"/>
  <c r="BU33" i="3"/>
  <c r="BU32" i="3"/>
  <c r="BU31" i="3"/>
  <c r="BU30" i="3"/>
  <c r="BU29" i="3"/>
  <c r="BU28" i="3"/>
  <c r="BU27" i="3"/>
  <c r="BU26" i="3"/>
  <c r="BU25" i="3"/>
  <c r="BU24" i="3"/>
  <c r="D3" i="6"/>
  <c r="AP19" i="8" a="1"/>
  <c r="AQ37" i="8" a="1"/>
  <c r="AY31" i="8" a="1"/>
  <c r="BC48" i="8" a="1"/>
  <c r="AR30" i="8" a="1"/>
  <c r="BD26" i="8" a="1"/>
  <c r="AY48" i="8" a="1"/>
  <c r="BB41" i="8" a="1"/>
  <c r="AP28" i="8" a="1"/>
  <c r="AX19" i="8" a="1"/>
  <c r="AR19" i="8" a="1"/>
  <c r="AP42" i="8" a="1"/>
  <c r="BC47" i="8" a="1"/>
  <c r="BA23" i="8" a="1"/>
  <c r="AZ31" i="8" a="1"/>
  <c r="BD23" i="8" a="1"/>
  <c r="AS26" i="8" a="1"/>
  <c r="AZ48" i="8" a="1"/>
  <c r="AZ35" i="8" a="1"/>
  <c r="AV43" i="8" a="1"/>
  <c r="BD45" i="8" a="1"/>
  <c r="BB38" i="8" a="1"/>
  <c r="AV20" i="8" a="1"/>
  <c r="AW31" i="8" a="1"/>
  <c r="AS38" i="8" a="1"/>
  <c r="BC26" i="8" a="1"/>
  <c r="AQ26" i="8" a="1"/>
  <c r="BB46" i="8" a="1"/>
  <c r="AW37" i="8" a="1"/>
  <c r="AT31" i="8" a="1"/>
  <c r="AQ40" i="8" a="1"/>
  <c r="AZ25" i="8" a="1"/>
  <c r="BB26" i="8" a="1"/>
  <c r="BC38" i="8" a="1"/>
  <c r="AZ43" i="8" a="1"/>
  <c r="AU39" i="8" a="1"/>
  <c r="BC20" i="8" a="1"/>
  <c r="AW24" i="8" a="1"/>
  <c r="AT19" i="8" a="1"/>
  <c r="AX34" i="8" a="1"/>
  <c r="BC39" i="8" a="1"/>
  <c r="AU21" i="8" a="1"/>
  <c r="BC30" i="8" a="1"/>
  <c r="AP39" i="8" a="1"/>
  <c r="BE29" i="8" a="1"/>
  <c r="AQ35" i="8" a="1"/>
  <c r="BB22" i="8" a="1"/>
  <c r="AU19" i="8" a="1"/>
  <c r="AU32" i="8" a="1"/>
  <c r="AY40" i="8" a="1"/>
  <c r="AW21" i="8" a="1"/>
  <c r="AW43" i="8" a="1"/>
  <c r="AT24" i="8" a="1"/>
  <c r="BB43" i="8" a="1"/>
  <c r="AV31" i="8" a="1"/>
  <c r="BE35" i="8" a="1"/>
  <c r="AR25" i="8" a="1"/>
  <c r="BB29" i="8" a="1"/>
  <c r="AS28" i="8" a="1"/>
  <c r="BD33" i="8" a="1"/>
  <c r="AX25" i="8" a="1"/>
  <c r="AQ48" i="8" a="1"/>
  <c r="AT28" i="8" a="1"/>
  <c r="BE46" i="8" a="1"/>
  <c r="BA47" i="8" a="1"/>
  <c r="BE22" i="8" a="1"/>
  <c r="BB30" i="8" a="1"/>
  <c r="AT48" i="8" a="1"/>
  <c r="BC19" i="8" a="1"/>
  <c r="AT32" i="8" a="1"/>
  <c r="AX28" i="8" a="1"/>
  <c r="BE38" i="8" a="1"/>
  <c r="AS34" i="8" a="1"/>
  <c r="BA19" i="8" a="1"/>
  <c r="AZ20" i="8" a="1"/>
  <c r="AV33" i="8" a="1"/>
  <c r="AT41" i="8" a="1"/>
  <c r="AW39" i="8" a="1"/>
  <c r="AU30" i="8" a="1"/>
  <c r="AU46" i="8" a="1"/>
  <c r="AR40" i="8" a="1"/>
  <c r="BE32" i="8" a="1"/>
  <c r="AQ21" i="8" a="1"/>
  <c r="AS27" i="8" a="1"/>
  <c r="AX21" i="8" a="1"/>
  <c r="AZ39" i="8" a="1"/>
  <c r="BA40" i="8" a="1"/>
  <c r="AR38" i="8" a="1"/>
  <c r="AP27" i="8" a="1"/>
  <c r="AV23" i="8" a="1"/>
  <c r="AX37" i="8" a="1"/>
  <c r="AX48" i="8" a="1"/>
  <c r="AS22" i="8" a="1"/>
  <c r="BC25" i="8" a="1"/>
  <c r="AX27" i="8" a="1"/>
  <c r="AP35" i="8" a="1"/>
  <c r="AW29" i="8" a="1"/>
  <c r="BA27" i="8" a="1"/>
  <c r="AQ43" i="8" a="1"/>
  <c r="AW27" i="8" a="1"/>
  <c r="BE45" i="8" a="1"/>
  <c r="BD36" i="8" a="1"/>
  <c r="AQ32" i="8" a="1"/>
  <c r="AQ29" i="8" a="1"/>
  <c r="AZ34" i="8" a="1"/>
  <c r="BB24" i="8" a="1"/>
  <c r="AW19" i="8" a="1"/>
  <c r="AP37" i="8" a="1"/>
  <c r="AU31" i="8" a="1"/>
  <c r="BB33" i="8" a="1"/>
  <c r="BD28" i="8" a="1"/>
  <c r="BA38" i="8" a="1"/>
  <c r="AR27" i="8" a="1"/>
  <c r="AZ46" i="8" a="1"/>
  <c r="AV36" i="8" a="1"/>
  <c r="AY39" i="8" a="1"/>
  <c r="AQ20" i="8" a="1"/>
  <c r="AT34" i="8" a="1"/>
  <c r="AY36" i="8" a="1"/>
  <c r="BE26" i="8" a="1"/>
  <c r="AZ21" i="8" a="1"/>
  <c r="BA20" i="8" a="1"/>
  <c r="AQ41" i="8" a="1"/>
  <c r="AQ28" i="8" a="1"/>
  <c r="AZ22" i="8" a="1"/>
  <c r="AT36" i="8" a="1"/>
  <c r="AS47" i="8" a="1"/>
  <c r="AU29" i="8" a="1"/>
  <c r="AQ30" i="8" a="1"/>
  <c r="BB45" i="8" a="1"/>
  <c r="BD44" i="8" a="1"/>
  <c r="AS20" i="8" a="1"/>
  <c r="BA28" i="8" a="1"/>
  <c r="BE47" i="8" a="1"/>
  <c r="AS40" i="8" a="1"/>
  <c r="BC44" i="8" a="1"/>
  <c r="AQ27" i="8" a="1"/>
  <c r="AX24" i="8" a="1"/>
  <c r="BC35" i="8" a="1"/>
  <c r="BB32" i="8" a="1"/>
  <c r="AQ33" i="8" a="1"/>
  <c r="BC41" i="8" a="1"/>
  <c r="AV44" i="8" a="1"/>
  <c r="AW46" i="8" a="1"/>
  <c r="AT42" i="8" a="1"/>
  <c r="BC37" i="8" a="1"/>
  <c r="AT26" i="8" a="1"/>
  <c r="BA35" i="8" a="1"/>
  <c r="BA43" i="8" a="1"/>
  <c r="BD22" i="8" a="1"/>
  <c r="BB47" i="8" a="1"/>
  <c r="BA33" i="8" a="1"/>
  <c r="AU25" i="8" a="1"/>
  <c r="AX33" i="8" a="1"/>
  <c r="BC45" i="8" a="1"/>
  <c r="BE48" i="8" a="1"/>
  <c r="AX26" i="8" a="1"/>
  <c r="AV39" i="8" a="1"/>
  <c r="AR23" i="8" a="1"/>
  <c r="AY47" i="8" a="1"/>
  <c r="BB25" i="8" a="1"/>
  <c r="AT45" i="8" a="1"/>
  <c r="BD32" i="8" a="1"/>
  <c r="AX43" i="8" a="1"/>
  <c r="AR45" i="8" a="1"/>
  <c r="AX29" i="8" a="1"/>
  <c r="BD30" i="8" a="1"/>
  <c r="BA46" i="8" a="1"/>
  <c r="AU42" i="8" a="1"/>
  <c r="BE23" i="8" a="1"/>
  <c r="AP47" i="8" a="1"/>
  <c r="BE36" i="8" a="1"/>
  <c r="AV37" i="8" a="1"/>
  <c r="BD46" i="8" a="1"/>
  <c r="BD48" i="8" a="1"/>
  <c r="BA39" i="8" a="1"/>
  <c r="AR29" i="8" a="1"/>
  <c r="AV38" i="8" a="1"/>
  <c r="AU40" i="8" a="1"/>
  <c r="BB44" i="8" a="1"/>
  <c r="AX35" i="8" a="1"/>
  <c r="AZ32" i="8" a="1"/>
  <c r="AZ42" i="8" a="1"/>
  <c r="BA21" i="8" a="1"/>
  <c r="AW38" i="8" a="1"/>
  <c r="AZ44" i="8" a="1"/>
  <c r="AU36" i="8" a="1"/>
  <c r="BE24" i="8" a="1"/>
  <c r="AQ23" i="8" a="1"/>
  <c r="AT21" i="8" a="1"/>
  <c r="AY19" i="8" a="1"/>
  <c r="AQ39" i="8" a="1"/>
  <c r="AW48" i="8" a="1"/>
  <c r="AW30" i="8" a="1"/>
  <c r="AR41" i="8" a="1"/>
  <c r="AR33" i="8" a="1"/>
  <c r="AT23" i="8" a="1"/>
  <c r="AV46" i="8" a="1"/>
  <c r="BA37" i="8" a="1"/>
  <c r="AW22" i="8" a="1"/>
  <c r="AY20" i="8" a="1"/>
  <c r="BE19" i="8" a="1"/>
  <c r="AS37" i="8" a="1"/>
  <c r="BA22" i="8" a="1"/>
  <c r="AT40" i="8" a="1"/>
  <c r="BB35" i="8" a="1"/>
  <c r="AY28" i="8" a="1"/>
  <c r="AU22" i="8" a="1"/>
  <c r="AY33" i="8" a="1"/>
  <c r="AR42" i="8" a="1"/>
  <c r="AY27" i="8" a="1"/>
  <c r="BE40" i="8" a="1"/>
  <c r="AY34" i="8" a="1"/>
  <c r="AT22" i="8" a="1"/>
  <c r="AY21" i="8" a="1"/>
  <c r="BB28" i="8" a="1"/>
  <c r="AV24" i="8" a="1"/>
  <c r="AS48" i="8" a="1"/>
  <c r="AU23" i="8" a="1"/>
  <c r="BA42" i="8" a="1"/>
  <c r="BB31" i="8" a="1"/>
  <c r="AP32" i="8" a="1"/>
  <c r="BC40" i="8" a="1"/>
  <c r="AS23" i="8" a="1"/>
  <c r="AZ36" i="8" a="1"/>
  <c r="AU27" i="8" a="1"/>
  <c r="BD35" i="8" a="1"/>
  <c r="AV30" i="8" a="1"/>
  <c r="AU20" i="8" a="1"/>
  <c r="AV21" i="8" a="1"/>
  <c r="BD20" i="8" a="1"/>
  <c r="BC29" i="8" a="1"/>
  <c r="BD27" i="8" a="1"/>
  <c r="AQ42" i="8" a="1"/>
  <c r="BA30" i="8" a="1"/>
  <c r="BC32" i="8" a="1"/>
  <c r="AT38" i="8" a="1"/>
  <c r="AY25" i="8" a="1"/>
  <c r="AT35" i="8" a="1"/>
  <c r="AZ23" i="8" a="1"/>
  <c r="AU48" i="8" a="1"/>
  <c r="BD38" i="8" a="1"/>
  <c r="AV25" i="8" a="1"/>
  <c r="BB19" i="8" a="1"/>
  <c r="AY45" i="8" a="1"/>
  <c r="AS43" i="8" a="1"/>
  <c r="AW32" i="8" a="1"/>
  <c r="BD25" i="8" a="1"/>
  <c r="AR44" i="8" a="1"/>
  <c r="AP30" i="8" a="1"/>
  <c r="BA31" i="8" a="1"/>
  <c r="AY46" i="8" a="1"/>
  <c r="BB20" i="8" a="1"/>
  <c r="BC22" i="8" a="1"/>
  <c r="AY43" i="8" a="1"/>
  <c r="AU47" i="8" a="1"/>
  <c r="AQ34" i="8" a="1"/>
  <c r="BC21" i="8" a="1"/>
  <c r="AV28" i="8" a="1"/>
  <c r="AR46" i="8" a="1"/>
  <c r="AU33" i="8" a="1"/>
  <c r="BB48" i="8" a="1"/>
  <c r="AQ22" i="8" a="1"/>
  <c r="BD47" i="8" a="1"/>
  <c r="AQ25" i="8" a="1"/>
  <c r="AT20" i="8" a="1"/>
  <c r="AW28" i="8" a="1"/>
  <c r="BA48" i="8" a="1"/>
  <c r="AY24" i="8" a="1"/>
  <c r="AY44" i="8" a="1"/>
  <c r="AW26" i="8" a="1"/>
  <c r="AX41" i="8" a="1"/>
  <c r="BD42" i="8" a="1"/>
  <c r="BC27" i="8" a="1"/>
  <c r="AV45" i="8" a="1"/>
  <c r="AT43" i="8" a="1"/>
  <c r="AX32" i="8" a="1"/>
  <c r="AY35" i="8" a="1"/>
  <c r="BC42" i="8" a="1"/>
  <c r="AT47" i="8" a="1"/>
  <c r="AZ45" i="8" a="1"/>
  <c r="BB23" i="8" a="1"/>
  <c r="BB21" i="8" a="1"/>
  <c r="AT30" i="8" a="1"/>
  <c r="BD39" i="8" a="1"/>
  <c r="BA44" i="8" a="1"/>
  <c r="AX45" i="8" a="1"/>
  <c r="BE28" i="8" a="1"/>
  <c r="AX46" i="8" a="1"/>
  <c r="AU44" i="8" a="1"/>
  <c r="AQ47" i="8" a="1"/>
  <c r="AR43" i="8" a="1"/>
  <c r="AW25" i="8" a="1"/>
  <c r="AW35" i="8" a="1"/>
  <c r="AZ40" i="8" a="1"/>
  <c r="AW34" i="8" a="1"/>
  <c r="AP43" i="8" a="1"/>
  <c r="AP41" i="8" a="1"/>
  <c r="AY26" i="8" a="1"/>
  <c r="BE42" i="8" a="1"/>
  <c r="AV42" i="8" a="1"/>
  <c r="AX23" i="8" a="1"/>
  <c r="AU26" i="8" a="1"/>
  <c r="AT44" i="8" a="1"/>
  <c r="AR20" i="8" a="1"/>
  <c r="AQ19" i="8" a="1"/>
  <c r="BC46" i="8" a="1"/>
  <c r="BB40" i="8" a="1"/>
  <c r="AW42" i="8" a="1"/>
  <c r="BA45" i="8" a="1"/>
  <c r="BA32" i="8" a="1"/>
  <c r="BA25" i="8" a="1"/>
  <c r="AY38" i="8" a="1"/>
  <c r="AV22" i="8" a="1"/>
  <c r="BE43" i="8" a="1"/>
  <c r="AR26" i="8" a="1"/>
  <c r="AY41" i="8" a="1"/>
  <c r="BD40" i="8" a="1"/>
  <c r="AP22" i="8" a="1"/>
  <c r="BD19" i="8" a="1"/>
  <c r="BB34" i="8" a="1"/>
  <c r="AV35" i="8" a="1"/>
  <c r="AR39" i="8" a="1"/>
  <c r="AZ29" i="8" a="1"/>
  <c r="AS25" i="8" a="1"/>
  <c r="AV40" i="8" a="1"/>
  <c r="AU28" i="8" a="1"/>
  <c r="AW41" i="8" a="1"/>
  <c r="AR48" i="8" a="1"/>
  <c r="BE37" i="8" a="1"/>
  <c r="AR34" i="8" a="1"/>
  <c r="AS44" i="8" a="1"/>
  <c r="AW33" i="8" a="1"/>
  <c r="AQ38" i="8" a="1"/>
  <c r="AV32" i="8" a="1"/>
  <c r="AR31" i="8" a="1"/>
  <c r="BE27" i="8" a="1"/>
  <c r="AZ47" i="8" a="1"/>
  <c r="BA26" i="8" a="1"/>
  <c r="BA24" i="8" a="1"/>
  <c r="AX31" i="8" a="1"/>
  <c r="AS33" i="8" a="1"/>
  <c r="AR32" i="8" a="1"/>
  <c r="AS24" i="8" a="1"/>
  <c r="BE34" i="8" a="1"/>
  <c r="BA36" i="8" a="1"/>
  <c r="BD31" i="8" a="1"/>
  <c r="BD34" i="8" a="1"/>
  <c r="AV26" i="8" a="1"/>
  <c r="AP24" i="8" a="1"/>
  <c r="AV47" i="8" a="1"/>
  <c r="AU35" i="8" a="1"/>
  <c r="AY22" i="8" a="1"/>
  <c r="AP20" i="8" a="1"/>
  <c r="AR21" i="8" a="1"/>
  <c r="AS36" i="8" a="1"/>
  <c r="AT25" i="8" a="1"/>
  <c r="BC23" i="8" a="1"/>
  <c r="AW45" i="8" a="1"/>
  <c r="AQ24" i="8" a="1"/>
  <c r="AX42" i="8" a="1"/>
  <c r="AV29" i="8" a="1"/>
  <c r="AX36" i="8" a="1"/>
  <c r="BD43" i="8" a="1"/>
  <c r="BA29" i="8" a="1"/>
  <c r="AQ46" i="8" a="1"/>
  <c r="AP21" i="8" a="1"/>
  <c r="BC28" i="8" a="1"/>
  <c r="AS41" i="8" a="1"/>
  <c r="AQ45" i="8" a="1"/>
  <c r="AV27" i="8" a="1"/>
  <c r="AW40" i="8" a="1"/>
  <c r="AW44" i="8" a="1"/>
  <c r="BC24" i="8" a="1"/>
  <c r="AP44" i="8" a="1"/>
  <c r="BD37" i="8" a="1"/>
  <c r="BA34" i="8" a="1"/>
  <c r="AR28" i="8" a="1"/>
  <c r="BE25" i="8" a="1"/>
  <c r="AU24" i="8" a="1"/>
  <c r="AZ41" i="8" a="1"/>
  <c r="AZ30" i="8" a="1"/>
  <c r="AX38" i="8" a="1"/>
  <c r="AX39" i="8" a="1"/>
  <c r="AZ38" i="8" a="1"/>
  <c r="AU37" i="8" a="1"/>
  <c r="AP33" i="8" a="1"/>
  <c r="AS45" i="8" a="1"/>
  <c r="AY23" i="8" a="1"/>
  <c r="BB36" i="8" a="1"/>
  <c r="BB37" i="8" a="1"/>
  <c r="AP46" i="8" a="1"/>
  <c r="AV34" i="8" a="1"/>
  <c r="BC43" i="8" a="1"/>
  <c r="AZ27" i="8" a="1"/>
  <c r="AP31" i="8" a="1"/>
  <c r="AY37" i="8" a="1"/>
  <c r="AX47" i="8" a="1"/>
  <c r="AR35" i="8" a="1"/>
  <c r="AX44" i="8" a="1"/>
  <c r="AP48" i="8" a="1"/>
  <c r="AT33" i="8" a="1"/>
  <c r="BE30" i="8" a="1"/>
  <c r="AQ44" i="8" a="1"/>
  <c r="AQ31" i="8" a="1"/>
  <c r="BB27" i="8" a="1"/>
  <c r="AZ28" i="8" a="1"/>
  <c r="AS39" i="8" a="1"/>
  <c r="BE20" i="8" a="1"/>
  <c r="AR36" i="8" a="1"/>
  <c r="BC33" i="8" a="1"/>
  <c r="AZ37" i="8" a="1"/>
  <c r="AX40" i="8" a="1"/>
  <c r="BC31" i="8" a="1"/>
  <c r="BC34" i="8" a="1"/>
  <c r="AW20" i="8" a="1"/>
  <c r="AZ19" i="8" a="1"/>
  <c r="AT37" i="8" a="1"/>
  <c r="AR37" i="8" a="1"/>
  <c r="AP40" i="8" a="1"/>
  <c r="AP45" i="8" a="1"/>
  <c r="AZ26" i="8" a="1"/>
  <c r="BD29" i="8" a="1"/>
  <c r="AP38" i="8" a="1"/>
  <c r="AU43" i="8" a="1"/>
  <c r="AP25" i="8" a="1"/>
  <c r="BD41" i="8" a="1"/>
  <c r="BC36" i="8" a="1"/>
  <c r="AW23" i="8" a="1"/>
  <c r="AT29" i="8" a="1"/>
  <c r="AY32" i="8" a="1"/>
  <c r="BE39" i="8" a="1"/>
  <c r="AU45" i="8" a="1"/>
  <c r="AP36" i="8" a="1"/>
  <c r="AS46" i="8" a="1"/>
  <c r="BA41" i="8" a="1"/>
  <c r="AS32" i="8" a="1"/>
  <c r="AP34" i="8" a="1"/>
  <c r="AU34" i="8" a="1"/>
  <c r="AV41" i="8" a="1"/>
  <c r="BD21" i="8" a="1"/>
  <c r="AY30" i="8" a="1"/>
  <c r="AR22" i="8" a="1"/>
  <c r="AZ33" i="8" a="1"/>
  <c r="AQ36" i="8" a="1"/>
  <c r="AT39" i="8" a="1"/>
  <c r="AP29" i="8" a="1"/>
  <c r="AV19" i="8" a="1"/>
  <c r="AS30" i="8" a="1"/>
  <c r="AU41" i="8" a="1"/>
  <c r="AS29" i="8" a="1"/>
  <c r="AX22" i="8" a="1"/>
  <c r="BB39" i="8" a="1"/>
  <c r="BE21" i="8" a="1"/>
  <c r="AV48" i="8" a="1"/>
  <c r="AW47" i="8" a="1"/>
  <c r="AS19" i="8" a="1"/>
  <c r="AT46" i="8" a="1"/>
  <c r="AT27" i="8" a="1"/>
  <c r="BE31" i="8" a="1"/>
  <c r="AS42" i="8" a="1"/>
  <c r="AS21" i="8" a="1"/>
  <c r="AP26" i="8" a="1"/>
  <c r="AX20" i="8" a="1"/>
  <c r="AP23" i="8" a="1"/>
  <c r="AW36" i="8" a="1"/>
  <c r="AS35" i="8" a="1"/>
  <c r="AX30" i="8" a="1"/>
  <c r="AY29" i="8" a="1"/>
  <c r="AR24" i="8" a="1"/>
  <c r="BE44" i="8" a="1"/>
  <c r="BE33" i="8" a="1"/>
  <c r="AS31" i="8" a="1"/>
  <c r="BB42" i="8" a="1"/>
  <c r="AY42" i="8" a="1"/>
  <c r="AR47" i="8" a="1"/>
  <c r="AU38" i="8" a="1"/>
  <c r="AZ24" i="8" a="1"/>
  <c r="BD24" i="8" a="1"/>
  <c r="BE41" i="8" a="1"/>
  <c r="AX26" i="8" l="1"/>
  <c r="AY26" i="8"/>
  <c r="AZ26" i="8"/>
  <c r="BA26" i="8"/>
  <c r="AS26" i="8"/>
  <c r="BE26" i="8"/>
  <c r="AU26" i="8"/>
  <c r="BC26" i="8"/>
  <c r="BD26" i="8"/>
  <c r="AT26" i="8"/>
  <c r="AV26" i="8"/>
  <c r="AP26" i="8"/>
  <c r="AQ26" i="8"/>
  <c r="AR26" i="8"/>
  <c r="AW26" i="8"/>
  <c r="BB26" i="8"/>
  <c r="AT27" i="8"/>
  <c r="AU27" i="8"/>
  <c r="AV27" i="8"/>
  <c r="AW27" i="8"/>
  <c r="BA27" i="8"/>
  <c r="AQ27" i="8"/>
  <c r="BC27" i="8"/>
  <c r="AP27" i="8"/>
  <c r="AR27" i="8"/>
  <c r="AS27" i="8"/>
  <c r="AX27" i="8"/>
  <c r="AY27" i="8"/>
  <c r="BB27" i="8"/>
  <c r="AZ27" i="8"/>
  <c r="BD27" i="8"/>
  <c r="BE27" i="8"/>
  <c r="AP28" i="8"/>
  <c r="BB28" i="8"/>
  <c r="AQ28" i="8"/>
  <c r="BC28" i="8"/>
  <c r="AR28" i="8"/>
  <c r="BD28" i="8"/>
  <c r="AS28" i="8"/>
  <c r="BE28" i="8"/>
  <c r="AW28" i="8"/>
  <c r="AY28" i="8"/>
  <c r="AU28" i="8"/>
  <c r="AV28" i="8"/>
  <c r="AX28" i="8"/>
  <c r="BA28" i="8"/>
  <c r="AZ28" i="8"/>
  <c r="AT28" i="8"/>
  <c r="AX29" i="8"/>
  <c r="AY29" i="8"/>
  <c r="AZ29" i="8"/>
  <c r="BA29" i="8"/>
  <c r="AS29" i="8"/>
  <c r="BE29" i="8"/>
  <c r="AU29" i="8"/>
  <c r="BC29" i="8"/>
  <c r="BD29" i="8"/>
  <c r="AV29" i="8"/>
  <c r="AP29" i="8"/>
  <c r="AQ29" i="8"/>
  <c r="AR29" i="8"/>
  <c r="AT29" i="8"/>
  <c r="BB29" i="8"/>
  <c r="AW29" i="8"/>
  <c r="AT30" i="8"/>
  <c r="AU30" i="8"/>
  <c r="AV30" i="8"/>
  <c r="AW30" i="8"/>
  <c r="BA30" i="8"/>
  <c r="AQ30" i="8"/>
  <c r="BC30" i="8"/>
  <c r="AS30" i="8"/>
  <c r="AP30" i="8"/>
  <c r="AR30" i="8"/>
  <c r="AX30" i="8"/>
  <c r="AY30" i="8"/>
  <c r="BD30" i="8"/>
  <c r="AZ30" i="8"/>
  <c r="BB30" i="8"/>
  <c r="BE30" i="8"/>
  <c r="AT33" i="8"/>
  <c r="AU33" i="8"/>
  <c r="AV33" i="8"/>
  <c r="AW33" i="8"/>
  <c r="BA33" i="8"/>
  <c r="AQ33" i="8"/>
  <c r="BC33" i="8"/>
  <c r="AS33" i="8"/>
  <c r="AY33" i="8"/>
  <c r="AP33" i="8"/>
  <c r="AR33" i="8"/>
  <c r="AX33" i="8"/>
  <c r="BD33" i="8"/>
  <c r="AZ33" i="8"/>
  <c r="BB33" i="8"/>
  <c r="BE33" i="8"/>
  <c r="AT21" i="8"/>
  <c r="AU21" i="8"/>
  <c r="AV21" i="8"/>
  <c r="AW21" i="8"/>
  <c r="BA21" i="8"/>
  <c r="AQ21" i="8"/>
  <c r="BC21" i="8"/>
  <c r="BD21" i="8"/>
  <c r="AS21" i="8"/>
  <c r="AP21" i="8"/>
  <c r="BB21" i="8"/>
  <c r="AR21" i="8"/>
  <c r="AY21" i="8"/>
  <c r="AX21" i="8"/>
  <c r="AZ21" i="8"/>
  <c r="BE21" i="8"/>
  <c r="AP31" i="8"/>
  <c r="BB31" i="8"/>
  <c r="AQ31" i="8"/>
  <c r="BC31" i="8"/>
  <c r="AR31" i="8"/>
  <c r="BD31" i="8"/>
  <c r="AS31" i="8"/>
  <c r="BE31" i="8"/>
  <c r="AW31" i="8"/>
  <c r="AY31" i="8"/>
  <c r="AU31" i="8"/>
  <c r="AV31" i="8"/>
  <c r="BA31" i="8"/>
  <c r="AX31" i="8"/>
  <c r="AZ31" i="8"/>
  <c r="AT31" i="8"/>
  <c r="AX32" i="8"/>
  <c r="AY32" i="8"/>
  <c r="AZ32" i="8"/>
  <c r="BA32" i="8"/>
  <c r="AS32" i="8"/>
  <c r="BE32" i="8"/>
  <c r="AU32" i="8"/>
  <c r="BC32" i="8"/>
  <c r="BD32" i="8"/>
  <c r="AP32" i="8"/>
  <c r="AQ32" i="8"/>
  <c r="AT32" i="8"/>
  <c r="AR32" i="8"/>
  <c r="AV32" i="8"/>
  <c r="AW32" i="8"/>
  <c r="BB32" i="8"/>
  <c r="AP34" i="8"/>
  <c r="BB34" i="8"/>
  <c r="AQ34" i="8"/>
  <c r="BC34" i="8"/>
  <c r="AR34" i="8"/>
  <c r="BD34" i="8"/>
  <c r="AS34" i="8"/>
  <c r="BE34" i="8"/>
  <c r="AW34" i="8"/>
  <c r="AY34" i="8"/>
  <c r="AU34" i="8"/>
  <c r="AV34" i="8"/>
  <c r="AX34" i="8"/>
  <c r="AZ34" i="8"/>
  <c r="BA34" i="8"/>
  <c r="AT34" i="8"/>
  <c r="AP25" i="8"/>
  <c r="BB25" i="8"/>
  <c r="AQ25" i="8"/>
  <c r="BC25" i="8"/>
  <c r="AR25" i="8"/>
  <c r="BD25" i="8"/>
  <c r="AS25" i="8"/>
  <c r="BE25" i="8"/>
  <c r="AW25" i="8"/>
  <c r="AY25" i="8"/>
  <c r="AU25" i="8"/>
  <c r="AV25" i="8"/>
  <c r="AX25" i="8"/>
  <c r="BA25" i="8"/>
  <c r="AZ25" i="8"/>
  <c r="AT25" i="8"/>
  <c r="AP37" i="8"/>
  <c r="BB37" i="8"/>
  <c r="AR37" i="8"/>
  <c r="BD37" i="8"/>
  <c r="AS37" i="8"/>
  <c r="BE37" i="8"/>
  <c r="AW37" i="8"/>
  <c r="AY37" i="8"/>
  <c r="AT37" i="8"/>
  <c r="AU37" i="8"/>
  <c r="AZ37" i="8"/>
  <c r="AV37" i="8"/>
  <c r="AX37" i="8"/>
  <c r="BA37" i="8"/>
  <c r="BC37" i="8"/>
  <c r="AQ37" i="8"/>
  <c r="AP46" i="8"/>
  <c r="BB46" i="8"/>
  <c r="BD46" i="8"/>
  <c r="AR46" i="8"/>
  <c r="BE46" i="8"/>
  <c r="AS46" i="8"/>
  <c r="AW46" i="8"/>
  <c r="AY46" i="8"/>
  <c r="BA46" i="8"/>
  <c r="BC46" i="8"/>
  <c r="AV46" i="8"/>
  <c r="AQ46" i="8"/>
  <c r="AT46" i="8"/>
  <c r="AU46" i="8"/>
  <c r="AZ46" i="8"/>
  <c r="AX46" i="8"/>
  <c r="AX35" i="8"/>
  <c r="AY35" i="8"/>
  <c r="AZ35" i="8"/>
  <c r="BA35" i="8"/>
  <c r="AS35" i="8"/>
  <c r="BE35" i="8"/>
  <c r="AU35" i="8"/>
  <c r="BC35" i="8"/>
  <c r="BD35" i="8"/>
  <c r="AQ35" i="8"/>
  <c r="AV35" i="8"/>
  <c r="AP35" i="8"/>
  <c r="AT35" i="8"/>
  <c r="AR35" i="8"/>
  <c r="AW35" i="8"/>
  <c r="BB35" i="8"/>
  <c r="AX38" i="8"/>
  <c r="AZ38" i="8"/>
  <c r="BA38" i="8"/>
  <c r="AS38" i="8"/>
  <c r="BE38" i="8"/>
  <c r="AU38" i="8"/>
  <c r="AY38" i="8"/>
  <c r="BB38" i="8"/>
  <c r="BC38" i="8"/>
  <c r="BD38" i="8"/>
  <c r="AP38" i="8"/>
  <c r="AR38" i="8"/>
  <c r="AQ38" i="8"/>
  <c r="AT38" i="8"/>
  <c r="AV38" i="8"/>
  <c r="AW38" i="8"/>
  <c r="AX23" i="8"/>
  <c r="AY23" i="8"/>
  <c r="AZ23" i="8"/>
  <c r="BA23" i="8"/>
  <c r="AS23" i="8"/>
  <c r="BE23" i="8"/>
  <c r="AU23" i="8"/>
  <c r="BC23" i="8"/>
  <c r="BD23" i="8"/>
  <c r="AV23" i="8"/>
  <c r="AT23" i="8"/>
  <c r="AP23" i="8"/>
  <c r="AQ23" i="8"/>
  <c r="AR23" i="8"/>
  <c r="BB23" i="8"/>
  <c r="AW23" i="8"/>
  <c r="AT39" i="8"/>
  <c r="AV39" i="8"/>
  <c r="AW39" i="8"/>
  <c r="BA39" i="8"/>
  <c r="AQ39" i="8"/>
  <c r="BC39" i="8"/>
  <c r="BE39" i="8"/>
  <c r="AZ39" i="8"/>
  <c r="AY39" i="8"/>
  <c r="AP39" i="8"/>
  <c r="AR39" i="8"/>
  <c r="AS39" i="8"/>
  <c r="AU39" i="8"/>
  <c r="AX39" i="8"/>
  <c r="BB39" i="8"/>
  <c r="BD39" i="8"/>
  <c r="AX47" i="8"/>
  <c r="AZ47" i="8"/>
  <c r="BA47" i="8"/>
  <c r="AS47" i="8"/>
  <c r="BE47" i="8"/>
  <c r="AU47" i="8"/>
  <c r="AR47" i="8"/>
  <c r="AP47" i="8"/>
  <c r="AQ47" i="8"/>
  <c r="AV47" i="8"/>
  <c r="AT47" i="8"/>
  <c r="AY47" i="8"/>
  <c r="AW47" i="8"/>
  <c r="BB47" i="8"/>
  <c r="BC47" i="8"/>
  <c r="BD47" i="8"/>
  <c r="AP40" i="8"/>
  <c r="BB40" i="8"/>
  <c r="AR40" i="8"/>
  <c r="BD40" i="8"/>
  <c r="AS40" i="8"/>
  <c r="BE40" i="8"/>
  <c r="AW40" i="8"/>
  <c r="AY40" i="8"/>
  <c r="AQ40" i="8"/>
  <c r="AT40" i="8"/>
  <c r="AU40" i="8"/>
  <c r="AV40" i="8"/>
  <c r="AX40" i="8"/>
  <c r="AZ40" i="8"/>
  <c r="BA40" i="8"/>
  <c r="BC40" i="8"/>
  <c r="AT48" i="8"/>
  <c r="AV48" i="8"/>
  <c r="AW48" i="8"/>
  <c r="BA48" i="8"/>
  <c r="AQ48" i="8"/>
  <c r="BC48" i="8"/>
  <c r="AP48" i="8"/>
  <c r="AR48" i="8"/>
  <c r="AX48" i="8"/>
  <c r="AZ48" i="8"/>
  <c r="AS48" i="8"/>
  <c r="AU48" i="8"/>
  <c r="AY48" i="8"/>
  <c r="BB48" i="8"/>
  <c r="BD48" i="8"/>
  <c r="BE48" i="8"/>
  <c r="AX41" i="8"/>
  <c r="AZ41" i="8"/>
  <c r="BA41" i="8"/>
  <c r="AS41" i="8"/>
  <c r="BE41" i="8"/>
  <c r="AU41" i="8"/>
  <c r="AV41" i="8"/>
  <c r="AW41" i="8"/>
  <c r="BC41" i="8"/>
  <c r="AY41" i="8"/>
  <c r="BB41" i="8"/>
  <c r="BD41" i="8"/>
  <c r="AQ41" i="8"/>
  <c r="AP41" i="8"/>
  <c r="AT41" i="8"/>
  <c r="AR41" i="8"/>
  <c r="AP22" i="8"/>
  <c r="BB22" i="8"/>
  <c r="AQ22" i="8"/>
  <c r="BC22" i="8"/>
  <c r="AR22" i="8"/>
  <c r="BD22" i="8"/>
  <c r="AS22" i="8"/>
  <c r="BE22" i="8"/>
  <c r="AW22" i="8"/>
  <c r="AY22" i="8"/>
  <c r="AU22" i="8"/>
  <c r="AV22" i="8"/>
  <c r="BA22" i="8"/>
  <c r="AX22" i="8"/>
  <c r="AZ22" i="8"/>
  <c r="AT22" i="8"/>
  <c r="AT42" i="8"/>
  <c r="AV42" i="8"/>
  <c r="AW42" i="8"/>
  <c r="BA42" i="8"/>
  <c r="AQ42" i="8"/>
  <c r="BC42" i="8"/>
  <c r="BB42" i="8"/>
  <c r="BD42" i="8"/>
  <c r="BE42" i="8"/>
  <c r="AU42" i="8"/>
  <c r="AX42" i="8"/>
  <c r="AP42" i="8"/>
  <c r="AR42" i="8"/>
  <c r="AS42" i="8"/>
  <c r="AY42" i="8"/>
  <c r="AZ42" i="8"/>
  <c r="AT45" i="8"/>
  <c r="AV45" i="8"/>
  <c r="AW45" i="8"/>
  <c r="BA45" i="8"/>
  <c r="AQ45" i="8"/>
  <c r="BC45" i="8"/>
  <c r="AX45" i="8"/>
  <c r="AR45" i="8"/>
  <c r="AY45" i="8"/>
  <c r="AP45" i="8"/>
  <c r="AZ45" i="8"/>
  <c r="BB45" i="8"/>
  <c r="BD45" i="8"/>
  <c r="BE45" i="8"/>
  <c r="AS45" i="8"/>
  <c r="AU45" i="8"/>
  <c r="AT36" i="8"/>
  <c r="AU36" i="8"/>
  <c r="AV36" i="8"/>
  <c r="AW36" i="8"/>
  <c r="BA36" i="8"/>
  <c r="AQ36" i="8"/>
  <c r="BC36" i="8"/>
  <c r="BB36" i="8"/>
  <c r="AY36" i="8"/>
  <c r="AP36" i="8"/>
  <c r="AS36" i="8"/>
  <c r="AR36" i="8"/>
  <c r="AX36" i="8"/>
  <c r="BD36" i="8"/>
  <c r="AZ36" i="8"/>
  <c r="BE36" i="8"/>
  <c r="AP19" i="8"/>
  <c r="BB19" i="8"/>
  <c r="AQ19" i="8"/>
  <c r="BC19" i="8"/>
  <c r="AR19" i="8"/>
  <c r="BD19" i="8"/>
  <c r="AS19" i="8"/>
  <c r="BE19" i="8"/>
  <c r="AW19" i="8"/>
  <c r="AY19" i="8"/>
  <c r="AU19" i="8"/>
  <c r="AV19" i="8"/>
  <c r="AX19" i="8"/>
  <c r="BA19" i="8"/>
  <c r="AZ19" i="8"/>
  <c r="AT19" i="8"/>
  <c r="AP43" i="8"/>
  <c r="BB43" i="8"/>
  <c r="AR43" i="8"/>
  <c r="BD43" i="8"/>
  <c r="AS43" i="8"/>
  <c r="BE43" i="8"/>
  <c r="AW43" i="8"/>
  <c r="AY43" i="8"/>
  <c r="AT43" i="8"/>
  <c r="AQ43" i="8"/>
  <c r="AU43" i="8"/>
  <c r="AV43" i="8"/>
  <c r="BA43" i="8"/>
  <c r="AX43" i="8"/>
  <c r="AZ43" i="8"/>
  <c r="BC43" i="8"/>
  <c r="AT24" i="8"/>
  <c r="AU24" i="8"/>
  <c r="AV24" i="8"/>
  <c r="AW24" i="8"/>
  <c r="BA24" i="8"/>
  <c r="AQ24" i="8"/>
  <c r="BC24" i="8"/>
  <c r="AS24" i="8"/>
  <c r="AP24" i="8"/>
  <c r="AR24" i="8"/>
  <c r="AY24" i="8"/>
  <c r="AX24" i="8"/>
  <c r="BD24" i="8"/>
  <c r="AZ24" i="8"/>
  <c r="BB24" i="8"/>
  <c r="BE24" i="8"/>
  <c r="AX20" i="8"/>
  <c r="AY20" i="8"/>
  <c r="AZ20" i="8"/>
  <c r="BA20" i="8"/>
  <c r="AS20" i="8"/>
  <c r="BE20" i="8"/>
  <c r="AU20" i="8"/>
  <c r="BC20" i="8"/>
  <c r="BD20" i="8"/>
  <c r="AT20" i="8"/>
  <c r="AV20" i="8"/>
  <c r="AP20" i="8"/>
  <c r="AQ20" i="8"/>
  <c r="AR20" i="8"/>
  <c r="BB20" i="8"/>
  <c r="AW20" i="8"/>
  <c r="AX44" i="8"/>
  <c r="AZ44" i="8"/>
  <c r="BA44" i="8"/>
  <c r="AS44" i="8"/>
  <c r="BE44" i="8"/>
  <c r="AU44" i="8"/>
  <c r="AR44" i="8"/>
  <c r="AY44" i="8"/>
  <c r="AT44" i="8"/>
  <c r="AV44" i="8"/>
  <c r="AW44" i="8"/>
  <c r="BB44" i="8"/>
  <c r="BC44" i="8"/>
  <c r="BD44" i="8"/>
  <c r="AQ44" i="8"/>
  <c r="AP44" i="8"/>
  <c r="AH26" i="8"/>
  <c r="AH27" i="8"/>
  <c r="AH28" i="8"/>
  <c r="AH29" i="8"/>
  <c r="AH30" i="8"/>
  <c r="AH33" i="8"/>
  <c r="AH21" i="8"/>
  <c r="AH31" i="8"/>
  <c r="AH32" i="8"/>
  <c r="AH34" i="8"/>
  <c r="AH25" i="8"/>
  <c r="AH37" i="8"/>
  <c r="AH46" i="8"/>
  <c r="AH35" i="8"/>
  <c r="AH38" i="8"/>
  <c r="AH23" i="8"/>
  <c r="AH39" i="8"/>
  <c r="AH47" i="8"/>
  <c r="AH40" i="8"/>
  <c r="AH48" i="8"/>
  <c r="AH41" i="8"/>
  <c r="AH22" i="8"/>
  <c r="AH42" i="8"/>
  <c r="AH45" i="8"/>
  <c r="AH36" i="8"/>
  <c r="AH19" i="8"/>
  <c r="AH43" i="8"/>
  <c r="AH24" i="8"/>
  <c r="AH20" i="8"/>
  <c r="AH44" i="8"/>
  <c r="K42" i="18"/>
  <c r="L41" i="18"/>
  <c r="L77" i="7"/>
  <c r="AN29" i="8"/>
  <c r="AI29" i="8"/>
  <c r="AN19" i="8"/>
  <c r="AI19" i="8"/>
  <c r="AN31" i="8"/>
  <c r="AI31" i="8"/>
  <c r="AN43" i="8"/>
  <c r="AI43" i="8"/>
  <c r="AN20" i="8"/>
  <c r="AI20" i="8"/>
  <c r="AN32" i="8"/>
  <c r="AI32" i="8"/>
  <c r="AN44" i="8"/>
  <c r="AI44" i="8"/>
  <c r="AN30" i="8"/>
  <c r="AI30" i="8"/>
  <c r="AN21" i="8"/>
  <c r="AI21" i="8"/>
  <c r="AN33" i="8"/>
  <c r="AI33" i="8"/>
  <c r="AN45" i="8"/>
  <c r="AI45" i="8"/>
  <c r="AN49" i="4"/>
  <c r="AN22" i="8"/>
  <c r="AI22" i="8"/>
  <c r="AN34" i="8"/>
  <c r="AI34" i="8"/>
  <c r="AN46" i="8"/>
  <c r="AI46" i="8"/>
  <c r="AN23" i="8"/>
  <c r="AI23" i="8"/>
  <c r="AN35" i="8"/>
  <c r="AI35" i="8"/>
  <c r="AN47" i="8"/>
  <c r="AI47" i="8"/>
  <c r="AN24" i="8"/>
  <c r="AI24" i="8"/>
  <c r="AN36" i="8"/>
  <c r="AI36" i="8"/>
  <c r="AN48" i="8"/>
  <c r="AI48" i="8"/>
  <c r="AN41" i="8"/>
  <c r="AI41" i="8"/>
  <c r="AN42" i="8"/>
  <c r="AI42" i="8"/>
  <c r="AN25" i="8"/>
  <c r="AI25" i="8"/>
  <c r="AN37" i="8"/>
  <c r="AI37" i="8"/>
  <c r="AN26" i="8"/>
  <c r="AI26" i="8"/>
  <c r="AN38" i="8"/>
  <c r="AI38" i="8"/>
  <c r="AN27" i="8"/>
  <c r="AI27" i="8"/>
  <c r="AN39" i="8"/>
  <c r="AI39" i="8"/>
  <c r="AN28" i="8"/>
  <c r="AI28" i="8"/>
  <c r="AN40" i="8"/>
  <c r="AI40" i="8"/>
  <c r="BH23" i="8"/>
  <c r="BG23" i="8"/>
  <c r="BH35" i="8"/>
  <c r="BG35" i="8"/>
  <c r="BH47" i="8"/>
  <c r="BG47" i="8"/>
  <c r="BG48" i="8"/>
  <c r="BH48" i="8"/>
  <c r="BG25" i="8"/>
  <c r="BH25" i="8"/>
  <c r="BG37" i="8"/>
  <c r="BH37" i="8"/>
  <c r="BG26" i="8"/>
  <c r="BH26" i="8"/>
  <c r="BG38" i="8"/>
  <c r="BH38" i="8"/>
  <c r="BG27" i="8"/>
  <c r="BH27" i="8"/>
  <c r="BG39" i="8"/>
  <c r="BH39" i="8"/>
  <c r="BG28" i="8"/>
  <c r="BH28" i="8"/>
  <c r="BG40" i="8"/>
  <c r="BH40" i="8"/>
  <c r="BH29" i="8"/>
  <c r="BG29" i="8"/>
  <c r="BH41" i="8"/>
  <c r="BG41" i="8"/>
  <c r="BG22" i="8"/>
  <c r="BH22" i="8"/>
  <c r="BG36" i="8"/>
  <c r="BH36" i="8"/>
  <c r="BG30" i="8"/>
  <c r="BH30" i="8"/>
  <c r="BG42" i="8"/>
  <c r="BH42" i="8"/>
  <c r="BG19" i="8"/>
  <c r="BH19" i="8"/>
  <c r="BG31" i="8"/>
  <c r="BH31" i="8"/>
  <c r="BG43" i="8"/>
  <c r="BH43" i="8"/>
  <c r="BG34" i="8"/>
  <c r="BH34" i="8"/>
  <c r="BG20" i="8"/>
  <c r="BH20" i="8"/>
  <c r="BG32" i="8"/>
  <c r="BH32" i="8"/>
  <c r="BG44" i="8"/>
  <c r="BH44" i="8"/>
  <c r="BG46" i="8"/>
  <c r="BH46" i="8"/>
  <c r="BG24" i="8"/>
  <c r="BH24" i="8"/>
  <c r="BG21" i="8"/>
  <c r="BH21" i="8"/>
  <c r="BG33" i="8"/>
  <c r="BH33" i="8"/>
  <c r="BG45" i="8"/>
  <c r="BH45" i="8"/>
  <c r="AL28" i="8"/>
  <c r="AK28" i="8"/>
  <c r="AK21" i="8"/>
  <c r="AL21" i="8"/>
  <c r="AL25" i="8"/>
  <c r="AK25" i="8"/>
  <c r="AK29" i="8"/>
  <c r="AL29" i="8"/>
  <c r="AK33" i="8"/>
  <c r="AL33" i="8"/>
  <c r="AL37" i="8"/>
  <c r="AK37" i="8"/>
  <c r="AK41" i="8"/>
  <c r="AL41" i="8"/>
  <c r="AL45" i="8"/>
  <c r="AK45" i="8"/>
  <c r="AL24" i="8"/>
  <c r="AK24" i="8"/>
  <c r="AK32" i="8"/>
  <c r="AL32" i="8"/>
  <c r="AL22" i="8"/>
  <c r="AK22" i="8"/>
  <c r="AK26" i="8"/>
  <c r="AL26" i="8"/>
  <c r="AK30" i="8"/>
  <c r="AL30" i="8"/>
  <c r="AL34" i="8"/>
  <c r="AK34" i="8"/>
  <c r="AL38" i="8"/>
  <c r="AK38" i="8"/>
  <c r="AK42" i="8"/>
  <c r="AL42" i="8"/>
  <c r="AL46" i="8"/>
  <c r="AK46" i="8"/>
  <c r="AL48" i="8"/>
  <c r="AK48" i="8"/>
  <c r="AL40" i="8"/>
  <c r="AK40" i="8"/>
  <c r="AK20" i="8"/>
  <c r="AL20" i="8"/>
  <c r="AK19" i="8"/>
  <c r="AL19" i="8"/>
  <c r="AL23" i="8"/>
  <c r="AK23" i="8"/>
  <c r="AL27" i="8"/>
  <c r="AK27" i="8"/>
  <c r="AK31" i="8"/>
  <c r="AL31" i="8"/>
  <c r="AL35" i="8"/>
  <c r="AK35" i="8"/>
  <c r="AL39" i="8"/>
  <c r="AK39" i="8"/>
  <c r="AK43" i="8"/>
  <c r="AL43" i="8"/>
  <c r="AL47" i="8"/>
  <c r="AK47" i="8"/>
  <c r="AK44" i="8"/>
  <c r="AL44" i="8"/>
  <c r="AL36" i="8"/>
  <c r="AK36" i="8"/>
  <c r="N25" i="8"/>
  <c r="N28" i="8"/>
  <c r="N31" i="8"/>
  <c r="N34" i="8"/>
  <c r="N37" i="8"/>
  <c r="N40" i="8"/>
  <c r="N43" i="8"/>
  <c r="N46" i="8"/>
  <c r="N19" i="8"/>
  <c r="N20" i="8"/>
  <c r="N23" i="8"/>
  <c r="N26" i="8"/>
  <c r="N29" i="8"/>
  <c r="N32" i="8"/>
  <c r="N35" i="8"/>
  <c r="N38" i="8"/>
  <c r="N41" i="8"/>
  <c r="N44" i="8"/>
  <c r="N47" i="8"/>
  <c r="N22" i="8"/>
  <c r="N21" i="8"/>
  <c r="N24" i="8"/>
  <c r="N27" i="8"/>
  <c r="N30" i="8"/>
  <c r="N33" i="8"/>
  <c r="N36" i="8"/>
  <c r="N39" i="8"/>
  <c r="N42" i="8"/>
  <c r="N45" i="8"/>
  <c r="N48" i="8"/>
  <c r="BL10" i="8"/>
  <c r="BL42" i="8"/>
  <c r="BL27" i="8"/>
  <c r="BL28" i="8"/>
  <c r="BL13" i="8"/>
  <c r="BL14" i="8"/>
  <c r="BL22" i="8"/>
  <c r="BL30" i="8"/>
  <c r="BL38" i="8"/>
  <c r="BL46" i="8"/>
  <c r="BL23" i="8"/>
  <c r="BL31" i="8"/>
  <c r="BL39" i="8"/>
  <c r="BL47" i="8"/>
  <c r="BL16" i="8"/>
  <c r="BL24" i="8"/>
  <c r="BL32" i="8"/>
  <c r="BL48" i="8"/>
  <c r="BL43" i="8"/>
  <c r="BL44" i="8"/>
  <c r="BL29" i="8"/>
  <c r="BL15" i="8"/>
  <c r="BL40" i="8"/>
  <c r="BL20" i="8"/>
  <c r="BL21" i="8"/>
  <c r="BL45" i="8"/>
  <c r="BL17" i="8"/>
  <c r="BL25" i="8"/>
  <c r="BL33" i="8"/>
  <c r="BL41" i="8"/>
  <c r="BL9" i="8"/>
  <c r="BL18" i="8"/>
  <c r="BL26" i="8"/>
  <c r="BL34" i="8"/>
  <c r="BL11" i="8"/>
  <c r="BL19" i="8"/>
  <c r="BL35" i="8"/>
  <c r="BL12" i="8"/>
  <c r="BL36" i="8"/>
  <c r="BL37" i="8"/>
  <c r="I3" i="9"/>
  <c r="O22" i="9"/>
  <c r="O24" i="9"/>
  <c r="O19" i="9"/>
  <c r="O21" i="9"/>
  <c r="O27" i="9"/>
  <c r="I37" i="9"/>
  <c r="O39" i="9"/>
  <c r="O41" i="9"/>
  <c r="I27" i="9"/>
  <c r="S41" i="11"/>
  <c r="I31" i="9"/>
  <c r="O34" i="9"/>
  <c r="I36" i="9"/>
  <c r="L8" i="11"/>
  <c r="I42" i="9"/>
  <c r="S33" i="11"/>
  <c r="N3" i="9"/>
  <c r="O3" i="9" s="1"/>
  <c r="I7" i="9"/>
  <c r="I11" i="9"/>
  <c r="I22" i="9"/>
  <c r="I15" i="9"/>
  <c r="O42" i="9"/>
  <c r="S21" i="11"/>
  <c r="I29" i="9"/>
  <c r="O31" i="9"/>
  <c r="L16" i="11"/>
  <c r="L39" i="11"/>
  <c r="BN232" i="3"/>
  <c r="BN234" i="3" s="1"/>
  <c r="P28" i="11"/>
  <c r="S28" i="11" s="1"/>
  <c r="L28" i="11"/>
  <c r="P36" i="11"/>
  <c r="S36" i="11" s="1"/>
  <c r="L36" i="11"/>
  <c r="L4" i="11"/>
  <c r="P32" i="11"/>
  <c r="S32" i="11" s="1"/>
  <c r="L32" i="11"/>
  <c r="R40" i="11"/>
  <c r="S40" i="11" s="1"/>
  <c r="L40" i="11"/>
  <c r="L12" i="11"/>
  <c r="P12" i="11"/>
  <c r="S12" i="11" s="1"/>
  <c r="L35" i="11"/>
  <c r="N7" i="9"/>
  <c r="O7" i="9" s="1"/>
  <c r="N15" i="9"/>
  <c r="O15" i="9" s="1"/>
  <c r="I19" i="9"/>
  <c r="I24" i="9"/>
  <c r="O33" i="9"/>
  <c r="I34" i="9"/>
  <c r="I39" i="9"/>
  <c r="I4" i="9"/>
  <c r="I5" i="9"/>
  <c r="I6" i="9"/>
  <c r="I12" i="9"/>
  <c r="I13" i="9"/>
  <c r="I14" i="9"/>
  <c r="O23" i="9"/>
  <c r="I26" i="9"/>
  <c r="O28" i="9"/>
  <c r="M29" i="9"/>
  <c r="O29" i="9" s="1"/>
  <c r="I30" i="9"/>
  <c r="I32" i="9"/>
  <c r="I33" i="9"/>
  <c r="I35" i="9"/>
  <c r="O38" i="9"/>
  <c r="L20" i="11"/>
  <c r="Q20" i="11"/>
  <c r="S20" i="11" s="1"/>
  <c r="S24" i="11"/>
  <c r="L31" i="11"/>
  <c r="I8" i="9"/>
  <c r="I9" i="9"/>
  <c r="I10" i="9"/>
  <c r="I16" i="9"/>
  <c r="I17" i="9"/>
  <c r="I20" i="9"/>
  <c r="I21" i="9"/>
  <c r="I23" i="9"/>
  <c r="I25" i="9"/>
  <c r="O26" i="9"/>
  <c r="I28" i="9"/>
  <c r="O30" i="9"/>
  <c r="O35" i="9"/>
  <c r="M37" i="9"/>
  <c r="O37" i="9" s="1"/>
  <c r="I38" i="9"/>
  <c r="I40" i="9"/>
  <c r="I41" i="9"/>
  <c r="A68" i="9"/>
  <c r="A69" i="9" s="1"/>
  <c r="A68" i="11"/>
  <c r="A69" i="11" s="1"/>
  <c r="Q29" i="11"/>
  <c r="S29" i="11" s="1"/>
  <c r="L29" i="11"/>
  <c r="Q35" i="11"/>
  <c r="S35" i="11" s="1"/>
  <c r="L25" i="11"/>
  <c r="P25" i="11"/>
  <c r="S25" i="11" s="1"/>
  <c r="L6" i="11"/>
  <c r="Q6" i="11"/>
  <c r="S6" i="11" s="1"/>
  <c r="L10" i="11"/>
  <c r="Q10" i="11"/>
  <c r="S10" i="11" s="1"/>
  <c r="L14" i="11"/>
  <c r="Q14" i="11"/>
  <c r="S14" i="11" s="1"/>
  <c r="L18" i="11"/>
  <c r="Q18" i="11"/>
  <c r="S18" i="11" s="1"/>
  <c r="R3" i="11"/>
  <c r="S3" i="11" s="1"/>
  <c r="L3" i="11"/>
  <c r="S4" i="11"/>
  <c r="L5" i="11"/>
  <c r="P5" i="11"/>
  <c r="S5" i="11" s="1"/>
  <c r="S7" i="11"/>
  <c r="S8" i="11"/>
  <c r="L9" i="11"/>
  <c r="P9" i="11"/>
  <c r="S9" i="11" s="1"/>
  <c r="S11" i="11"/>
  <c r="L13" i="11"/>
  <c r="P13" i="11"/>
  <c r="S13" i="11" s="1"/>
  <c r="S15" i="11"/>
  <c r="S16" i="11"/>
  <c r="L17" i="11"/>
  <c r="P17" i="11"/>
  <c r="S17" i="11" s="1"/>
  <c r="S19" i="11"/>
  <c r="L27" i="11"/>
  <c r="Q27" i="11"/>
  <c r="S27" i="11" s="1"/>
  <c r="P37" i="11"/>
  <c r="S37" i="11" s="1"/>
  <c r="L37" i="11"/>
  <c r="L7" i="11"/>
  <c r="L11" i="11"/>
  <c r="L15" i="11"/>
  <c r="L19" i="11"/>
  <c r="S23" i="11"/>
  <c r="L24" i="11"/>
  <c r="L30" i="11"/>
  <c r="P30" i="11"/>
  <c r="S30" i="11" s="1"/>
  <c r="L33" i="11"/>
  <c r="L38" i="11"/>
  <c r="P38" i="11"/>
  <c r="S38" i="11" s="1"/>
  <c r="L41" i="11"/>
  <c r="L26" i="11"/>
  <c r="P26" i="11"/>
  <c r="S26" i="11" s="1"/>
  <c r="Q31" i="11"/>
  <c r="S31" i="11" s="1"/>
  <c r="Q39" i="11"/>
  <c r="S39" i="11" s="1"/>
  <c r="H43" i="11"/>
  <c r="L22" i="11"/>
  <c r="P22" i="11"/>
  <c r="S22" i="11" s="1"/>
  <c r="L23" i="11"/>
  <c r="L34" i="11"/>
  <c r="P34" i="11"/>
  <c r="S34" i="11" s="1"/>
  <c r="L42" i="11"/>
  <c r="P42" i="11"/>
  <c r="S42" i="11" s="1"/>
  <c r="O6" i="9"/>
  <c r="O10" i="9"/>
  <c r="O14" i="9"/>
  <c r="N4" i="9"/>
  <c r="O4" i="9" s="1"/>
  <c r="N8" i="9"/>
  <c r="O8" i="9" s="1"/>
  <c r="O11" i="9"/>
  <c r="N12" i="9"/>
  <c r="O12" i="9" s="1"/>
  <c r="N16" i="9"/>
  <c r="O16" i="9" s="1"/>
  <c r="N18" i="9"/>
  <c r="O18" i="9" s="1"/>
  <c r="I18" i="9"/>
  <c r="N5" i="9"/>
  <c r="O5" i="9" s="1"/>
  <c r="N9" i="9"/>
  <c r="O9" i="9" s="1"/>
  <c r="N13" i="9"/>
  <c r="O13" i="9" s="1"/>
  <c r="N17" i="9"/>
  <c r="O17" i="9" s="1"/>
  <c r="M25" i="9"/>
  <c r="O25" i="9" s="1"/>
  <c r="M20" i="9"/>
  <c r="O20" i="9" s="1"/>
  <c r="M32" i="9"/>
  <c r="O32" i="9" s="1"/>
  <c r="M36" i="9"/>
  <c r="O36" i="9" s="1"/>
  <c r="M40" i="9"/>
  <c r="O40" i="9" s="1"/>
  <c r="K43" i="18" l="1"/>
  <c r="L42" i="18"/>
  <c r="AN51" i="8"/>
  <c r="AP50" i="8"/>
  <c r="AP49" i="8"/>
  <c r="AP51" i="8"/>
  <c r="I43" i="9"/>
  <c r="O43" i="9"/>
  <c r="L43" i="11"/>
  <c r="S43" i="11"/>
  <c r="X5" i="17" a="1"/>
  <c r="Y5" i="17" a="1"/>
  <c r="K44" i="18" l="1"/>
  <c r="L43" i="18"/>
  <c r="Y5" i="17"/>
  <c r="X5" i="17"/>
  <c r="BM42" i="8"/>
  <c r="L44" i="18" l="1"/>
  <c r="K45" i="18"/>
  <c r="BM23" i="8"/>
  <c r="BM11" i="8"/>
  <c r="BM38" i="8"/>
  <c r="BM39" i="8"/>
  <c r="BM9" i="8"/>
  <c r="BM32" i="8"/>
  <c r="BM48" i="8"/>
  <c r="BM26" i="8"/>
  <c r="BM43" i="8"/>
  <c r="BM19" i="8"/>
  <c r="BM21" i="8"/>
  <c r="BM29" i="8"/>
  <c r="BM30" i="8"/>
  <c r="BM46" i="8"/>
  <c r="BM17" i="8"/>
  <c r="BM28" i="8"/>
  <c r="BM47" i="8"/>
  <c r="BM41" i="8"/>
  <c r="BM37" i="8"/>
  <c r="BM14" i="8"/>
  <c r="BM15" i="8"/>
  <c r="BM27" i="8"/>
  <c r="BM24" i="8"/>
  <c r="BM40" i="8"/>
  <c r="BM13" i="8"/>
  <c r="BM45" i="8"/>
  <c r="BM31" i="8"/>
  <c r="BM44" i="8"/>
  <c r="BM25" i="8"/>
  <c r="BM16" i="8"/>
  <c r="BM36" i="8"/>
  <c r="BM33" i="8"/>
  <c r="BM10" i="8"/>
  <c r="BM34" i="8"/>
  <c r="BM22" i="8"/>
  <c r="BM12" i="8"/>
  <c r="BM35" i="8"/>
  <c r="BM18" i="8"/>
  <c r="BM20" i="8"/>
  <c r="K46" i="18" l="1"/>
  <c r="L45" i="18"/>
  <c r="K47" i="18" l="1"/>
  <c r="L46" i="18"/>
  <c r="K48" i="18" l="1"/>
  <c r="L47" i="18"/>
  <c r="K49" i="18" l="1"/>
  <c r="L48" i="18"/>
  <c r="K50" i="18" l="1"/>
  <c r="L49" i="18"/>
  <c r="L50" i="18" l="1"/>
  <c r="K51" i="18"/>
  <c r="AN50" i="4"/>
  <c r="L51" i="18" l="1"/>
  <c r="K52" i="18"/>
  <c r="AN51" i="4"/>
  <c r="W5" i="17" a="1"/>
  <c r="K53" i="18" l="1"/>
  <c r="L52" i="18"/>
  <c r="W5" i="17"/>
  <c r="K54" i="18" l="1"/>
  <c r="L53" i="18"/>
  <c r="K55" i="18" l="1"/>
  <c r="L54" i="18"/>
  <c r="K56" i="18" l="1"/>
  <c r="L55" i="18"/>
  <c r="L56" i="18" l="1"/>
  <c r="K57" i="18"/>
  <c r="K58" i="18" l="1"/>
  <c r="L57" i="18"/>
  <c r="K77" i="7"/>
  <c r="K59" i="18" l="1"/>
  <c r="L58" i="18"/>
  <c r="K60" i="18" l="1"/>
  <c r="L59" i="18"/>
  <c r="K61" i="18" l="1"/>
  <c r="L60" i="18"/>
  <c r="K62" i="18" l="1"/>
  <c r="L61" i="18"/>
  <c r="L62" i="18" l="1"/>
  <c r="K63" i="18"/>
  <c r="K64" i="18" l="1"/>
  <c r="L63" i="18"/>
  <c r="K65" i="18" l="1"/>
  <c r="L64" i="18"/>
  <c r="K66" i="18" l="1"/>
  <c r="L65" i="18"/>
  <c r="K67" i="18" l="1"/>
  <c r="L66" i="18"/>
  <c r="K68" i="18" l="1"/>
  <c r="L67" i="18"/>
  <c r="L68" i="18" l="1"/>
  <c r="K69" i="18"/>
  <c r="L69" i="18" l="1"/>
  <c r="K70" i="18"/>
  <c r="K71" i="18" l="1"/>
  <c r="L70" i="18"/>
  <c r="K72" i="18" l="1"/>
  <c r="L71" i="18"/>
  <c r="K73" i="18" l="1"/>
  <c r="L72" i="18"/>
  <c r="K74" i="18" l="1"/>
  <c r="L73" i="18"/>
  <c r="L74" i="18" l="1"/>
  <c r="K75" i="18"/>
  <c r="K76" i="18" l="1"/>
  <c r="L75" i="18"/>
  <c r="K77" i="18" l="1"/>
  <c r="L76" i="18"/>
  <c r="K78" i="18" l="1"/>
  <c r="L77" i="18"/>
  <c r="K79" i="18" l="1"/>
  <c r="L78" i="18"/>
  <c r="K80" i="18" l="1"/>
  <c r="L79" i="18"/>
  <c r="L80" i="18" l="1"/>
  <c r="K81" i="18"/>
  <c r="K82" i="18" l="1"/>
  <c r="L81" i="18"/>
  <c r="K83" i="18" l="1"/>
  <c r="L82" i="18"/>
  <c r="K84" i="18" l="1"/>
  <c r="L83" i="18"/>
  <c r="K85" i="18" l="1"/>
  <c r="L84" i="18"/>
  <c r="K86" i="18" l="1"/>
  <c r="L86" i="18" s="1"/>
  <c r="L85" i="18"/>
  <c r="BM29" i="3" l="1"/>
  <c r="BM21" i="3"/>
  <c r="BM24" i="3"/>
  <c r="BM27" i="3"/>
  <c r="BM23" i="3"/>
  <c r="BM20" i="3"/>
  <c r="BM25" i="3"/>
  <c r="BM28" i="3"/>
  <c r="BM22" i="3"/>
  <c r="BM26" i="3"/>
  <c r="BC14" i="7"/>
  <c r="BC16" i="7"/>
  <c r="BC19" i="7"/>
  <c r="BC11" i="7"/>
  <c r="BC15" i="7"/>
  <c r="BC20" i="7"/>
  <c r="BC12" i="7"/>
  <c r="BC10" i="7"/>
  <c r="BC17" i="7"/>
  <c r="BC18" i="7"/>
  <c r="BC13" i="7"/>
  <c r="AJ13" i="7" s="1"/>
  <c r="BC9" i="7"/>
  <c r="BE9" i="4"/>
  <c r="BF9" i="4" s="1"/>
  <c r="BE10" i="4"/>
  <c r="BF10" i="4" s="1"/>
  <c r="AG19" i="7"/>
  <c r="AH19" i="7" s="1"/>
  <c r="BD19" i="7" s="1"/>
  <c r="AG20" i="7"/>
  <c r="AH20" i="7" s="1"/>
  <c r="BD20" i="7" s="1"/>
  <c r="AG16" i="7"/>
  <c r="AH16" i="7" s="1"/>
  <c r="BD16" i="7" s="1"/>
  <c r="AG13" i="7"/>
  <c r="AH13" i="7" s="1"/>
  <c r="BD13" i="7" s="1"/>
  <c r="AG15" i="7"/>
  <c r="AH15" i="7" s="1"/>
  <c r="BD15" i="7" s="1"/>
  <c r="AG14" i="7"/>
  <c r="AH14" i="7" s="1"/>
  <c r="BD14" i="7" s="1"/>
  <c r="AG12" i="7"/>
  <c r="AH12" i="7" s="1"/>
  <c r="BD12" i="7" s="1"/>
  <c r="AG10" i="7"/>
  <c r="AH10" i="7" s="1"/>
  <c r="BD10" i="7" s="1"/>
  <c r="AG11" i="7"/>
  <c r="AH11" i="7" s="1"/>
  <c r="BD11" i="7" s="1"/>
  <c r="AG18" i="7"/>
  <c r="AH18" i="7" s="1"/>
  <c r="BD18" i="7" s="1"/>
  <c r="AG17" i="7"/>
  <c r="AH17" i="7" s="1"/>
  <c r="BD17" i="7" s="1"/>
  <c r="AK14" i="6"/>
  <c r="L14" i="6" s="1"/>
  <c r="BG9" i="8"/>
  <c r="BH9" i="8" s="1"/>
  <c r="BG23" i="6"/>
  <c r="BJ23" i="6" s="1"/>
  <c r="BD23" i="6" s="1"/>
  <c r="BG13" i="6"/>
  <c r="BJ13" i="6" s="1"/>
  <c r="BD13" i="6" s="1"/>
  <c r="BG21" i="6"/>
  <c r="BJ21" i="6" s="1"/>
  <c r="BD21" i="6" s="1"/>
  <c r="BG22" i="6"/>
  <c r="BJ22" i="6" s="1"/>
  <c r="BD22" i="6" s="1"/>
  <c r="BG28" i="6"/>
  <c r="BJ28" i="6" s="1"/>
  <c r="BD28" i="6" s="1"/>
  <c r="BG14" i="6"/>
  <c r="BJ14" i="6" s="1"/>
  <c r="BD14" i="6" s="1"/>
  <c r="BG16" i="6"/>
  <c r="BJ16" i="6" s="1"/>
  <c r="BD16" i="6" s="1"/>
  <c r="BG26" i="6"/>
  <c r="BJ26" i="6" s="1"/>
  <c r="BD26" i="6" s="1"/>
  <c r="BG12" i="6"/>
  <c r="BJ12" i="6" s="1"/>
  <c r="BD12" i="6" s="1"/>
  <c r="BG11" i="6"/>
  <c r="BG20" i="6"/>
  <c r="BJ20" i="6" s="1"/>
  <c r="BD20" i="6" s="1"/>
  <c r="BG17" i="6"/>
  <c r="BJ17" i="6" s="1"/>
  <c r="BD17" i="6" s="1"/>
  <c r="BG27" i="6"/>
  <c r="BJ27" i="6" s="1"/>
  <c r="BD27" i="6" s="1"/>
  <c r="BG19" i="6"/>
  <c r="BJ19" i="6" s="1"/>
  <c r="BD19" i="6" s="1"/>
  <c r="BG24" i="6"/>
  <c r="BJ24" i="6" s="1"/>
  <c r="BD24" i="6" s="1"/>
  <c r="BG25" i="6"/>
  <c r="BJ25" i="6" s="1"/>
  <c r="BD25" i="6" s="1"/>
  <c r="BG15" i="6"/>
  <c r="BJ15" i="6" s="1"/>
  <c r="BD15" i="6" s="1"/>
  <c r="BG18" i="6"/>
  <c r="BJ18" i="6" s="1"/>
  <c r="BD18" i="6" s="1"/>
  <c r="AI10" i="8"/>
  <c r="BG15" i="8"/>
  <c r="BH15" i="8" s="1"/>
  <c r="BG17" i="8"/>
  <c r="BH17" i="8" s="1"/>
  <c r="BG13" i="8"/>
  <c r="BH13" i="8" s="1"/>
  <c r="BG11" i="8"/>
  <c r="BH11" i="8" s="1"/>
  <c r="BG10" i="8"/>
  <c r="BH10" i="8" s="1"/>
  <c r="BG14" i="8"/>
  <c r="BH14" i="8" s="1"/>
  <c r="BG12" i="8"/>
  <c r="BH12" i="8" s="1"/>
  <c r="BG16" i="8"/>
  <c r="BH16" i="8" s="1"/>
  <c r="AI11" i="8"/>
  <c r="BM17" i="3"/>
  <c r="N10" i="8"/>
  <c r="BM18" i="3"/>
  <c r="N11" i="8"/>
  <c r="N12" i="8"/>
  <c r="N13" i="8"/>
  <c r="N9" i="8"/>
  <c r="N14" i="8"/>
  <c r="N15" i="8"/>
  <c r="AI15" i="8"/>
  <c r="N16" i="8"/>
  <c r="N17" i="8"/>
  <c r="BM13" i="3"/>
  <c r="BM14" i="3"/>
  <c r="BM15" i="3"/>
  <c r="BM16" i="3"/>
  <c r="L13" i="4"/>
  <c r="AG13" i="4" s="1"/>
  <c r="BM19" i="3"/>
  <c r="AI17" i="8"/>
  <c r="L11" i="4"/>
  <c r="AG11" i="4" s="1"/>
  <c r="L10" i="4"/>
  <c r="AG10" i="4" s="1"/>
  <c r="L15" i="4"/>
  <c r="AG15" i="4" s="1"/>
  <c r="L14" i="4"/>
  <c r="AG14" i="4" s="1"/>
  <c r="AI14" i="8"/>
  <c r="AI16" i="8"/>
  <c r="AI13" i="8"/>
  <c r="AI12" i="8"/>
  <c r="L12" i="4"/>
  <c r="AG12" i="4" s="1"/>
  <c r="BE13" i="4"/>
  <c r="BF13" i="4" s="1"/>
  <c r="BE14" i="4"/>
  <c r="BF14" i="4" s="1"/>
  <c r="BE15" i="4"/>
  <c r="BF15" i="4" s="1"/>
  <c r="BE11" i="4"/>
  <c r="BF11" i="4" s="1"/>
  <c r="BE12" i="4"/>
  <c r="BF12" i="4" s="1"/>
  <c r="L9" i="4"/>
  <c r="BM12" i="3"/>
  <c r="AO49" i="4"/>
  <c r="AO50" i="4" s="1"/>
  <c r="AO51" i="4" s="1"/>
  <c r="AQ49" i="8"/>
  <c r="AQ51" i="8"/>
  <c r="AQ50" i="8"/>
  <c r="BG10" i="6"/>
  <c r="AP49" i="4"/>
  <c r="AP50" i="4" s="1"/>
  <c r="AP51" i="4" s="1"/>
  <c r="AR51" i="8"/>
  <c r="AR50" i="8"/>
  <c r="AR49" i="8"/>
  <c r="AQ49" i="4"/>
  <c r="AQ50" i="4" s="1"/>
  <c r="AQ51" i="4" s="1"/>
  <c r="AS51" i="8"/>
  <c r="AS50" i="8"/>
  <c r="AS49" i="8"/>
  <c r="AR49" i="4"/>
  <c r="AR50" i="4" s="1"/>
  <c r="AR51" i="4" s="1"/>
  <c r="AT51" i="8"/>
  <c r="AT50" i="8"/>
  <c r="AT49" i="8"/>
  <c r="BA233" i="3"/>
  <c r="BA234" i="3"/>
  <c r="AU49" i="8"/>
  <c r="AU50" i="8"/>
  <c r="AU51" i="8"/>
  <c r="AQ77" i="7"/>
  <c r="BA232" i="3"/>
  <c r="AS49" i="4"/>
  <c r="AS50" i="4" s="1"/>
  <c r="AS51" i="4" s="1"/>
  <c r="AR60" i="6"/>
  <c r="AT49" i="4"/>
  <c r="AT50" i="4" s="1"/>
  <c r="AT51" i="4" s="1"/>
  <c r="AV51" i="8"/>
  <c r="AV49" i="8"/>
  <c r="AV50" i="8"/>
  <c r="AU49" i="4"/>
  <c r="AU50" i="4" s="1"/>
  <c r="AU51" i="4" s="1"/>
  <c r="AW49" i="8"/>
  <c r="AW50" i="8"/>
  <c r="AW51" i="8"/>
  <c r="AV49" i="4"/>
  <c r="AV50" i="4" s="1"/>
  <c r="AV51" i="4" s="1"/>
  <c r="AX50" i="8"/>
  <c r="AX51" i="8"/>
  <c r="AX49" i="8"/>
  <c r="AW49" i="4"/>
  <c r="AW50" i="4" s="1"/>
  <c r="AW51" i="4" s="1"/>
  <c r="AY50" i="8"/>
  <c r="AY49" i="8"/>
  <c r="AY51" i="8"/>
  <c r="BF233" i="3"/>
  <c r="BF234" i="3"/>
  <c r="AZ51" i="8"/>
  <c r="AZ50" i="8"/>
  <c r="AZ49" i="8"/>
  <c r="AX49" i="4"/>
  <c r="AX50" i="4"/>
  <c r="AX51" i="4" s="1"/>
  <c r="BF232" i="3"/>
  <c r="AV77" i="7"/>
  <c r="AW60" i="6"/>
  <c r="BG233" i="3"/>
  <c r="BG234" i="3"/>
  <c r="BA50" i="8"/>
  <c r="BA51" i="8"/>
  <c r="BA49" i="8"/>
  <c r="AY49" i="4"/>
  <c r="AY50" i="4" s="1"/>
  <c r="AY51" i="4"/>
  <c r="BG232" i="3"/>
  <c r="AW77" i="7"/>
  <c r="AX60" i="6"/>
  <c r="BH233" i="3"/>
  <c r="BH234" i="3"/>
  <c r="BB50" i="8"/>
  <c r="BB51" i="8"/>
  <c r="BB49" i="8"/>
  <c r="AZ49" i="4"/>
  <c r="AZ50" i="4" s="1"/>
  <c r="AZ51" i="4"/>
  <c r="BH232" i="3"/>
  <c r="AX77" i="7"/>
  <c r="AY60" i="6"/>
  <c r="BI233" i="3"/>
  <c r="BI234" i="3"/>
  <c r="BC50" i="8"/>
  <c r="BC51" i="8"/>
  <c r="BC49" i="8"/>
  <c r="BA49" i="4"/>
  <c r="BA50" i="4" s="1"/>
  <c r="BA51" i="4"/>
  <c r="BI232" i="3"/>
  <c r="AY77" i="7"/>
  <c r="AZ60" i="6"/>
  <c r="BB49" i="4"/>
  <c r="BB50" i="4" s="1"/>
  <c r="BB51" i="4" s="1"/>
  <c r="BD50" i="8"/>
  <c r="BD49" i="8"/>
  <c r="BD51" i="8"/>
  <c r="BK233" i="3"/>
  <c r="BK234" i="3"/>
  <c r="BA77" i="7"/>
  <c r="BK232" i="3"/>
  <c r="BC49" i="4"/>
  <c r="BE51" i="8"/>
  <c r="BE50" i="8"/>
  <c r="BE49" i="8"/>
  <c r="BC50" i="4"/>
  <c r="BC51" i="4" s="1"/>
  <c r="BB60" i="6"/>
  <c r="W6" i="17" a="1"/>
  <c r="R49" i="4" a="1"/>
  <c r="U49" i="8" a="1"/>
  <c r="X50" i="8" a="1"/>
  <c r="V18" i="17" a="1"/>
  <c r="AB49" i="8" a="1"/>
  <c r="Q50" i="8" a="1"/>
  <c r="AA50" i="8" a="1"/>
  <c r="V15" i="17" a="1"/>
  <c r="W15" i="17" a="1"/>
  <c r="AA15" i="17" a="1"/>
  <c r="R50" i="8" a="1"/>
  <c r="S50" i="8" a="1"/>
  <c r="AA49" i="8" a="1"/>
  <c r="T50" i="8" a="1"/>
  <c r="X13" i="17" a="1"/>
  <c r="X10" i="17" a="1"/>
  <c r="Y10" i="17" a="1"/>
  <c r="X12" i="17" a="1"/>
  <c r="AA16" i="17" a="1"/>
  <c r="W19" i="17" a="1"/>
  <c r="Z18" i="17" a="1"/>
  <c r="AE49" i="8" a="1"/>
  <c r="P49" i="4" a="1"/>
  <c r="S49" i="4" a="1"/>
  <c r="Y13" i="17" a="1"/>
  <c r="X14" i="17" a="1"/>
  <c r="Y9" i="17" a="1"/>
  <c r="X9" i="17" a="1"/>
  <c r="Y19" i="17" a="1"/>
  <c r="V50" i="8" a="1"/>
  <c r="AC49" i="8" a="1"/>
  <c r="V10" i="17" a="1"/>
  <c r="Y50" i="8" a="1"/>
  <c r="W17" i="17" a="1"/>
  <c r="Y18" i="17" a="1"/>
  <c r="V20" i="17" a="1"/>
  <c r="Q49" i="4" a="1"/>
  <c r="AC49" i="4" a="1"/>
  <c r="AA10" i="17" a="1"/>
  <c r="W14" i="17" a="1"/>
  <c r="X6" i="17" a="1"/>
  <c r="Z49" i="8" a="1"/>
  <c r="AD50" i="8" a="1"/>
  <c r="X20" i="17" a="1"/>
  <c r="AA49" i="4" a="1"/>
  <c r="Z50" i="8" a="1"/>
  <c r="X17" i="17" a="1"/>
  <c r="T49" i="8" a="1"/>
  <c r="AD49" i="4" a="1"/>
  <c r="Z15" i="17" a="1"/>
  <c r="Y20" i="17" a="1"/>
  <c r="V49" i="8" a="1"/>
  <c r="Y14" i="17" a="1"/>
  <c r="X49" i="8" a="1"/>
  <c r="Z10" i="17" a="1"/>
  <c r="W49" i="4" a="1"/>
  <c r="W16" i="17" a="1"/>
  <c r="Z20" i="17" a="1"/>
  <c r="Y49" i="8" a="1"/>
  <c r="Q49" i="8" a="1"/>
  <c r="X8" i="17" a="1"/>
  <c r="W13" i="17" a="1"/>
  <c r="Z17" i="17" a="1"/>
  <c r="Y7" i="17" a="1"/>
  <c r="W7" i="17" a="1"/>
  <c r="U50" i="8" a="1"/>
  <c r="AF50" i="8" a="1"/>
  <c r="AA20" i="17" a="1"/>
  <c r="V49" i="4" a="1"/>
  <c r="X16" i="17" a="1"/>
  <c r="W20" i="17" a="1"/>
  <c r="W49" i="8" a="1"/>
  <c r="R49" i="8" a="1"/>
  <c r="X7" i="17" a="1"/>
  <c r="Y17" i="17" a="1"/>
  <c r="AC50" i="8" a="1"/>
  <c r="AF49" i="8" a="1"/>
  <c r="W8" i="17" a="1"/>
  <c r="X19" i="17" a="1"/>
  <c r="Y12" i="17" a="1"/>
  <c r="Y6" i="17" a="1"/>
  <c r="AA18" i="17" a="1"/>
  <c r="W10" i="17" a="1"/>
  <c r="W11" i="17" a="1"/>
  <c r="Y49" i="4" a="1"/>
  <c r="Z16" i="17" a="1"/>
  <c r="W12" i="17" a="1"/>
  <c r="U49" i="4" a="1"/>
  <c r="O49" i="4" a="1"/>
  <c r="Y16" i="17" a="1"/>
  <c r="AA17" i="17" a="1"/>
  <c r="X11" i="17" a="1"/>
  <c r="Y8" i="17" a="1"/>
  <c r="S49" i="8" a="1"/>
  <c r="AE50" i="8" a="1"/>
  <c r="W9" i="17" a="1"/>
  <c r="W18" i="17" a="1"/>
  <c r="T49" i="4" a="1"/>
  <c r="AB50" i="8" a="1"/>
  <c r="W50" i="8" a="1"/>
  <c r="Y15" i="17" a="1"/>
  <c r="X18" i="17" a="1"/>
  <c r="V16" i="17" a="1"/>
  <c r="X49" i="4" a="1"/>
  <c r="X15" i="17" a="1"/>
  <c r="Z49" i="4" a="1"/>
  <c r="V17" i="17" a="1"/>
  <c r="AD49" i="8" a="1"/>
  <c r="Y11" i="17" a="1"/>
  <c r="AB49" i="4" a="1"/>
  <c r="R49" i="8" l="1"/>
  <c r="AD49" i="8"/>
  <c r="AA50" i="8"/>
  <c r="Z49" i="8"/>
  <c r="Z50" i="8"/>
  <c r="V50" i="8"/>
  <c r="AC49" i="8"/>
  <c r="S49" i="8"/>
  <c r="AE49" i="8"/>
  <c r="AB50" i="8"/>
  <c r="Y49" i="8"/>
  <c r="V49" i="8"/>
  <c r="T49" i="8"/>
  <c r="AF49" i="8"/>
  <c r="AC50" i="8"/>
  <c r="S50" i="8"/>
  <c r="AA49" i="8"/>
  <c r="AE50" i="8"/>
  <c r="X50" i="8"/>
  <c r="U49" i="8"/>
  <c r="R50" i="8"/>
  <c r="AD50" i="8"/>
  <c r="AB49" i="8"/>
  <c r="W49" i="8"/>
  <c r="T50" i="8"/>
  <c r="AF50" i="8"/>
  <c r="X49" i="8"/>
  <c r="W50" i="8"/>
  <c r="Y50" i="8"/>
  <c r="U50" i="8"/>
  <c r="Q50" i="8"/>
  <c r="Q49" i="8"/>
  <c r="P49" i="4"/>
  <c r="AB49" i="4"/>
  <c r="Y49" i="4"/>
  <c r="AA49" i="4"/>
  <c r="X49" i="4"/>
  <c r="Q49" i="4"/>
  <c r="AC49" i="4"/>
  <c r="R49" i="4"/>
  <c r="AD49" i="4"/>
  <c r="Z49" i="4"/>
  <c r="S49" i="4"/>
  <c r="W49" i="4"/>
  <c r="T49" i="4"/>
  <c r="U49" i="4"/>
  <c r="V49" i="4"/>
  <c r="O49" i="4"/>
  <c r="BO15" i="3"/>
  <c r="AT15" i="3" s="1"/>
  <c r="BP15" i="3"/>
  <c r="BO17" i="3"/>
  <c r="AT17" i="3" s="1"/>
  <c r="BP17" i="3"/>
  <c r="BO19" i="3"/>
  <c r="AT19" i="3" s="1"/>
  <c r="BP19" i="3"/>
  <c r="BO18" i="3"/>
  <c r="AT18" i="3" s="1"/>
  <c r="BP18" i="3"/>
  <c r="BO26" i="3"/>
  <c r="AT26" i="3" s="1"/>
  <c r="BP26" i="3"/>
  <c r="BO22" i="3"/>
  <c r="AT22" i="3" s="1"/>
  <c r="BP22" i="3"/>
  <c r="BO28" i="3"/>
  <c r="AT28" i="3" s="1"/>
  <c r="BP28" i="3"/>
  <c r="BO25" i="3"/>
  <c r="AT25" i="3" s="1"/>
  <c r="BP25" i="3"/>
  <c r="BO20" i="3"/>
  <c r="AT20" i="3" s="1"/>
  <c r="BP20" i="3"/>
  <c r="BO23" i="3"/>
  <c r="AT23" i="3" s="1"/>
  <c r="BP23" i="3"/>
  <c r="BO16" i="3"/>
  <c r="AT16" i="3" s="1"/>
  <c r="BP16" i="3"/>
  <c r="BO14" i="3"/>
  <c r="AT14" i="3" s="1"/>
  <c r="BP14" i="3"/>
  <c r="BO13" i="3"/>
  <c r="AT13" i="3" s="1"/>
  <c r="BP13" i="3"/>
  <c r="BO27" i="3"/>
  <c r="AT27" i="3" s="1"/>
  <c r="BP27" i="3"/>
  <c r="BO24" i="3"/>
  <c r="AT24" i="3" s="1"/>
  <c r="BP24" i="3"/>
  <c r="BO21" i="3"/>
  <c r="AT21" i="3" s="1"/>
  <c r="BP21" i="3"/>
  <c r="BO29" i="3"/>
  <c r="AT29" i="3" s="1"/>
  <c r="BP29" i="3"/>
  <c r="BO12" i="3"/>
  <c r="AT12" i="3" s="1"/>
  <c r="BP12" i="3"/>
  <c r="BF14" i="7"/>
  <c r="AJ14" i="7" s="1"/>
  <c r="BF15" i="7"/>
  <c r="AJ15" i="7" s="1"/>
  <c r="BF13" i="7"/>
  <c r="BF11" i="7"/>
  <c r="AJ11" i="7" s="1"/>
  <c r="BF20" i="7"/>
  <c r="AJ20" i="7" s="1"/>
  <c r="BF19" i="7"/>
  <c r="AJ19" i="7" s="1"/>
  <c r="AF49" i="4"/>
  <c r="C5" i="18" s="1"/>
  <c r="BF17" i="7"/>
  <c r="AJ17" i="7" s="1"/>
  <c r="BF18" i="7"/>
  <c r="AJ18" i="7" s="1"/>
  <c r="BC77" i="7"/>
  <c r="BF10" i="7"/>
  <c r="AJ10" i="7" s="1"/>
  <c r="BH50" i="8"/>
  <c r="M20" i="1" s="1"/>
  <c r="BF12" i="7"/>
  <c r="AJ12" i="7" s="1"/>
  <c r="BF16" i="7"/>
  <c r="AJ16" i="7" s="1"/>
  <c r="Z20" i="17"/>
  <c r="W20" i="17"/>
  <c r="X20" i="17"/>
  <c r="Y20" i="17"/>
  <c r="AA20" i="17"/>
  <c r="V20" i="17"/>
  <c r="X19" i="17"/>
  <c r="Y19" i="17"/>
  <c r="W19" i="17"/>
  <c r="Z18" i="17"/>
  <c r="AA18" i="17"/>
  <c r="W18" i="17"/>
  <c r="X18" i="17"/>
  <c r="Y18" i="17"/>
  <c r="V18" i="17"/>
  <c r="Z17" i="17"/>
  <c r="AA17" i="17"/>
  <c r="W17" i="17"/>
  <c r="X17" i="17"/>
  <c r="Y17" i="17"/>
  <c r="V17" i="17"/>
  <c r="Z16" i="17"/>
  <c r="AA16" i="17"/>
  <c r="W16" i="17"/>
  <c r="X16" i="17"/>
  <c r="Y16" i="17"/>
  <c r="V16" i="17"/>
  <c r="Z15" i="17"/>
  <c r="AA15" i="17"/>
  <c r="W15" i="17"/>
  <c r="X15" i="17"/>
  <c r="Y15" i="17"/>
  <c r="V15" i="17"/>
  <c r="X14" i="17"/>
  <c r="Y14" i="17"/>
  <c r="W14" i="17"/>
  <c r="W13" i="17"/>
  <c r="X13" i="17"/>
  <c r="Y13" i="17"/>
  <c r="Y12" i="17"/>
  <c r="X12" i="17"/>
  <c r="W12" i="17"/>
  <c r="W11" i="17"/>
  <c r="Y11" i="17"/>
  <c r="X11" i="17"/>
  <c r="Z10" i="17"/>
  <c r="W10" i="17"/>
  <c r="AA10" i="17"/>
  <c r="Y10" i="17"/>
  <c r="X10" i="17"/>
  <c r="V10" i="17"/>
  <c r="W9" i="17"/>
  <c r="X9" i="17"/>
  <c r="Y9" i="17"/>
  <c r="W8" i="17"/>
  <c r="X8" i="17"/>
  <c r="Y8" i="17"/>
  <c r="W7" i="17"/>
  <c r="X7" i="17"/>
  <c r="Y7" i="17"/>
  <c r="W6" i="17"/>
  <c r="Y6" i="17"/>
  <c r="X6" i="17"/>
  <c r="BJ10" i="6"/>
  <c r="BD10" i="6" s="1"/>
  <c r="BG60" i="6"/>
  <c r="BD60" i="6" s="1"/>
  <c r="AO13" i="3"/>
  <c r="AN13" i="3"/>
  <c r="P13" i="3" s="1"/>
  <c r="AL13" i="3"/>
  <c r="AO24" i="3"/>
  <c r="AN24" i="3"/>
  <c r="P24" i="3" s="1"/>
  <c r="AL24" i="3"/>
  <c r="AO23" i="3"/>
  <c r="AN23" i="3"/>
  <c r="P23" i="3" s="1"/>
  <c r="AL23" i="3"/>
  <c r="AO22" i="3"/>
  <c r="AN22" i="3"/>
  <c r="P22" i="3" s="1"/>
  <c r="AL22" i="3"/>
  <c r="AO21" i="3"/>
  <c r="AN21" i="3"/>
  <c r="P21" i="3" s="1"/>
  <c r="AL21" i="3"/>
  <c r="AO20" i="3"/>
  <c r="AN20" i="3"/>
  <c r="P20" i="3" s="1"/>
  <c r="AL20" i="3"/>
  <c r="AO19" i="3"/>
  <c r="AN19" i="3"/>
  <c r="P19" i="3" s="1"/>
  <c r="AL19" i="3"/>
  <c r="AO18" i="3"/>
  <c r="AN18" i="3"/>
  <c r="P18" i="3" s="1"/>
  <c r="AL18" i="3"/>
  <c r="AO25" i="3"/>
  <c r="AN25" i="3"/>
  <c r="P25" i="3" s="1"/>
  <c r="AL25" i="3"/>
  <c r="AO29" i="3"/>
  <c r="AN29" i="3"/>
  <c r="P29" i="3" s="1"/>
  <c r="AL29" i="3"/>
  <c r="AO17" i="3"/>
  <c r="AN17" i="3"/>
  <c r="P17" i="3" s="1"/>
  <c r="AL17" i="3"/>
  <c r="AG9" i="4"/>
  <c r="L49" i="4"/>
  <c r="L50" i="4" s="1"/>
  <c r="L51" i="4" s="1"/>
  <c r="AO12" i="3"/>
  <c r="AL12" i="3"/>
  <c r="AN12" i="3"/>
  <c r="P12" i="3" s="1"/>
  <c r="AO28" i="3"/>
  <c r="AN28" i="3"/>
  <c r="P28" i="3" s="1"/>
  <c r="AL28" i="3"/>
  <c r="AO16" i="3"/>
  <c r="AN16" i="3"/>
  <c r="P16" i="3" s="1"/>
  <c r="AL16" i="3"/>
  <c r="AO27" i="3"/>
  <c r="AN27" i="3"/>
  <c r="P27" i="3" s="1"/>
  <c r="AL27" i="3"/>
  <c r="AO15" i="3"/>
  <c r="AN15" i="3"/>
  <c r="P15" i="3" s="1"/>
  <c r="AL15" i="3"/>
  <c r="AO26" i="3"/>
  <c r="AN26" i="3"/>
  <c r="P26" i="3" s="1"/>
  <c r="AL26" i="3"/>
  <c r="AO14" i="3"/>
  <c r="AN14" i="3"/>
  <c r="P14" i="3" s="1"/>
  <c r="AL14" i="3"/>
  <c r="AI9" i="8"/>
  <c r="AH49" i="8"/>
  <c r="N49" i="8"/>
  <c r="N50" i="8"/>
  <c r="AK24" i="6"/>
  <c r="L24" i="6" s="1"/>
  <c r="AK25" i="6"/>
  <c r="L25" i="6" s="1"/>
  <c r="BJ11" i="6"/>
  <c r="BD11" i="6" s="1"/>
  <c r="AK11" i="6"/>
  <c r="L11" i="6" s="1"/>
  <c r="AK26" i="6"/>
  <c r="L26" i="6" s="1"/>
  <c r="AK27" i="6"/>
  <c r="L27" i="6" s="1"/>
  <c r="BH49" i="8"/>
  <c r="AK28" i="6"/>
  <c r="L28" i="6"/>
  <c r="AK23" i="6"/>
  <c r="L23" i="6" s="1"/>
  <c r="AK10" i="6"/>
  <c r="L10" i="6" s="1"/>
  <c r="AJ60" i="6"/>
  <c r="C7" i="18" s="1"/>
  <c r="AK16" i="6"/>
  <c r="L16" i="6"/>
  <c r="AK15" i="6"/>
  <c r="L15" i="6"/>
  <c r="AK12" i="6"/>
  <c r="L12" i="6" s="1"/>
  <c r="AK18" i="6"/>
  <c r="L18" i="6" s="1"/>
  <c r="AK22" i="6"/>
  <c r="L22" i="6" s="1"/>
  <c r="AK19" i="6"/>
  <c r="L19" i="6" s="1"/>
  <c r="AK21" i="6"/>
  <c r="L21" i="6" s="1"/>
  <c r="AK17" i="6"/>
  <c r="L17" i="6" s="1"/>
  <c r="AK13" i="6"/>
  <c r="L13" i="6" s="1"/>
  <c r="AK20" i="6"/>
  <c r="L20" i="6" s="1"/>
  <c r="AG9" i="7"/>
  <c r="AH9" i="7" s="1"/>
  <c r="AF77" i="7"/>
  <c r="C8" i="18" s="1"/>
  <c r="BF49" i="4"/>
  <c r="BF50" i="4" s="1"/>
  <c r="BF51" i="4" s="1"/>
  <c r="M18" i="1" s="1"/>
  <c r="AC51" i="8" a="1"/>
  <c r="O50" i="4" a="1"/>
  <c r="R50" i="4" a="1"/>
  <c r="AH232" i="3" a="1"/>
  <c r="U51" i="8" a="1"/>
  <c r="S51" i="8" a="1"/>
  <c r="AB77" i="7" a="1"/>
  <c r="N20" i="17" a="1"/>
  <c r="U77" i="7" a="1"/>
  <c r="AA60" i="6" a="1"/>
  <c r="W233" i="3" a="1"/>
  <c r="V50" i="4" a="1"/>
  <c r="N5" i="17" a="1"/>
  <c r="N10" i="17" a="1"/>
  <c r="S6" i="3" a="1"/>
  <c r="Z50" i="4" a="1"/>
  <c r="P77" i="7" a="1"/>
  <c r="O9" i="17" a="1"/>
  <c r="N13" i="17" a="1"/>
  <c r="AE233" i="3" a="1"/>
  <c r="AF60" i="6" a="1"/>
  <c r="AE232" i="3" a="1"/>
  <c r="N18" i="17" a="1"/>
  <c r="S60" i="6" a="1"/>
  <c r="O14" i="17" a="1"/>
  <c r="P50" i="4" a="1"/>
  <c r="O20" i="17" a="1"/>
  <c r="R77" i="7" a="1"/>
  <c r="AB60" i="6" a="1"/>
  <c r="O6" i="17" a="1"/>
  <c r="AE60" i="6" a="1"/>
  <c r="Q50" i="4" a="1"/>
  <c r="S77" i="7" a="1"/>
  <c r="N15" i="17" a="1"/>
  <c r="Y233" i="3" a="1"/>
  <c r="O12" i="17" a="1"/>
  <c r="AD51" i="8" a="1"/>
  <c r="Y60" i="6" a="1"/>
  <c r="X232" i="3" a="1"/>
  <c r="O13" i="17" a="1"/>
  <c r="AC6" i="3" a="1"/>
  <c r="AC60" i="6" a="1"/>
  <c r="T60" i="6" a="1"/>
  <c r="N14" i="17" a="1"/>
  <c r="T77" i="7" a="1"/>
  <c r="T232" i="3" a="1"/>
  <c r="AF51" i="8" a="1"/>
  <c r="W232" i="3" a="1"/>
  <c r="S233" i="3" a="1"/>
  <c r="U233" i="3" a="1"/>
  <c r="AE51" i="8" a="1"/>
  <c r="W60" i="6" a="1"/>
  <c r="U60" i="6" a="1"/>
  <c r="U6" i="3" a="1"/>
  <c r="AF6" i="3" a="1"/>
  <c r="AA77" i="7" a="1"/>
  <c r="AC232" i="3" a="1"/>
  <c r="X60" i="6" a="1"/>
  <c r="Z51" i="8" a="1"/>
  <c r="X77" i="7" a="1"/>
  <c r="Y77" i="7" a="1"/>
  <c r="O18" i="17" a="1"/>
  <c r="AG233" i="3" a="1"/>
  <c r="Z232" i="3" a="1"/>
  <c r="AA50" i="4" a="1"/>
  <c r="Y232" i="3" a="1"/>
  <c r="N12" i="17" a="1"/>
  <c r="O17" i="17" a="1"/>
  <c r="Z77" i="7" a="1"/>
  <c r="AD6" i="3" a="1"/>
  <c r="O19" i="17" a="1"/>
  <c r="Q77" i="7" a="1"/>
  <c r="AA233" i="3" a="1"/>
  <c r="AH60" i="6" a="1"/>
  <c r="Y50" i="4" a="1"/>
  <c r="AF233" i="3" a="1"/>
  <c r="Z6" i="3" a="1"/>
  <c r="Q51" i="8" a="1"/>
  <c r="AC50" i="4" a="1"/>
  <c r="V233" i="3" a="1"/>
  <c r="AH233" i="3" a="1"/>
  <c r="Z233" i="3" a="1"/>
  <c r="X50" i="4" a="1"/>
  <c r="V60" i="6" a="1"/>
  <c r="O7" i="17" a="1"/>
  <c r="W77" i="7" a="1"/>
  <c r="V232" i="3" a="1"/>
  <c r="AC77" i="7" a="1"/>
  <c r="U232" i="3" a="1"/>
  <c r="R51" i="8" a="1"/>
  <c r="AB232" i="3" a="1"/>
  <c r="AB50" i="4" a="1"/>
  <c r="O15" i="17" a="1"/>
  <c r="W50" i="4" a="1"/>
  <c r="V6" i="3" a="1"/>
  <c r="AD60" i="6" a="1"/>
  <c r="N7" i="17" a="1"/>
  <c r="X51" i="8" a="1"/>
  <c r="O5" i="17" a="1"/>
  <c r="AD233" i="3" a="1"/>
  <c r="AD232" i="3" a="1"/>
  <c r="Y51" i="8" a="1"/>
  <c r="U50" i="4" a="1"/>
  <c r="T50" i="4" a="1"/>
  <c r="O16" i="17" a="1"/>
  <c r="AG60" i="6" a="1"/>
  <c r="N11" i="17" a="1"/>
  <c r="Z60" i="6" a="1"/>
  <c r="S50" i="4" a="1"/>
  <c r="AB6" i="3" a="1"/>
  <c r="W51" i="8" a="1"/>
  <c r="AC233" i="3" a="1"/>
  <c r="V51" i="8" a="1"/>
  <c r="T6" i="3" a="1"/>
  <c r="N17" i="17" a="1"/>
  <c r="AD77" i="7" a="1"/>
  <c r="N8" i="17" a="1"/>
  <c r="V77" i="7" a="1"/>
  <c r="AF232" i="3" a="1"/>
  <c r="AD50" i="4" a="1"/>
  <c r="N9" i="17" a="1"/>
  <c r="AB233" i="3" a="1"/>
  <c r="X233" i="3" a="1"/>
  <c r="T51" i="8" a="1"/>
  <c r="N19" i="17" a="1"/>
  <c r="T233" i="3" a="1"/>
  <c r="O10" i="17" a="1"/>
  <c r="AA51" i="8" a="1"/>
  <c r="W6" i="3" a="1"/>
  <c r="O11" i="17" a="1"/>
  <c r="N16" i="17" a="1"/>
  <c r="N6" i="17" a="1"/>
  <c r="AA6" i="3" a="1"/>
  <c r="AB51" i="8" a="1"/>
  <c r="AA232" i="3" a="1"/>
  <c r="AH6" i="3" a="1"/>
  <c r="AG6" i="3" a="1"/>
  <c r="O8" i="17" a="1"/>
  <c r="X6" i="3" a="1"/>
  <c r="AG232" i="3" a="1"/>
  <c r="AE6" i="3" a="1"/>
  <c r="S232" i="3" a="1"/>
  <c r="O77" i="7" a="1"/>
  <c r="Y6" i="3" a="1"/>
  <c r="P77" i="7" l="1"/>
  <c r="AB77" i="7"/>
  <c r="Q77" i="7"/>
  <c r="AC77" i="7"/>
  <c r="AA77" i="7"/>
  <c r="R77" i="7"/>
  <c r="AD77" i="7"/>
  <c r="X77" i="7"/>
  <c r="Y77" i="7"/>
  <c r="Z77" i="7"/>
  <c r="S77" i="7"/>
  <c r="T77" i="7"/>
  <c r="W77" i="7"/>
  <c r="U77" i="7"/>
  <c r="V77" i="7"/>
  <c r="O77" i="7"/>
  <c r="T60" i="6"/>
  <c r="AF60" i="6"/>
  <c r="AB60" i="6"/>
  <c r="U60" i="6"/>
  <c r="AG60" i="6"/>
  <c r="AE60" i="6"/>
  <c r="AA60" i="6"/>
  <c r="V60" i="6"/>
  <c r="AH60" i="6"/>
  <c r="X60" i="6"/>
  <c r="AD60" i="6"/>
  <c r="W60" i="6"/>
  <c r="Y60" i="6"/>
  <c r="Z60" i="6"/>
  <c r="AC60" i="6"/>
  <c r="S60" i="6"/>
  <c r="AE6" i="3"/>
  <c r="Y6" i="3"/>
  <c r="AD6" i="3"/>
  <c r="Z6" i="3"/>
  <c r="X6" i="3"/>
  <c r="AC6" i="3"/>
  <c r="W6" i="3"/>
  <c r="AB6" i="3"/>
  <c r="AH6" i="3"/>
  <c r="V6" i="3"/>
  <c r="AA6" i="3"/>
  <c r="U6" i="3"/>
  <c r="AG6" i="3"/>
  <c r="AF6" i="3"/>
  <c r="T6" i="3"/>
  <c r="S6" i="3"/>
  <c r="W51" i="8"/>
  <c r="AA51" i="8"/>
  <c r="N15" i="17"/>
  <c r="O17" i="17"/>
  <c r="AF51" i="8"/>
  <c r="N20" i="17"/>
  <c r="T51" i="8"/>
  <c r="V51" i="8"/>
  <c r="N10" i="17"/>
  <c r="Y51" i="8"/>
  <c r="O16" i="17"/>
  <c r="S51" i="8"/>
  <c r="O18" i="17"/>
  <c r="AC51" i="8"/>
  <c r="N17" i="17"/>
  <c r="O10" i="17"/>
  <c r="AB51" i="8"/>
  <c r="N16" i="17"/>
  <c r="Z51" i="8"/>
  <c r="U51" i="8"/>
  <c r="AE51" i="8"/>
  <c r="X51" i="8"/>
  <c r="O15" i="17"/>
  <c r="O20" i="17"/>
  <c r="AD51" i="8"/>
  <c r="N18" i="17"/>
  <c r="R51" i="8"/>
  <c r="Q51" i="8"/>
  <c r="V50" i="4"/>
  <c r="W50" i="4"/>
  <c r="S50" i="4"/>
  <c r="R50" i="4"/>
  <c r="Z50" i="4"/>
  <c r="AC50" i="4"/>
  <c r="U50" i="4"/>
  <c r="Q50" i="4"/>
  <c r="T50" i="4"/>
  <c r="X50" i="4"/>
  <c r="AA50" i="4"/>
  <c r="Y50" i="4"/>
  <c r="AD50" i="4"/>
  <c r="AB50" i="4"/>
  <c r="P50" i="4"/>
  <c r="O50" i="4"/>
  <c r="T232" i="3"/>
  <c r="AF232" i="3"/>
  <c r="AC233" i="3"/>
  <c r="X233" i="3"/>
  <c r="AC232" i="3"/>
  <c r="AE232" i="3"/>
  <c r="U232" i="3"/>
  <c r="AG232" i="3"/>
  <c r="AD233" i="3"/>
  <c r="Y233" i="3"/>
  <c r="V232" i="3"/>
  <c r="AH232" i="3"/>
  <c r="AE233" i="3"/>
  <c r="AA232" i="3"/>
  <c r="AG233" i="3"/>
  <c r="AA233" i="3"/>
  <c r="W232" i="3"/>
  <c r="T233" i="3"/>
  <c r="AF233" i="3"/>
  <c r="U233" i="3"/>
  <c r="X232" i="3"/>
  <c r="W233" i="3"/>
  <c r="Z233" i="3"/>
  <c r="AB233" i="3"/>
  <c r="Y232" i="3"/>
  <c r="V233" i="3"/>
  <c r="AH233" i="3"/>
  <c r="Z232" i="3"/>
  <c r="AB232" i="3"/>
  <c r="AD232" i="3"/>
  <c r="S233" i="3"/>
  <c r="S232" i="3"/>
  <c r="BO233" i="3"/>
  <c r="M16" i="1" s="1"/>
  <c r="N11" i="17"/>
  <c r="BO232" i="3"/>
  <c r="M15" i="1" s="1"/>
  <c r="AX6" i="3" a="1"/>
  <c r="AX6" i="3" s="1"/>
  <c r="BA6" i="3" a="1"/>
  <c r="BA6" i="3" s="1"/>
  <c r="BK6" i="3" a="1"/>
  <c r="BK6" i="3" s="1"/>
  <c r="AV6" i="3" a="1"/>
  <c r="AV6" i="3" s="1"/>
  <c r="BF6" i="3" a="1"/>
  <c r="BF6" i="3" s="1"/>
  <c r="BD6" i="3" a="1"/>
  <c r="BD6" i="3" s="1"/>
  <c r="AW6" i="3" a="1"/>
  <c r="AW6" i="3" s="1"/>
  <c r="BH6" i="3" a="1"/>
  <c r="BH6" i="3" s="1"/>
  <c r="BJ6" i="3" a="1"/>
  <c r="BJ6" i="3" s="1"/>
  <c r="AY6" i="3" a="1"/>
  <c r="AY6" i="3" s="1"/>
  <c r="BI6" i="3" a="1"/>
  <c r="BI6" i="3" s="1"/>
  <c r="BE6" i="3" a="1"/>
  <c r="BE6" i="3" s="1"/>
  <c r="AZ6" i="3" a="1"/>
  <c r="AZ6" i="3" s="1"/>
  <c r="BG6" i="3" a="1"/>
  <c r="BG6" i="3" s="1"/>
  <c r="BB6" i="3" a="1"/>
  <c r="BB6" i="3" s="1"/>
  <c r="BC6" i="3" a="1"/>
  <c r="BC6" i="3" s="1"/>
  <c r="AG49" i="4"/>
  <c r="AG50" i="4" s="1"/>
  <c r="AG51" i="4" s="1"/>
  <c r="H18" i="1" s="1"/>
  <c r="O13" i="17"/>
  <c r="N19" i="17"/>
  <c r="O6" i="17"/>
  <c r="N7" i="17"/>
  <c r="O7" i="17"/>
  <c r="N8" i="17"/>
  <c r="N9" i="17"/>
  <c r="O9" i="17"/>
  <c r="N12" i="17"/>
  <c r="O11" i="17"/>
  <c r="O14" i="17"/>
  <c r="N6" i="17"/>
  <c r="N13" i="17"/>
  <c r="N14" i="17"/>
  <c r="O19" i="17"/>
  <c r="O8" i="17"/>
  <c r="O12" i="17"/>
  <c r="W21" i="17"/>
  <c r="X21" i="17"/>
  <c r="Y21" i="17"/>
  <c r="O5" i="17"/>
  <c r="N5" i="17"/>
  <c r="AG77" i="7"/>
  <c r="AH77" i="7"/>
  <c r="BD9" i="7"/>
  <c r="BF9" i="7" s="1"/>
  <c r="AK60" i="6"/>
  <c r="H22" i="1" s="1"/>
  <c r="M19" i="1"/>
  <c r="BH51" i="8"/>
  <c r="M21" i="1" s="1"/>
  <c r="N51" i="8"/>
  <c r="C6" i="18"/>
  <c r="AI49" i="8" s="1"/>
  <c r="H19" i="1" s="1"/>
  <c r="AI50" i="8"/>
  <c r="H20" i="1" s="1"/>
  <c r="AJ234" i="3"/>
  <c r="C4" i="18" s="1"/>
  <c r="BP232" i="3"/>
  <c r="BP234" i="3" s="1"/>
  <c r="AV233" i="3"/>
  <c r="AV232" i="3"/>
  <c r="AW233" i="3"/>
  <c r="AW232" i="3"/>
  <c r="AX233" i="3"/>
  <c r="AX232" i="3"/>
  <c r="AY233" i="3"/>
  <c r="AY232" i="3"/>
  <c r="AZ233" i="3"/>
  <c r="AZ232" i="3"/>
  <c r="BB233" i="3"/>
  <c r="BB232" i="3"/>
  <c r="BC233" i="3"/>
  <c r="BC232" i="3"/>
  <c r="BD233" i="3"/>
  <c r="BD232" i="3"/>
  <c r="BE233" i="3"/>
  <c r="BE232" i="3"/>
  <c r="BJ233" i="3"/>
  <c r="BJ232" i="3"/>
  <c r="AM60" i="6"/>
  <c r="AN60" i="6"/>
  <c r="AO60" i="6"/>
  <c r="AP60" i="6"/>
  <c r="AQ60" i="6"/>
  <c r="AS60" i="6"/>
  <c r="AT60" i="6"/>
  <c r="AU60" i="6"/>
  <c r="AV60" i="6"/>
  <c r="BA60" i="6"/>
  <c r="BJ60" i="6"/>
  <c r="M22" i="1" s="1"/>
  <c r="AB10" i="17"/>
  <c r="AC10" i="17" s="1"/>
  <c r="AB15" i="17"/>
  <c r="AC15" i="17" s="1"/>
  <c r="AB16" i="17"/>
  <c r="AC16" i="17" s="1"/>
  <c r="AB17" i="17"/>
  <c r="AC17" i="17" s="1"/>
  <c r="AB18" i="17"/>
  <c r="AC18" i="17" s="1"/>
  <c r="AB20" i="17"/>
  <c r="AC20" i="17" s="1"/>
  <c r="AB51" i="4" a="1"/>
  <c r="AC234" i="3" a="1"/>
  <c r="K14" i="17"/>
  <c r="Z5" i="17" a="1"/>
  <c r="K12" i="17"/>
  <c r="K20" i="17"/>
  <c r="AH234" i="3" a="1"/>
  <c r="AC51" i="4" a="1"/>
  <c r="P11" i="17" a="1"/>
  <c r="U17" i="17"/>
  <c r="Q11" i="17" a="1"/>
  <c r="Q16" i="17" a="1"/>
  <c r="Q13" i="17" a="1"/>
  <c r="AA51" i="4" a="1"/>
  <c r="K19" i="17"/>
  <c r="U7" i="17"/>
  <c r="Q12" i="17" a="1"/>
  <c r="S51" i="4" a="1"/>
  <c r="U14" i="17"/>
  <c r="U9" i="17"/>
  <c r="Z8" i="17" a="1"/>
  <c r="P17" i="17" a="1"/>
  <c r="Q9" i="17" a="1"/>
  <c r="P8" i="17" a="1"/>
  <c r="U20" i="17"/>
  <c r="P6" i="17" a="1"/>
  <c r="U15" i="17"/>
  <c r="X51" i="4" a="1"/>
  <c r="K10" i="17"/>
  <c r="P14" i="17" a="1"/>
  <c r="U18" i="17"/>
  <c r="U19" i="17"/>
  <c r="Q19" i="17" a="1"/>
  <c r="Q15" i="17" a="1"/>
  <c r="AA234" i="3" a="1"/>
  <c r="AB234" i="3" a="1"/>
  <c r="R51" i="4" a="1"/>
  <c r="Q8" i="17" a="1"/>
  <c r="T51" i="4" a="1"/>
  <c r="Q51" i="4" a="1"/>
  <c r="Y234" i="3" a="1"/>
  <c r="Q10" i="17" a="1"/>
  <c r="P10" i="17" a="1"/>
  <c r="K16" i="17"/>
  <c r="P15" i="17" a="1"/>
  <c r="Q14" i="17" a="1"/>
  <c r="Z51" i="4" a="1"/>
  <c r="P20" i="17" a="1"/>
  <c r="P18" i="17" a="1"/>
  <c r="O51" i="4" a="1"/>
  <c r="P5" i="17" a="1"/>
  <c r="Z234" i="3" a="1"/>
  <c r="Z7" i="17" a="1"/>
  <c r="K18" i="17"/>
  <c r="U51" i="4" a="1"/>
  <c r="Q17" i="17" a="1"/>
  <c r="U16" i="17"/>
  <c r="S234" i="3" a="1"/>
  <c r="Q7" i="17" a="1"/>
  <c r="Q5" i="17" a="1"/>
  <c r="AD51" i="4" a="1"/>
  <c r="K7" i="17"/>
  <c r="K9" i="17"/>
  <c r="Y51" i="4" a="1"/>
  <c r="K6" i="17"/>
  <c r="U12" i="17"/>
  <c r="P51" i="4" a="1"/>
  <c r="AG234" i="3" a="1"/>
  <c r="P12" i="17" a="1"/>
  <c r="U11" i="17"/>
  <c r="P16" i="17" a="1"/>
  <c r="Z14" i="17" a="1"/>
  <c r="Z11" i="17" a="1"/>
  <c r="Q6" i="17" a="1"/>
  <c r="W51" i="4" a="1"/>
  <c r="AD234" i="3" a="1"/>
  <c r="Z9" i="17" a="1"/>
  <c r="K8" i="17"/>
  <c r="U13" i="17"/>
  <c r="U234" i="3" a="1"/>
  <c r="V234" i="3" a="1"/>
  <c r="U8" i="17"/>
  <c r="U5" i="17"/>
  <c r="P9" i="17" a="1"/>
  <c r="K5" i="17"/>
  <c r="K11" i="17"/>
  <c r="Z12" i="17" a="1"/>
  <c r="K15" i="17"/>
  <c r="V51" i="4" a="1"/>
  <c r="Z19" i="17" a="1"/>
  <c r="K17" i="17"/>
  <c r="U10" i="17"/>
  <c r="X234" i="3" a="1"/>
  <c r="W234" i="3" a="1"/>
  <c r="Q20" i="17" a="1"/>
  <c r="P19" i="17" a="1"/>
  <c r="P7" i="17" a="1"/>
  <c r="AE234" i="3" a="1"/>
  <c r="Q18" i="17" a="1"/>
  <c r="Z6" i="17" a="1"/>
  <c r="T234" i="3" a="1"/>
  <c r="Z13" i="17" a="1"/>
  <c r="U6" i="17"/>
  <c r="P13" i="17" a="1"/>
  <c r="K13" i="17"/>
  <c r="AF234" i="3" a="1"/>
  <c r="AH234" i="3" l="1"/>
  <c r="AA234" i="3"/>
  <c r="V234" i="3"/>
  <c r="Y234" i="3"/>
  <c r="T234" i="3"/>
  <c r="AF234" i="3"/>
  <c r="AG234" i="3"/>
  <c r="X234" i="3"/>
  <c r="U234" i="3"/>
  <c r="Z234" i="3"/>
  <c r="W234" i="3"/>
  <c r="AD234" i="3"/>
  <c r="AE234" i="3"/>
  <c r="AB234" i="3"/>
  <c r="AC234" i="3"/>
  <c r="S234" i="3"/>
  <c r="Q10" i="17"/>
  <c r="Q20" i="17"/>
  <c r="Q16" i="17"/>
  <c r="Q15" i="17"/>
  <c r="Q17" i="17"/>
  <c r="Q18" i="17"/>
  <c r="P15" i="17"/>
  <c r="P16" i="17"/>
  <c r="P10" i="17"/>
  <c r="P20" i="17"/>
  <c r="P17" i="17"/>
  <c r="P18" i="17"/>
  <c r="P51" i="4"/>
  <c r="Y51" i="4"/>
  <c r="AA51" i="4"/>
  <c r="Q51" i="4"/>
  <c r="U51" i="4"/>
  <c r="X51" i="4"/>
  <c r="AC51" i="4"/>
  <c r="T51" i="4"/>
  <c r="Z51" i="4"/>
  <c r="R51" i="4"/>
  <c r="S51" i="4"/>
  <c r="AB51" i="4"/>
  <c r="W51" i="4"/>
  <c r="AD51" i="4"/>
  <c r="V51" i="4"/>
  <c r="O51" i="4"/>
  <c r="BO234" i="3"/>
  <c r="M17" i="1" s="1"/>
  <c r="U21" i="17"/>
  <c r="O15" i="1"/>
  <c r="O24" i="1" s="1"/>
  <c r="BP6" i="3"/>
  <c r="K21" i="17"/>
  <c r="O21" i="17"/>
  <c r="BE234" i="3"/>
  <c r="BC234" i="3"/>
  <c r="N21" i="17"/>
  <c r="AW234" i="3"/>
  <c r="BB234" i="3"/>
  <c r="BD234" i="3"/>
  <c r="AZ234" i="3"/>
  <c r="AI51" i="8"/>
  <c r="H21" i="1" s="1"/>
  <c r="BJ234" i="3"/>
  <c r="AY234" i="3"/>
  <c r="AX234" i="3"/>
  <c r="Z19" i="17"/>
  <c r="Z14" i="17"/>
  <c r="Z13" i="17"/>
  <c r="Z12" i="17"/>
  <c r="Z11" i="17"/>
  <c r="Z9" i="17"/>
  <c r="Z8" i="17"/>
  <c r="Z7" i="17"/>
  <c r="Z6" i="17"/>
  <c r="Z5" i="17"/>
  <c r="P19" i="17"/>
  <c r="P14" i="17"/>
  <c r="P13" i="17"/>
  <c r="P12" i="17"/>
  <c r="P11" i="17"/>
  <c r="P9" i="17"/>
  <c r="P8" i="17"/>
  <c r="P7" i="17"/>
  <c r="P6" i="17"/>
  <c r="P5" i="17"/>
  <c r="Q19" i="17"/>
  <c r="Q14" i="17"/>
  <c r="Q13" i="17"/>
  <c r="Q12" i="17"/>
  <c r="Q11" i="17"/>
  <c r="Q9" i="17"/>
  <c r="Q8" i="17"/>
  <c r="Q7" i="17"/>
  <c r="Q6" i="17"/>
  <c r="Q5" i="17"/>
  <c r="AV234" i="3"/>
  <c r="AT232" i="3"/>
  <c r="AT233" i="3"/>
  <c r="AP232" i="3"/>
  <c r="AN232" i="3"/>
  <c r="H15" i="1" s="1"/>
  <c r="AP233" i="3"/>
  <c r="AN233" i="3"/>
  <c r="H16" i="1" s="1"/>
  <c r="AO232" i="3"/>
  <c r="AO234" i="3" s="1"/>
  <c r="C3" i="18"/>
  <c r="AJ9" i="7"/>
  <c r="BF77" i="7"/>
  <c r="Q21" i="17"/>
  <c r="H23" i="1"/>
  <c r="L12" i="17"/>
  <c r="M14" i="17" a="1"/>
  <c r="V11" i="17" a="1"/>
  <c r="V19" i="17" a="1"/>
  <c r="M20" i="17" a="1"/>
  <c r="V5" i="17" a="1"/>
  <c r="L19" i="17"/>
  <c r="M7" i="17" a="1"/>
  <c r="L14" i="17"/>
  <c r="L17" i="17"/>
  <c r="M19" i="17" a="1"/>
  <c r="L16" i="17"/>
  <c r="M17" i="17" a="1"/>
  <c r="L10" i="17"/>
  <c r="M18" i="17" a="1"/>
  <c r="L6" i="17"/>
  <c r="L5" i="17"/>
  <c r="M8" i="17" a="1"/>
  <c r="M9" i="17" a="1"/>
  <c r="V12" i="17" a="1"/>
  <c r="L7" i="17"/>
  <c r="L13" i="17"/>
  <c r="M12" i="17" a="1"/>
  <c r="L8" i="17"/>
  <c r="M5" i="17" a="1"/>
  <c r="V7" i="17" a="1"/>
  <c r="V14" i="17" a="1"/>
  <c r="V13" i="17" a="1"/>
  <c r="L9" i="17"/>
  <c r="V8" i="17" a="1"/>
  <c r="M6" i="17" a="1"/>
  <c r="M15" i="17" a="1"/>
  <c r="M10" i="17" a="1"/>
  <c r="L18" i="17"/>
  <c r="L15" i="17"/>
  <c r="V6" i="17" a="1"/>
  <c r="M13" i="17" a="1"/>
  <c r="M16" i="17" a="1"/>
  <c r="V9" i="17" a="1"/>
  <c r="M11" i="17" a="1"/>
  <c r="L20" i="17"/>
  <c r="L11" i="17"/>
  <c r="M12" i="17" l="1"/>
  <c r="R12" i="17" s="1"/>
  <c r="S12" i="17" s="1"/>
  <c r="M18" i="17"/>
  <c r="R18" i="17" s="1"/>
  <c r="S18" i="17" s="1"/>
  <c r="M9" i="17"/>
  <c r="R9" i="17" s="1"/>
  <c r="S9" i="17" s="1"/>
  <c r="M19" i="17"/>
  <c r="M14" i="17"/>
  <c r="R14" i="17" s="1"/>
  <c r="S14" i="17" s="1"/>
  <c r="M8" i="17"/>
  <c r="M11" i="17"/>
  <c r="R11" i="17" s="1"/>
  <c r="S11" i="17" s="1"/>
  <c r="M10" i="17"/>
  <c r="R10" i="17" s="1"/>
  <c r="S10" i="17" s="1"/>
  <c r="M7" i="17"/>
  <c r="R7" i="17" s="1"/>
  <c r="S7" i="17" s="1"/>
  <c r="M17" i="17"/>
  <c r="R17" i="17" s="1"/>
  <c r="S17" i="17" s="1"/>
  <c r="M15" i="17"/>
  <c r="R15" i="17" s="1"/>
  <c r="S15" i="17" s="1"/>
  <c r="M20" i="17"/>
  <c r="R20" i="17" s="1"/>
  <c r="S20" i="17" s="1"/>
  <c r="M13" i="17"/>
  <c r="R13" i="17" s="1"/>
  <c r="S13" i="17" s="1"/>
  <c r="M16" i="17"/>
  <c r="R16" i="17" s="1"/>
  <c r="S16" i="17" s="1"/>
  <c r="M6" i="17"/>
  <c r="R6" i="17" s="1"/>
  <c r="S6" i="17" s="1"/>
  <c r="M5" i="17"/>
  <c r="R5" i="17" s="1"/>
  <c r="S5" i="17" s="1"/>
  <c r="J15" i="1"/>
  <c r="J24" i="1" s="1"/>
  <c r="AO6" i="3"/>
  <c r="AP234" i="3"/>
  <c r="V14" i="17"/>
  <c r="V8" i="17"/>
  <c r="V9" i="17"/>
  <c r="V19" i="17"/>
  <c r="V13" i="17"/>
  <c r="V11" i="17"/>
  <c r="V6" i="17"/>
  <c r="V7" i="17"/>
  <c r="V12" i="17"/>
  <c r="P21" i="17"/>
  <c r="AN234" i="3"/>
  <c r="L21" i="17" s="1"/>
  <c r="Z21" i="17"/>
  <c r="R8" i="17"/>
  <c r="S8" i="17" s="1"/>
  <c r="R19" i="17"/>
  <c r="S19" i="17" s="1"/>
  <c r="V5" i="17"/>
  <c r="AA21" i="17"/>
  <c r="M23" i="1"/>
  <c r="AL77" i="7"/>
  <c r="AM77" i="7"/>
  <c r="AN77" i="7"/>
  <c r="AO77" i="7"/>
  <c r="AP77" i="7"/>
  <c r="AR77" i="7"/>
  <c r="AS77" i="7"/>
  <c r="AT77" i="7"/>
  <c r="AU77" i="7"/>
  <c r="AZ77" i="7"/>
  <c r="AT234" i="3"/>
  <c r="AA19" i="17" a="1"/>
  <c r="AA9" i="17" a="1"/>
  <c r="AA5" i="17" a="1"/>
  <c r="AA6" i="17" a="1"/>
  <c r="AA7" i="17" a="1"/>
  <c r="AA11" i="17" a="1"/>
  <c r="AA12" i="17" a="1"/>
  <c r="AA13" i="17" a="1"/>
  <c r="AA14" i="17" a="1"/>
  <c r="AA8" i="17" a="1"/>
  <c r="M21" i="17" l="1"/>
  <c r="H17" i="1"/>
  <c r="H24" i="1" s="1"/>
  <c r="I17" i="1" s="1"/>
  <c r="S21" i="17"/>
  <c r="AA19" i="17"/>
  <c r="AB19" i="17" s="1"/>
  <c r="AC19" i="17" s="1"/>
  <c r="AA14" i="17"/>
  <c r="AB14" i="17" s="1"/>
  <c r="AC14" i="17" s="1"/>
  <c r="AA13" i="17"/>
  <c r="AB13" i="17" s="1"/>
  <c r="AC13" i="17" s="1"/>
  <c r="AA12" i="17"/>
  <c r="AB12" i="17" s="1"/>
  <c r="AC12" i="17" s="1"/>
  <c r="AA11" i="17"/>
  <c r="AB11" i="17" s="1"/>
  <c r="AC11" i="17" s="1"/>
  <c r="AA9" i="17"/>
  <c r="AB9" i="17" s="1"/>
  <c r="AC9" i="17" s="1"/>
  <c r="AA8" i="17"/>
  <c r="AB8" i="17" s="1"/>
  <c r="AC8" i="17" s="1"/>
  <c r="AA7" i="17"/>
  <c r="AB7" i="17" s="1"/>
  <c r="AC7" i="17" s="1"/>
  <c r="AA6" i="17"/>
  <c r="AB6" i="17" s="1"/>
  <c r="AC6" i="17" s="1"/>
  <c r="AA5" i="17"/>
  <c r="AB5" i="17" s="1"/>
  <c r="AJ77" i="7"/>
  <c r="M24" i="1"/>
  <c r="M25" i="1"/>
  <c r="V21" i="17"/>
  <c r="N25" i="1" l="1"/>
  <c r="AC5" i="17"/>
  <c r="AB21" i="17"/>
  <c r="AC21" i="17" s="1"/>
  <c r="N23" i="1"/>
  <c r="N24" i="1"/>
  <c r="N20" i="1"/>
  <c r="N18" i="1"/>
  <c r="N16" i="1"/>
  <c r="N22" i="1"/>
  <c r="N17" i="1"/>
  <c r="N15" i="1"/>
  <c r="N21" i="1"/>
  <c r="N19" i="1"/>
  <c r="I23" i="1"/>
  <c r="I24" i="1"/>
  <c r="H25" i="1"/>
  <c r="I25" i="1" s="1"/>
  <c r="I18" i="1"/>
  <c r="I21" i="1"/>
  <c r="I20" i="1"/>
  <c r="I19" i="1"/>
  <c r="I22" i="1"/>
  <c r="I16" i="1"/>
  <c r="I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ושות'</author>
  </authors>
  <commentList>
    <comment ref="H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האם ההוצאה היא לצד קשור?</t>
        </r>
        <r>
          <rPr>
            <sz val="9"/>
            <color indexed="81"/>
            <rFont val="Tahoma"/>
            <family val="2"/>
          </rPr>
          <t xml:space="preserve">
אם כן, הסבר
אם לא יש למלא "לא"</t>
        </r>
        <r>
          <rPr>
            <b/>
            <u/>
            <sz val="9"/>
            <color indexed="81"/>
            <rFont val="Tahoma"/>
            <family val="2"/>
          </rPr>
          <t xml:space="preserve">
צד קשור</t>
        </r>
        <r>
          <rPr>
            <sz val="9"/>
            <color indexed="81"/>
            <rFont val="Tahoma"/>
            <family val="2"/>
          </rPr>
          <t xml:space="preserve"> 
בעל עניין או קרוב של בעל שליטה של המבקש. (לעניין זה ראה נוהל 200-02).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ושות'</author>
  </authors>
  <commentList>
    <comment ref="J6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האם ההוצאה היא לצד קשור?</t>
        </r>
        <r>
          <rPr>
            <sz val="9"/>
            <color indexed="81"/>
            <rFont val="Tahoma"/>
            <family val="2"/>
          </rPr>
          <t xml:space="preserve">
אם כן, הסבר
אם לא יש למלא "לא"</t>
        </r>
        <r>
          <rPr>
            <b/>
            <u/>
            <sz val="9"/>
            <color indexed="81"/>
            <rFont val="Tahoma"/>
            <family val="2"/>
          </rPr>
          <t xml:space="preserve">
צד קשור</t>
        </r>
        <r>
          <rPr>
            <sz val="9"/>
            <color indexed="81"/>
            <rFont val="Tahoma"/>
            <family val="2"/>
          </rPr>
          <t xml:space="preserve"> 
בעל עניין או קרוב של בעל שליטה של המבקש. (לעניין זה ראה נוהל 200-02).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edrory</author>
  </authors>
  <commentList>
    <comment ref="I7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האם ההוצאה היא לצד קשור?
אם כן - הסבר, אם לא יש למלא "לא"
</t>
        </r>
        <r>
          <rPr>
            <b/>
            <u/>
            <sz val="9"/>
            <color indexed="81"/>
            <rFont val="Tahoma"/>
            <family val="2"/>
          </rPr>
          <t xml:space="preserve">צד קשור </t>
        </r>
        <r>
          <rPr>
            <sz val="9"/>
            <color indexed="81"/>
            <rFont val="Tahoma"/>
            <family val="2"/>
          </rPr>
          <t xml:space="preserve">
בעל עניין או קרוב של בעל שליטה של המבקש.
 (לעניין זה ראה נוהל 200-02).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ושות'</author>
  </authors>
  <commentList>
    <comment ref="F2" authorId="0" shapeId="0" xr:uid="{00000000-0006-0000-0700-000001000000}">
      <text>
        <r>
          <rPr>
            <b/>
            <u/>
            <sz val="9"/>
            <color indexed="81"/>
            <rFont val="Tahoma"/>
            <family val="2"/>
          </rPr>
          <t xml:space="preserve">צד קשור </t>
        </r>
        <r>
          <rPr>
            <sz val="9"/>
            <color indexed="81"/>
            <rFont val="Tahoma"/>
            <family val="2"/>
          </rPr>
          <t xml:space="preserve">
בעל עניין או קרוב של בעל שליטה של המבקש. (לעניין זה ראה נוהל 200-02).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edrory</author>
  </authors>
  <commentList>
    <comment ref="E6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 יש לסמן "פטנט" או "אחר" </t>
        </r>
      </text>
    </comment>
    <comment ref="J6" authorId="0" shapeId="0" xr:uid="{00000000-0006-0000-0800-000002000000}">
      <text>
        <r>
          <rPr>
            <sz val="9"/>
            <color indexed="81"/>
            <rFont val="Tahoma"/>
            <family val="2"/>
          </rPr>
          <t xml:space="preserve">האם ההוצאה היא לצד קשור?
אם כן - הסבר, אם לא יש למלא "לא"
</t>
        </r>
        <r>
          <rPr>
            <b/>
            <u/>
            <sz val="9"/>
            <color indexed="81"/>
            <rFont val="Tahoma"/>
            <family val="2"/>
          </rPr>
          <t xml:space="preserve">צד קשור </t>
        </r>
        <r>
          <rPr>
            <sz val="9"/>
            <color indexed="81"/>
            <rFont val="Tahoma"/>
            <family val="2"/>
          </rPr>
          <t xml:space="preserve">
בעל עניין או קרוב של בעל שליטה של המבקש.
 (לעניין זה ראה נוהל 200-02).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eitan.r</author>
    <author>א. חפץ ושות'</author>
  </authors>
  <commentList>
    <comment ref="B2" authorId="0" shapeId="0" xr:uid="{00000000-0006-0000-0A00-000001000000}">
      <text>
        <r>
          <rPr>
            <sz val="8"/>
            <rFont val="Tahoma"/>
            <family val="2"/>
          </rPr>
          <t xml:space="preserve">תאור הפריט או הסוג , יש לציין גם יחידת המידה, לדוגמא:  דבקים (בק"ג)
</t>
        </r>
      </text>
    </comment>
    <comment ref="G2" authorId="1" shapeId="0" xr:uid="{00000000-0006-0000-0A00-000002000000}">
      <text>
        <r>
          <rPr>
            <b/>
            <u/>
            <sz val="9"/>
            <color indexed="81"/>
            <rFont val="Tahoma"/>
            <family val="2"/>
          </rPr>
          <t>צד קשור</t>
        </r>
        <r>
          <rPr>
            <sz val="9"/>
            <color indexed="81"/>
            <rFont val="Tahoma"/>
            <family val="2"/>
          </rPr>
          <t xml:space="preserve"> 
בעל עניין או קרוב של בעל שליטה של המבקש. (לעניין זה ראה נוהל 200-02).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ושות'</author>
  </authors>
  <commentList>
    <comment ref="F2" authorId="0" shapeId="0" xr:uid="{00000000-0006-0000-0B00-000001000000}">
      <text>
        <r>
          <rPr>
            <b/>
            <u/>
            <sz val="9"/>
            <color indexed="81"/>
            <rFont val="Tahoma"/>
            <family val="2"/>
          </rPr>
          <t xml:space="preserve">צד קשור </t>
        </r>
        <r>
          <rPr>
            <sz val="9"/>
            <color indexed="81"/>
            <rFont val="Tahoma"/>
            <family val="2"/>
          </rPr>
          <t xml:space="preserve">
בעל עניין או קרוב של בעל שליטה של המבקש. (לעניין זה ראה נוהל 200-02).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<sst xmlns="http://schemas.openxmlformats.org/spreadsheetml/2006/main" count="904" uniqueCount="471">
  <si>
    <t xml:space="preserve">מס' </t>
  </si>
  <si>
    <t>סוג ההוצאה</t>
  </si>
  <si>
    <t>חומרים וציוד מתכלה</t>
  </si>
  <si>
    <t>שונות</t>
  </si>
  <si>
    <t>סה"כ</t>
  </si>
  <si>
    <t>מס' סידורי</t>
  </si>
  <si>
    <t>קוד שכר</t>
  </si>
  <si>
    <t>תיאור</t>
  </si>
  <si>
    <t>רגיל</t>
  </si>
  <si>
    <t>מס' סד'</t>
  </si>
  <si>
    <t>רבעון ראשון</t>
  </si>
  <si>
    <t>רבעון שני</t>
  </si>
  <si>
    <t>רבעון שלישי</t>
  </si>
  <si>
    <t>רבעון רביעי</t>
  </si>
  <si>
    <t>אחר</t>
  </si>
  <si>
    <t>איש סגל אקדמי</t>
  </si>
  <si>
    <t>נימוק לשינוי</t>
  </si>
  <si>
    <t>תחילת מו"פ:</t>
  </si>
  <si>
    <t>סיום מו"פ:</t>
  </si>
  <si>
    <t xml:space="preserve">ציוד ופחת </t>
  </si>
  <si>
    <t>סעיף חומרים וציוד מתכלה</t>
  </si>
  <si>
    <t>סעיף ציוד</t>
  </si>
  <si>
    <t>מס' חודשים</t>
  </si>
  <si>
    <t>שנות אדם מבוקשות</t>
  </si>
  <si>
    <t>שכר בפועל</t>
  </si>
  <si>
    <t>מס' חודשי עבודה מומלצים</t>
  </si>
  <si>
    <t xml:space="preserve"> סוג החומרים (תאור הפריט או הסוג)</t>
  </si>
  <si>
    <t>המכלול בו משתלב הפריט המבוקש</t>
  </si>
  <si>
    <t>קוד עלות</t>
  </si>
  <si>
    <t>הצעת מחיר</t>
  </si>
  <si>
    <t>חוזה</t>
  </si>
  <si>
    <t>מחירון</t>
  </si>
  <si>
    <t>אמדן</t>
  </si>
  <si>
    <t>מחיר יחידה בש"ח</t>
  </si>
  <si>
    <t>כמות</t>
  </si>
  <si>
    <t xml:space="preserve">הסכום המבוקש בש"ח </t>
  </si>
  <si>
    <t>תחום עיסוק שאינו כלול בתוכנית המו"פ.</t>
  </si>
  <si>
    <t>הפחתה בגין תקצוב יתר של החברה.</t>
  </si>
  <si>
    <t>היקף מבוקש מעבר להיקף הנדרש לביצוע המשימה.</t>
  </si>
  <si>
    <t>משימה שאינה כלולה בתוכנית המומלצת.</t>
  </si>
  <si>
    <t>קוד נימוק</t>
  </si>
  <si>
    <t>בסבר לשינוי</t>
  </si>
  <si>
    <t>מחיר יחידה בש"ח מומלץ בודק</t>
  </si>
  <si>
    <t xml:space="preserve">סה"כ סכום מומלץ בש"ח </t>
  </si>
  <si>
    <t>בודק מקצועי</t>
  </si>
  <si>
    <t>לאחר קיצוץ אחיד:</t>
  </si>
  <si>
    <t>מהות העבודה (לדוגמא: תכנות, מכניקה וכו')</t>
  </si>
  <si>
    <t>שם קבלן המשנה (יש לרכז את כל הקב"מ לפי מהות העבודה)</t>
  </si>
  <si>
    <t>מס' קב"מ</t>
  </si>
  <si>
    <t>הפעילות</t>
  </si>
  <si>
    <t>תוצאות הפעילות בתכנית המו"פ</t>
  </si>
  <si>
    <t>תאור הציוד או הפריט</t>
  </si>
  <si>
    <t>פחת מצטבר בתוכניות קודמות ב-%</t>
  </si>
  <si>
    <t>שם היצרן</t>
  </si>
  <si>
    <t>קבלני משנה בארץ</t>
  </si>
  <si>
    <t>קבלני משנה בחו"ל</t>
  </si>
  <si>
    <t>מס' חודשי מו"פ מבוקשים:</t>
  </si>
  <si>
    <t>שכר</t>
  </si>
  <si>
    <t>תקורה לשכר</t>
  </si>
  <si>
    <t>סה"כ מבוקש</t>
  </si>
  <si>
    <t>נימוק (נא להקיש על התא)</t>
  </si>
  <si>
    <t xml:space="preserve">טבלת נימוקים </t>
  </si>
  <si>
    <t>קוד עלות (נא להקיש על התאים)</t>
  </si>
  <si>
    <t xml:space="preserve">טבלת קודי עלות </t>
  </si>
  <si>
    <t>סה"כ תיקצוב סופי</t>
  </si>
  <si>
    <t>קיצוץ אחיד</t>
  </si>
  <si>
    <t>קיצוץ אחיד תקציבאי, שיעור הקיצוץ:</t>
  </si>
  <si>
    <t>נתוני שכר בגין חודש ממוצע לעובד</t>
  </si>
  <si>
    <t>בודק מקצועי - תקצוב ציוד ופחת</t>
  </si>
  <si>
    <t>סה"כ שכר</t>
  </si>
  <si>
    <t>סה"כ קבלני משנה</t>
  </si>
  <si>
    <t>סוגי קב"מ</t>
  </si>
  <si>
    <t>קוד</t>
  </si>
  <si>
    <t>ארץ</t>
  </si>
  <si>
    <t>קבלן משנה מחו"ל</t>
  </si>
  <si>
    <t>סה"כ קב"מ</t>
  </si>
  <si>
    <t xml:space="preserve">סעיף קבלני משנה </t>
  </si>
  <si>
    <t>סה"כ מומלץ בודק מקצועי</t>
  </si>
  <si>
    <t>שם בודק מקצועי</t>
  </si>
  <si>
    <t>חו”ל</t>
  </si>
  <si>
    <t>אחוז מהתקציב</t>
  </si>
  <si>
    <t>נימוק לשינוי באחוז תעסוקה וחודשי עבודה</t>
  </si>
  <si>
    <t>בודק מקצועי - תקצוב קבלני משנה</t>
  </si>
  <si>
    <t>בודק מקצועי - תקצוב חומרים</t>
  </si>
  <si>
    <t>בודק מקצועי - תקצוב שונות</t>
  </si>
  <si>
    <t>המלצה על קיצוץ אחיד, שיעור הקיצוץ (ה-% שתקליד יופחת מכל פריט):</t>
  </si>
  <si>
    <t>מנכ"ל</t>
  </si>
  <si>
    <t>איש סגל אקדמי בשבתון</t>
  </si>
  <si>
    <t>עובד חברת כ"א/חליף כ"א</t>
  </si>
  <si>
    <t>תקרת שכר+סוציאליות (אין מיגבלה בהזנת הנתונים)</t>
  </si>
  <si>
    <t>המלצה על קיצוץ אחיד: שיעור הקיצוץ (ה-% שתקליד יופחת מכל פריט):</t>
  </si>
  <si>
    <t>קוד נימוק (נא להקיש על התא)</t>
  </si>
  <si>
    <t>אחוז שימוש מומלץ ע"י הבודק</t>
  </si>
  <si>
    <t>עלות הציוד המומלצת ע"י הבודק</t>
  </si>
  <si>
    <t>סכום מומלץ בש"ח (מחושב אוטומטית)</t>
  </si>
  <si>
    <t>שכר חודשי (₪)</t>
  </si>
  <si>
    <t>עלויות סוציאליות לחודש (₪)</t>
  </si>
  <si>
    <t>שם  המנכ"ל</t>
  </si>
  <si>
    <t>שם  מנהל המחקר</t>
  </si>
  <si>
    <t xml:space="preserve">סה"כ שכר מומלץ ע"י בודק </t>
  </si>
  <si>
    <t xml:space="preserve">שנות אדם מומלצות בודק </t>
  </si>
  <si>
    <t>תאריך רכישה (dd/mm/yy)</t>
  </si>
  <si>
    <t>תושב חוזר</t>
  </si>
  <si>
    <t>מספר פטנט</t>
  </si>
  <si>
    <t>סעיף שונות ופטנטים</t>
  </si>
  <si>
    <t>פטנט</t>
  </si>
  <si>
    <t>סה"כ בארץ</t>
  </si>
  <si>
    <t>מחיר קבוע</t>
  </si>
  <si>
    <t>מחיר לפי שעה</t>
  </si>
  <si>
    <t>כמות / שעות העסקה</t>
  </si>
  <si>
    <t>פריפריה</t>
  </si>
  <si>
    <t>קבלן משנה ישראלי בפריפריה</t>
  </si>
  <si>
    <t xml:space="preserve">מחיר יחידה בש"ח מומלץ </t>
  </si>
  <si>
    <t>בודק מקצועי - תקצוב שיווק</t>
  </si>
  <si>
    <t>שיווק</t>
  </si>
  <si>
    <t>קוד מחיר (נא להקיש על התאים)</t>
  </si>
  <si>
    <t>תוצאות הפעילות / שם מזהה לפטנט</t>
  </si>
  <si>
    <t>קב"מ בארץ או בחו"ל</t>
  </si>
  <si>
    <t>קב"מ בארץ או בחו"ל או בפריפריה</t>
  </si>
  <si>
    <t>מחיר יחידה מומלץ לפני קיצוץ אחיד</t>
  </si>
  <si>
    <t>תחליפי כוח אדם שעיקר עבודתם לא מתבצעת פיזית בחברה עצמה ,ידווחו בסעיף קבלני משנה</t>
  </si>
  <si>
    <t>תקציבאי רשות החדשנות</t>
  </si>
  <si>
    <t>כא</t>
  </si>
  <si>
    <t>חומרים</t>
  </si>
  <si>
    <t>קמ</t>
  </si>
  <si>
    <t>ציוד</t>
  </si>
  <si>
    <t>בודק מקצועי - תקצוב ציוד</t>
  </si>
  <si>
    <t>מס' הציוד</t>
  </si>
  <si>
    <t>תאור הפעילויות בהן נוטל חלק הציוד</t>
  </si>
  <si>
    <t>סעיף ציוד ייעודי</t>
  </si>
  <si>
    <t>ציוד ייעודי</t>
  </si>
  <si>
    <t>פחת ציוד</t>
  </si>
  <si>
    <t>תקציבאי רשות החדשנות - תקצוב שיווק</t>
  </si>
  <si>
    <t>תקציבאי רשות החדשנות - תקצוב ציוד ייעודי</t>
  </si>
  <si>
    <t>מחיר יחידה/ מחיר לשעת יצור בש"ח</t>
  </si>
  <si>
    <t xml:space="preserve">כמות/ מס' שעות יצור </t>
  </si>
  <si>
    <t>קישור לאתר רשות החדשנות</t>
  </si>
  <si>
    <t xml:space="preserve">סעיף שיווק </t>
  </si>
  <si>
    <t>תקרת אחוז התעסוקה בתוכנית מו"פ זו (ההזנה מוגבלת לתיקרות)</t>
  </si>
  <si>
    <t>מנכ"ל או מנהל מו"פ בחברת חממה/ מנכ"ל חברת מעבדה/ מנהל המעבדה לחדשנות</t>
  </si>
  <si>
    <t>תקורה חומרים</t>
  </si>
  <si>
    <t>אחוז תקורה חומרים</t>
  </si>
  <si>
    <t>מוסד מחקר</t>
  </si>
  <si>
    <t>אחוז תקורה כא</t>
  </si>
  <si>
    <t>עובד במסלול אנליזה מוסדים</t>
  </si>
  <si>
    <t>תקורה</t>
  </si>
  <si>
    <t>הנחיות למילוי קובץ תקציב</t>
  </si>
  <si>
    <t>מומלץ להדפיס עמוד זה לסיוע במהלך מילוי הבקשה</t>
  </si>
  <si>
    <t>תנופה - מסלול הטבה מס' 9</t>
  </si>
  <si>
    <t>הפעלת חממה - מסלול הטבה מס' 3</t>
  </si>
  <si>
    <t>פרוייקט חממה ביוטכנולוגית - מסלול הטבה מס' 22</t>
  </si>
  <si>
    <t>פרוייקט חממה יזמות בפריפריה - מסלול הטבה מס' 39</t>
  </si>
  <si>
    <t>הפעלת חממה יזמות בפריפריה - מסלול הטבה מס' 39</t>
  </si>
  <si>
    <t>מעבדה לחדשנות- חברת מעבדה - מסלול הטבה מס' 29</t>
  </si>
  <si>
    <t>תשתית טכנולוגית של מעבדה לחדשנות - מסלול הטבה מס' 29</t>
  </si>
  <si>
    <t>תפעול שוטף של מעבדה לחדשנות -  מסלול הטבה מס' 29</t>
  </si>
  <si>
    <t>מתקני הרצה (פיילוטים) - מסלול הטבה מס' 2</t>
  </si>
  <si>
    <t>אתגר - מסלול הטבה מס' 26</t>
  </si>
  <si>
    <t>מרכזי מו"פ בפריפריה  - מסלול הטבה מס' 15</t>
  </si>
  <si>
    <t>מרכזי מו"פ ביו רפואה - מסלול הטבה מס' 35</t>
  </si>
  <si>
    <t>הגברת השתתפות בהורייזן- מסלול מס' 37</t>
  </si>
  <si>
    <t>קידום יזמות טכנולוגית בעיר חיפה - מסלול הטבה מס' 38</t>
  </si>
  <si>
    <t>אנליזה מוסדיים - מסלול הטבה מס' 40</t>
  </si>
  <si>
    <t>הנוסחה לחישוב "סה"כ שכר מבוקש בהתאם לתקרות" תגביל את השכר המבוקש בהתאם לתקרות לעיל</t>
  </si>
  <si>
    <t>ראש התחום/ בודק בכיר</t>
  </si>
  <si>
    <t>מס' חודשי השימוש בתיק</t>
  </si>
  <si>
    <t>האם ההוצאה היא לצד קשור?
במידה וכן- הסבר
במידה ולא- למלא "לא"</t>
  </si>
  <si>
    <t>שת"פ בינלאומי (מו"פ)- מסלול הטבה מס'1</t>
  </si>
  <si>
    <t>שת"פ בינלאומי (פיילוטים)- מסלול הטבה מס' 1</t>
  </si>
  <si>
    <t>מכינת מו"פ - מסלול הטבה מס' 36 ב'</t>
  </si>
  <si>
    <t xml:space="preserve">מופ"ת - מסלול הטבה מס' 36 א' </t>
  </si>
  <si>
    <t>לחץ כאן בכדי לבחור מסלול מהרשימה</t>
  </si>
  <si>
    <t>התאמת מוצר ותיקוף שוק</t>
  </si>
  <si>
    <t xml:space="preserve">סעיף התאמת מוצר ותיקוף שוק </t>
  </si>
  <si>
    <t>מנכ"ל תאגיד הזנק</t>
  </si>
  <si>
    <t>זירה</t>
  </si>
  <si>
    <t>קרן המו"פ מסלול הטבה מס' 1</t>
  </si>
  <si>
    <t>כללי:</t>
  </si>
  <si>
    <t>מומלץ למלא את התקציב לצד קריאת נהלי המסלול ופירוט ההוצאות המוכרות במסגרתו.</t>
  </si>
  <si>
    <t>קובץ זה מוגן בסיסמא. יש למלא נתונים אך ורק בשדות שפתוחים לעריכה.</t>
  </si>
  <si>
    <t>צמיחה</t>
  </si>
  <si>
    <t>הזנק</t>
  </si>
  <si>
    <t>יצור מתקדם</t>
  </si>
  <si>
    <t>בינלאומי</t>
  </si>
  <si>
    <t>תשתיות טכנולוגיות</t>
  </si>
  <si>
    <t>חברתי ציבורי</t>
  </si>
  <si>
    <t>מסחור ידע (תעשיה)  - מסלול הטבה מס' 5ד'</t>
  </si>
  <si>
    <t>מסחור ידע (אקדמיה) - מסלול הטבה מס' 5ד'</t>
  </si>
  <si>
    <t>עזרטק - מסלול הטבה מס' 2 טו'</t>
  </si>
  <si>
    <t>מגנ"ט מאגד תעשיה - מסלול הטבה מס' 5א'</t>
  </si>
  <si>
    <t>מגנ"ט מאגד אקדמיה - מסלול הטבה מס' 5א'</t>
  </si>
  <si>
    <t>ממשל טק - מסלול הטבה מס' 2 יד'</t>
  </si>
  <si>
    <t>יש להעלות את הקובץ כצרופה להגשת הטופס המקוון באזור האישי באתר הרשות.</t>
  </si>
  <si>
    <t>סוג ההתקשרות (במחיר קבוע או לפי שעה)</t>
  </si>
  <si>
    <t>קרן הון אנושי - מסלול הטבה מס' 44</t>
  </si>
  <si>
    <t>מענק לעידוד מיזמים מקומיים – מסלול הטבה 39</t>
  </si>
  <si>
    <t>מחקר יישומי באקדמיה מסלול משנה 5ג</t>
  </si>
  <si>
    <t>מחקר יישומי בתעשייה מסלול משנה 5ה'</t>
  </si>
  <si>
    <t>מימד תעשייה מסלול הטבה מס' 2 יז'</t>
  </si>
  <si>
    <t>מימד אקדמיה מסלול הטבה מס' 2 יז'</t>
  </si>
  <si>
    <t>מו"פ בתחום החלל מסלול הטבה מס' 2 יח'</t>
  </si>
  <si>
    <t>תשתיות מו"פ לתעשייה - קבוצת משתמשים - מסלול הטבה מס' 5ב'</t>
  </si>
  <si>
    <t>תשתיות מו"פ לתעשייה - תאגיד תעשייתי - מסלול הטבה מס' 5ב' </t>
  </si>
  <si>
    <t>מסלול הסדנה - איגוד ללימודי טכנולוגיה מתקדמת- מסלול הטבה מס' 41 </t>
  </si>
  <si>
    <t>עובד רגיל קרן הון אנושי</t>
  </si>
  <si>
    <t>עובד קרן הון אנושי חברת כ"א/חליף כ"א</t>
  </si>
  <si>
    <t>רק עבור קרן הון אנושי - מסלול הטבה מס' 44</t>
  </si>
  <si>
    <t>ציוד חממות- מסלולי הטבה מס' 3/4</t>
  </si>
  <si>
    <t>פרוייקט חממה טכנולוגית - מסלולי הטבה מס' 3/4</t>
  </si>
  <si>
    <t>שם חבילת העבודה</t>
  </si>
  <si>
    <t>מספר חבילת העבודה</t>
  </si>
  <si>
    <t>WP_IX</t>
  </si>
  <si>
    <t>WP_NAME</t>
  </si>
  <si>
    <t>wp_name_trim</t>
  </si>
  <si>
    <t>C0</t>
  </si>
  <si>
    <t>R0</t>
  </si>
  <si>
    <t>wp_act</t>
  </si>
  <si>
    <t>end_mo</t>
  </si>
  <si>
    <t>start_mo</t>
  </si>
  <si>
    <t>act_worker</t>
  </si>
  <si>
    <t>אחוז תעסוקה מבוקש לעובד (%)</t>
  </si>
  <si>
    <t>תקרת אחוז תעסוקה לעובד (%)</t>
  </si>
  <si>
    <t>בדיקת חריגה מתקרת אחוז תעסוקה</t>
  </si>
  <si>
    <t>שם משפחה + שם פרטי *</t>
  </si>
  <si>
    <t>תואר מקצועי *</t>
  </si>
  <si>
    <t>תפקיד במחקר *</t>
  </si>
  <si>
    <t>תקרת שכר</t>
  </si>
  <si>
    <t>תקרת אחוז תעסוקה</t>
  </si>
  <si>
    <t>תאי עזר</t>
  </si>
  <si>
    <t>תא עזר</t>
  </si>
  <si>
    <t>אחוז תעסוקה לעובד בחבילת עבודה בתוכנית מו"פ זו</t>
  </si>
  <si>
    <t>סה"כ אחוז תעסוקה  מומלץ לעובד
(%)</t>
  </si>
  <si>
    <t>סה"כ שכר כולל
 מבוקש בהתאם לתקרות</t>
  </si>
  <si>
    <t>קיצוץ אחיד לחבילת עבודה</t>
  </si>
  <si>
    <t>חלקיות משרה מוגבלת בתקרות</t>
  </si>
  <si>
    <t>חלקיות משרה
 (%)</t>
  </si>
  <si>
    <t>מקרא צבעים</t>
  </si>
  <si>
    <t>ללא צבע: תא להזנה ידנית</t>
  </si>
  <si>
    <t>תא מחושב - לא לשנות</t>
  </si>
  <si>
    <t>חבילת עבודה לא פעילה</t>
  </si>
  <si>
    <t>סיכומים</t>
  </si>
  <si>
    <t>תא שהוזן בערך ידני</t>
  </si>
  <si>
    <t>act_line</t>
  </si>
  <si>
    <t>חומרים לחבילת עבודה</t>
  </si>
  <si>
    <t>אחוז  לחבילת עבודה</t>
  </si>
  <si>
    <t>חומרים ל-100%</t>
  </si>
  <si>
    <t>המלצה על קיצוץ אחיד, שיעור הקיצוץ
(ה-% שתקליד יופחת מכל פריט):</t>
  </si>
  <si>
    <t>rel_col</t>
  </si>
  <si>
    <t>אחוז שימוש מבוקש</t>
  </si>
  <si>
    <t>סה"כ עלות לפריט</t>
  </si>
  <si>
    <t xml:space="preserve">סה"כ עלות מומלצת לפריט </t>
  </si>
  <si>
    <t>material_chev</t>
  </si>
  <si>
    <t>material_bodek</t>
  </si>
  <si>
    <t>man_pow_chev</t>
  </si>
  <si>
    <t>man_pow_bodek</t>
  </si>
  <si>
    <t>Column1</t>
  </si>
  <si>
    <t>Column2</t>
  </si>
  <si>
    <t>סה"כ תקציב מבוקש</t>
  </si>
  <si>
    <t>tot_req</t>
  </si>
  <si>
    <t>help1</t>
  </si>
  <si>
    <t>help2</t>
  </si>
  <si>
    <t>tot_rec</t>
  </si>
  <si>
    <t>מס' פריט</t>
  </si>
  <si>
    <t>קבלני משנה לחבילת עבודה</t>
  </si>
  <si>
    <t>נימןק לשינוי</t>
  </si>
  <si>
    <t>סה"כ תקציב מומלץ</t>
  </si>
  <si>
    <t>בודק מקצועי
 תקצוב קב"מ מומלץ</t>
  </si>
  <si>
    <t xml:space="preserve"> חומרים
 לחבילת עבודה</t>
  </si>
  <si>
    <t xml:space="preserve"> קבלני משנה בארץ  
לחבילת עבודה</t>
  </si>
  <si>
    <t xml:space="preserve"> קבלני משנה חו"ל  
לחבילת עבודה</t>
  </si>
  <si>
    <t>subcont_chev_il</t>
  </si>
  <si>
    <t>subcont_chev_word</t>
  </si>
  <si>
    <t>subcont_bodek_il</t>
  </si>
  <si>
    <t>subcont_bodek_word</t>
  </si>
  <si>
    <t xml:space="preserve"> חומרים
לחבילת עבודה</t>
  </si>
  <si>
    <t>משתני הפעלה</t>
  </si>
  <si>
    <t>עלות
הציוד</t>
  </si>
  <si>
    <t>act
line</t>
  </si>
  <si>
    <t>אחוז שימוש בציוד לחבילת עבודה</t>
  </si>
  <si>
    <t>#</t>
  </si>
  <si>
    <t>פחת 
ליחידת ציוד</t>
  </si>
  <si>
    <t>אחוז שימוש מומלץ</t>
  </si>
  <si>
    <t>הסבר לשינוי</t>
  </si>
  <si>
    <t xml:space="preserve"> עבור כל פריט J עד C חובה למלא את עמודות  </t>
  </si>
  <si>
    <t>ציוד
לחבילת עבודה</t>
  </si>
  <si>
    <t>tzyud_bodek</t>
  </si>
  <si>
    <t>tzyud_chev</t>
  </si>
  <si>
    <t>סכום מבוקש בש"ח מוגבל בתקרות</t>
  </si>
  <si>
    <t>אחוז השימוש הכולל לכל סעיף חייב להיות 100% - אחרת לא מחושב תקציב.</t>
  </si>
  <si>
    <t>שונות
לחבילת עבודה</t>
  </si>
  <si>
    <t>shonot_chev</t>
  </si>
  <si>
    <t>shonot_bodek</t>
  </si>
  <si>
    <t>תקציב לפטנט שנים קודמות</t>
  </si>
  <si>
    <t>max_pat</t>
  </si>
  <si>
    <t xml:space="preserve">סכום מומלץ לאחר קיצוץ אחיד בש"ח </t>
  </si>
  <si>
    <t>תא עזר
סכום ללא קיצוץ</t>
  </si>
  <si>
    <t>המלצת הבודק למספר חודשי שימוש</t>
  </si>
  <si>
    <t>סה"כ ללא תקורה</t>
  </si>
  <si>
    <t>סעיף כוח אדם שכר</t>
  </si>
  <si>
    <t>פרטי העובד</t>
  </si>
  <si>
    <t>הערות</t>
  </si>
  <si>
    <t>חבילת
עבודה
1</t>
  </si>
  <si>
    <t>חבילת
עבודה
2</t>
  </si>
  <si>
    <t>חבילת
עבודה
3</t>
  </si>
  <si>
    <t>חבילת
עבודה
4</t>
  </si>
  <si>
    <t>חבילת
עבודה
5</t>
  </si>
  <si>
    <t>חבילת
עבודה
6</t>
  </si>
  <si>
    <t>חבילת
עבודה
7</t>
  </si>
  <si>
    <t>חבילת
עבודה
8</t>
  </si>
  <si>
    <t>חבילת
עבודה
9</t>
  </si>
  <si>
    <t>חבילת
עבודה
10</t>
  </si>
  <si>
    <t>חבילת
עבודה
11</t>
  </si>
  <si>
    <t>חבילת
עבודה
12</t>
  </si>
  <si>
    <t>חבילת
עבודה
13</t>
  </si>
  <si>
    <t>חבילת
עבודה
14</t>
  </si>
  <si>
    <t>חבילת
עבודה
15</t>
  </si>
  <si>
    <t>חבילת
עבודה
16</t>
  </si>
  <si>
    <t>תקרת שכר + עלויות סוציאליות</t>
  </si>
  <si>
    <t>המלצה על קיצוץ אחיד: 
שיעור הקיצוץ (ה-% שתקליד יופחת מכל פריט):</t>
  </si>
  <si>
    <r>
      <t xml:space="preserve">ריכוז התקציב המבוקש </t>
    </r>
    <r>
      <rPr>
        <sz val="14"/>
        <color theme="0"/>
        <rFont val="David"/>
        <family val="2"/>
        <charset val="177"/>
      </rPr>
      <t>(נקלט אוטומטית מתוך הגליונות)</t>
    </r>
  </si>
  <si>
    <t>פרטי הבקשה</t>
  </si>
  <si>
    <t>פרטי ממלאי הבקשה</t>
  </si>
  <si>
    <r>
      <t xml:space="preserve">ריכוז התקציב המומלץ </t>
    </r>
    <r>
      <rPr>
        <sz val="14"/>
        <color theme="0"/>
        <rFont val="David"/>
        <family val="2"/>
        <charset val="177"/>
      </rPr>
      <t>(נקלט אוטומטית מתוך הגליונות)</t>
    </r>
  </si>
  <si>
    <t>בחירה</t>
  </si>
  <si>
    <t>zira</t>
  </si>
  <si>
    <t>bchira</t>
  </si>
  <si>
    <t>maslul_ix</t>
  </si>
  <si>
    <t>mp</t>
  </si>
  <si>
    <t>material</t>
  </si>
  <si>
    <t>subcont</t>
  </si>
  <si>
    <t>marketing</t>
  </si>
  <si>
    <t>hataamat</t>
  </si>
  <si>
    <t>tzyud_yiudi</t>
  </si>
  <si>
    <t>misc</t>
  </si>
  <si>
    <t>tzyud</t>
  </si>
  <si>
    <t>tkura_mp</t>
  </si>
  <si>
    <t>mosad</t>
  </si>
  <si>
    <t>matterial_achuz_tkura</t>
  </si>
  <si>
    <t>achuz_pchat</t>
  </si>
  <si>
    <t>matterial_tkura</t>
  </si>
  <si>
    <t>מסלול נבחר</t>
  </si>
  <si>
    <t>טבלת קודי שכר (הקשה על תא זה תעביר אותך לראשית טבלת קוד שכר)</t>
  </si>
  <si>
    <t>נתוני חבילות העבודה</t>
  </si>
  <si>
    <t>תקציב מבוקש (₪)</t>
  </si>
  <si>
    <t>תקציב מומלץ (₪)</t>
  </si>
  <si>
    <t xml:space="preserve">טבלת קודי עלות (חומרים) </t>
  </si>
  <si>
    <t>טבלת נימוקים (חומרים)</t>
  </si>
  <si>
    <t>טבלת קודי עלות  (קב"מ)</t>
  </si>
  <si>
    <t>סוגי התקשרות (קב"מ)</t>
  </si>
  <si>
    <t>תאי עזר - קב"מ</t>
  </si>
  <si>
    <t>תאי עזר - חומרים</t>
  </si>
  <si>
    <t>קבלן משנה ישראלי</t>
  </si>
  <si>
    <t>תאי עזר - ציוד</t>
  </si>
  <si>
    <t>תאי עזר - שונות</t>
  </si>
  <si>
    <t>A : XFD</t>
  </si>
  <si>
    <t>1 : 1048576</t>
  </si>
  <si>
    <t>אזהרותתאריך רכישה</t>
  </si>
  <si>
    <t>אזהרות חודשי שימוש</t>
  </si>
  <si>
    <t>אזהרות עלות הציוד</t>
  </si>
  <si>
    <t>עצירת חישוב עקב אזהרה</t>
  </si>
  <si>
    <t>halt_calc</t>
  </si>
  <si>
    <t>שנות אדם
מומלצות</t>
  </si>
  <si>
    <t>פרטי הבודק המקצועי</t>
  </si>
  <si>
    <t>שם  מנהל הכספים/יועץ טכנולגי</t>
  </si>
  <si>
    <t>מספר ברשם (ח.פ.)</t>
  </si>
  <si>
    <t>תקופת הביצוע המבוקשת</t>
  </si>
  <si>
    <t>bodek_on_flag</t>
  </si>
  <si>
    <t>chev_on_flag</t>
  </si>
  <si>
    <t>חומרים וציוד</t>
  </si>
  <si>
    <t>תאריך הגיליון</t>
  </si>
  <si>
    <t>גרסת הגיליון</t>
  </si>
  <si>
    <t>מספר הנוהל</t>
  </si>
  <si>
    <t xml:space="preserve"> קבלני משנה בארץ  לחבילת עבודה</t>
  </si>
  <si>
    <t xml:space="preserve"> קבלני משנה  בחו"ל לחבילת עבודה</t>
  </si>
  <si>
    <t>בודק מקצועי - תקצוב כח אדם</t>
  </si>
  <si>
    <t>שם התאגיד</t>
  </si>
  <si>
    <t>מס' תאגיד ברשות החדשנות</t>
  </si>
  <si>
    <t>תאריך התחלה</t>
  </si>
  <si>
    <t>תאריך סיום</t>
  </si>
  <si>
    <t>מס' חודשי הבקשה</t>
  </si>
  <si>
    <t>נושא הבקשה</t>
  </si>
  <si>
    <r>
      <t xml:space="preserve">שכר </t>
    </r>
    <r>
      <rPr>
        <b/>
        <u/>
        <sz val="12"/>
        <rFont val="David"/>
        <family val="2"/>
      </rPr>
      <t>חודשי</t>
    </r>
    <r>
      <rPr>
        <b/>
        <sz val="12"/>
        <rFont val="David"/>
        <family val="2"/>
      </rPr>
      <t xml:space="preserve"> כולל, מוגבל בתיקרות</t>
    </r>
  </si>
  <si>
    <r>
      <t xml:space="preserve">קוד עלות
</t>
    </r>
    <r>
      <rPr>
        <sz val="12"/>
        <color rgb="FFC00000"/>
        <rFont val="David"/>
        <family val="2"/>
      </rPr>
      <t>(נא להקיש
 על התאים)</t>
    </r>
  </si>
  <si>
    <r>
      <t xml:space="preserve">הוצאה לצד קשור
</t>
    </r>
    <r>
      <rPr>
        <sz val="12"/>
        <color rgb="FFC00000"/>
        <rFont val="David"/>
        <family val="2"/>
      </rPr>
      <t>קרא הסבר בהערה</t>
    </r>
  </si>
  <si>
    <r>
      <t xml:space="preserve">הוצאה לצד קשור
</t>
    </r>
    <r>
      <rPr>
        <b/>
        <sz val="12"/>
        <color rgb="FFC00000"/>
        <rFont val="David"/>
        <family val="2"/>
      </rPr>
      <t>קרא הסבר בהערה</t>
    </r>
  </si>
  <si>
    <t>קוד שכר 
קישור לטבלה</t>
  </si>
  <si>
    <t>חריגת מתקרת שכר</t>
  </si>
  <si>
    <t>חובה למלא את עמודת C עד H עבור כל פריט</t>
  </si>
  <si>
    <t>אחוז השימוש המצטבר לכל פריט חייב להיות בדיוק 100% - אחרת לא מחושב תקציב.</t>
  </si>
  <si>
    <t>אחוז השימוש המצטבר לכל קבלן משנה חייב להיות בדיוק 100% - אחרת לא מחושב תקציב.</t>
  </si>
  <si>
    <t>חובה למלא את עמודת C עד J עבור כל פריט</t>
  </si>
  <si>
    <r>
      <t xml:space="preserve">סוג ההוצאה
</t>
    </r>
    <r>
      <rPr>
        <b/>
        <sz val="12"/>
        <color rgb="FFC00000"/>
        <rFont val="David"/>
        <family val="2"/>
      </rPr>
      <t>קרא הסבר</t>
    </r>
  </si>
  <si>
    <t xml:space="preserve"> סוג  ההוצאה</t>
  </si>
  <si>
    <t>200-07</t>
  </si>
  <si>
    <t>קב"מ ל-100%</t>
  </si>
  <si>
    <t>Column3</t>
  </si>
  <si>
    <t>מספר חודשי עבודה</t>
  </si>
  <si>
    <t>line_on</t>
  </si>
  <si>
    <t>line
on</t>
  </si>
  <si>
    <t>num_mon</t>
  </si>
  <si>
    <t>date_err</t>
  </si>
  <si>
    <t>date
err</t>
  </si>
  <si>
    <t>חודש התחלה
mm/yyyy</t>
  </si>
  <si>
    <t>חודש
סיום
mm/yyyy</t>
  </si>
  <si>
    <t>סה"כ שכר:</t>
  </si>
  <si>
    <t>סה"כ שכר + תקורה:</t>
  </si>
  <si>
    <t xml:space="preserve"> עבור כל פריט חובה למלא את עמודות  [E-C] ו- [J-G]</t>
  </si>
  <si>
    <t>שארית פחת</t>
  </si>
  <si>
    <r>
      <rPr>
        <b/>
        <sz val="12"/>
        <rFont val="David"/>
        <family val="2"/>
      </rPr>
      <t>צד קשור</t>
    </r>
    <r>
      <rPr>
        <b/>
        <sz val="12"/>
        <color rgb="FFC00000"/>
        <rFont val="David"/>
        <family val="2"/>
      </rPr>
      <t xml:space="preserve">
קרא הסבר בהערה</t>
    </r>
  </si>
  <si>
    <r>
      <rPr>
        <b/>
        <sz val="11"/>
        <rFont val="David"/>
        <family val="2"/>
      </rPr>
      <t>צד קשור</t>
    </r>
    <r>
      <rPr>
        <b/>
        <sz val="11"/>
        <color rgb="FFC00000"/>
        <rFont val="David"/>
        <family val="2"/>
      </rPr>
      <t xml:space="preserve">
קרא הסבר בהערה</t>
    </r>
  </si>
  <si>
    <t>man_pow_chev_calc_flag</t>
  </si>
  <si>
    <t>חריגה ממגבלת אחוז תעסוקה - יש לתקן (אחרת לא מחושב תקציב לגיליון)</t>
  </si>
  <si>
    <t>subcont_sum_il_chev</t>
  </si>
  <si>
    <t>tziyud_chev_calc_flag</t>
  </si>
  <si>
    <t>כוח אדם</t>
  </si>
  <si>
    <t>קב"מ</t>
  </si>
  <si>
    <t>chomarim_chev_calc_flag</t>
  </si>
  <si>
    <r>
      <t xml:space="preserve">(1) אחוז השימוש הכולל לכל סעיף ציוד לא יעלה על  100% - </t>
    </r>
    <r>
      <rPr>
        <b/>
        <sz val="12"/>
        <color rgb="FFFFFF00"/>
        <rFont val="David"/>
        <family val="2"/>
      </rPr>
      <t>אחרת לא מחושב תקציב</t>
    </r>
    <r>
      <rPr>
        <b/>
        <sz val="12"/>
        <color theme="0"/>
        <rFont val="David"/>
        <family val="2"/>
      </rPr>
      <t>.</t>
    </r>
  </si>
  <si>
    <r>
      <t xml:space="preserve">(2) עלות פריט ציוד לפחות 1500 ₪ - </t>
    </r>
    <r>
      <rPr>
        <b/>
        <sz val="12"/>
        <color rgb="FFFFFF00"/>
        <rFont val="David"/>
        <family val="2"/>
      </rPr>
      <t>אחרת הפריט לא מחושב בתקציב</t>
    </r>
    <r>
      <rPr>
        <b/>
        <sz val="12"/>
        <color theme="0"/>
        <rFont val="David"/>
        <family val="2"/>
      </rPr>
      <t>.</t>
    </r>
  </si>
  <si>
    <t>shonot_chev_calc_flag</t>
  </si>
  <si>
    <t>כללי</t>
  </si>
  <si>
    <t>תאריך הכנה (dd/mm/yyyy)</t>
  </si>
  <si>
    <t>נכון לתאריך (dd/mm/yyyy)</t>
  </si>
  <si>
    <t xml:space="preserve"> יש להזין נתונים בתאים בעלי רקע לבן בלבד.</t>
  </si>
  <si>
    <t>שים לב! רק לאחר מילויים ייפתחו לעריכה יתר הגיליונות הניתנים למילוי.</t>
  </si>
  <si>
    <t>בגיליון זה אין למלא סעיפי תקציב. הנתונים ימשכו באופן אוטומטי משאר הגיליונות.</t>
  </si>
  <si>
    <t>מילוי גיליון "חבילות עבודה" (לשונית הצבועה בצבע תכלת):</t>
  </si>
  <si>
    <t>[2]</t>
  </si>
  <si>
    <t>מילוי גיליונות סעיפי ההוצאה המבוקשים:</t>
  </si>
  <si>
    <t>[3]</t>
  </si>
  <si>
    <t>לאחר מילוי פרטי הוצאה מבוקשת, יש לרשום את הקצאתה (באחוזים) לכל אחת מחבילות העבודה שהוגדרו.</t>
  </si>
  <si>
    <t>סך האחוזים המצטבר חייב להיות 100% בדיוק עבור הגיליונות הבאים: "חומרים", "קבלני משנה", "שונות".</t>
  </si>
  <si>
    <t>סך האחוזים המצטבר יכול להיות קטן או שווה ל- 100% עבור הגיליונות הבאים: "כוח אדם - שכר", "ציוד".</t>
  </si>
  <si>
    <t>[4]</t>
  </si>
  <si>
    <t>ככל שהנתונים לא מולאו כהלכה - עמודת הגיליון התקול תצבע באדום ולא יחושב תקציב כולל - יש לתקן את התקלה.</t>
  </si>
  <si>
    <t>ככל שהנתונים לא מולאו כהלכה - שורת הגיליון התקול תצבע באדום ולא יחושב תקציב כולל - יש לתקן את התקלה.</t>
  </si>
  <si>
    <t>אין למלא פרטים בעמודת ה"הבודק המקצועי".</t>
  </si>
  <si>
    <t>[5]</t>
  </si>
  <si>
    <t>[6]</t>
  </si>
  <si>
    <t>מילוי כל התאים ב-"פרטי ממלאי הבקשה"  ו-"תקופת הביצוע המבוקשת" - תנאי למילוי הגיליון</t>
  </si>
  <si>
    <r>
      <t xml:space="preserve">תא בעל רקע צבוע בכל צבע </t>
    </r>
    <r>
      <rPr>
        <b/>
        <sz val="12"/>
        <color rgb="FFA00000"/>
        <rFont val="David"/>
        <family val="2"/>
      </rPr>
      <t>אחר</t>
    </r>
    <r>
      <rPr>
        <sz val="12"/>
        <rFont val="David"/>
        <family val="2"/>
      </rPr>
      <t xml:space="preserve"> למעט לבן נעול </t>
    </r>
    <r>
      <rPr>
        <b/>
        <sz val="12"/>
        <color rgb="FFA00000"/>
        <rFont val="David"/>
        <family val="2"/>
      </rPr>
      <t>ואין להזין</t>
    </r>
    <r>
      <rPr>
        <sz val="12"/>
        <rFont val="David"/>
        <family val="2"/>
      </rPr>
      <t xml:space="preserve"> בו נתונים.</t>
    </r>
  </si>
  <si>
    <t>בדיקת נתונים בגיליון "חבילת עבודה":</t>
  </si>
  <si>
    <t>בדיקת נתונים בגיליון "ראשי-פרטים כלליים וריכוז הוצאות":</t>
  </si>
  <si>
    <r>
      <rPr>
        <b/>
        <sz val="12"/>
        <color rgb="FFC00000"/>
        <rFont val="David"/>
        <family val="2"/>
      </rPr>
      <t>אין לבצע גזירה/העתקה (Cut/Copy)</t>
    </r>
    <r>
      <rPr>
        <sz val="12"/>
        <color rgb="FFC00000"/>
        <rFont val="David"/>
        <family val="2"/>
      </rPr>
      <t xml:space="preserve"> של ערכים לתוך הקובץ. מילוי הקובץ יעשה רק על ידי מילוי ידני של נתונים.</t>
    </r>
  </si>
  <si>
    <t>יש למלא את הגיליונות בהתאם למהות ההוצאות הצפויות לבקשה. במידה וישנם גיליונות שאינם נדרשים יש להשאירם ריקים.</t>
  </si>
  <si>
    <t>חריגה מאחוזים אלו תגרום לצביעת השורה באדום ולאי חישוב תקציב לבקשה. יש לתקן את הקצאת ההוצאה לחבילות.</t>
  </si>
  <si>
    <t>הקובץ מיועד להגשת תקציב לבקשת תמיכה לרשות לחדשנות  במסגרת פיילוט תוכניות מאושרות ע"פ חבילות עבודה.</t>
  </si>
  <si>
    <t>יש לשים לב לשגיאות הזנה הגורמות לצביעת התאים השגויים בצבע אדום.</t>
  </si>
  <si>
    <t>יש לבחור בגיליון "ראשי-פרטים כלליים וריכוז הוצאות".</t>
  </si>
  <si>
    <t>יש לוודא שבשורה 3 רשום שם המסלול:  "מחקר יישומי באקדמיה מסלול משנה 5ג" .</t>
  </si>
  <si>
    <t>יש למלא את כל הפרטים הכלליים בתאים המתאימים: "תקופת הביצוע המאושרת", "פרטי ממלא הבקשה", ו- "פרטי ממלא הבקשה".</t>
  </si>
  <si>
    <t>רשום את פרטי כל אחת מחבילות העבודה של התוכנית (שם, חודש התחלה מתוכנן, חודש סיום צפוי).</t>
  </si>
  <si>
    <t>הקפד למלא את חבילות העבודה ברצף בהתאם למועד התחלתן המתוכנן.</t>
  </si>
  <si>
    <t>אם כל הנתונים מולאו כהלכה בגיליונות התקציב, ניתן יהיה לראות בגיליון זה את חלוקת התקציב לכל חבילת עבודה.</t>
  </si>
  <si>
    <t>אם כל הנתונים מולאו כהלכה בגיליונות התקציב, ניתן יהיה לראות בגיליון זה את חלוקת התקציב לכל סוג הוצאה.</t>
  </si>
  <si>
    <r>
      <t>חובה למלא את עמודות</t>
    </r>
    <r>
      <rPr>
        <b/>
        <sz val="16"/>
        <color rgb="FFC00000"/>
        <rFont val="David"/>
        <family val="2"/>
      </rPr>
      <t xml:space="preserve"> C עד K </t>
    </r>
    <r>
      <rPr>
        <sz val="16"/>
        <color rgb="FFC00000"/>
        <rFont val="David"/>
        <family val="2"/>
      </rPr>
      <t>עבור כל פריט (אם אחד התאים ריק לא יחושב תקציב),</t>
    </r>
    <r>
      <rPr>
        <b/>
        <sz val="16"/>
        <color rgb="FFC00000"/>
        <rFont val="David"/>
        <family val="2"/>
      </rPr>
      <t xml:space="preserve"> בעמודה H</t>
    </r>
    <r>
      <rPr>
        <sz val="16"/>
        <color rgb="FFC00000"/>
        <rFont val="David"/>
        <family val="2"/>
      </rPr>
      <t xml:space="preserve"> יש להזין '0' אם אין עלויות סוציאליות </t>
    </r>
  </si>
  <si>
    <t>סטודנט מלגאי</t>
  </si>
  <si>
    <t>Column22</t>
  </si>
  <si>
    <t>Column12</t>
  </si>
  <si>
    <t>שנות אדם לחבילת עבודה</t>
  </si>
  <si>
    <t xml:space="preserve"> כוח אדם
שכר
לחבילת העבודה</t>
  </si>
  <si>
    <t>כוח אדם
שכר
לחבילת העבודה</t>
  </si>
  <si>
    <t>relative calc</t>
  </si>
  <si>
    <t>שכר ל-100%
היקף משרה</t>
  </si>
  <si>
    <t>_mp_perc_gap</t>
  </si>
  <si>
    <t>_chom_perc_gap</t>
  </si>
  <si>
    <t>_kab_perc_gap</t>
  </si>
  <si>
    <t>_tziy_perc_gap</t>
  </si>
  <si>
    <t>_shon_perc_gap</t>
  </si>
  <si>
    <t>29-04-2024</t>
  </si>
  <si>
    <t>v1116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</si>
</sst>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 &quot;₪&quot;\ * #,##0_ ;_ &quot;₪&quot;\ * \-#,##0_ ;_ &quot;₪&quot;\ * &quot;-&quot;_ ;_ @_ "/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mm/yy"/>
    <numFmt numFmtId="166" formatCode="0.0%"/>
    <numFmt numFmtId="167" formatCode="#,##0.0"/>
    <numFmt numFmtId="168" formatCode="#,##0_ ;[Red]\-#,##0\ "/>
    <numFmt numFmtId="169" formatCode="_ * #,##0_ ;_ * \-#,##0_ ;_ * &quot;-&quot;??_ ;_ @_ "/>
    <numFmt numFmtId="170" formatCode="#,###"/>
    <numFmt numFmtId="171" formatCode="mm/yyyy"/>
    <numFmt numFmtId="172" formatCode="#,##0_ ;\-#,##0\ "/>
    <numFmt numFmtId="173" formatCode="mm/yyyy\ "/>
    <numFmt numFmtId="174" formatCode="0.0000"/>
    <numFmt numFmtId="175" formatCode="0.0"/>
  </numFmts>
  <fonts count="105" x14ac:knownFonts="1">
    <font>
      <sz val="10"/>
      <name val="Arial"/>
      <family val="2"/>
      <charset val="177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2"/>
      <name val="David"/>
      <family val="2"/>
      <charset val="177"/>
    </font>
    <font>
      <b/>
      <sz val="10"/>
      <name val="David"/>
      <family val="2"/>
      <charset val="177"/>
    </font>
    <font>
      <sz val="10"/>
      <name val="David"/>
      <family val="2"/>
      <charset val="177"/>
    </font>
    <font>
      <u/>
      <sz val="10"/>
      <color indexed="12"/>
      <name val="Arial"/>
      <family val="2"/>
    </font>
    <font>
      <sz val="8"/>
      <name val="Tahoma"/>
      <family val="2"/>
    </font>
    <font>
      <sz val="10"/>
      <color indexed="8"/>
      <name val="Arial"/>
      <family val="2"/>
    </font>
    <font>
      <b/>
      <sz val="14"/>
      <name val="Aharoni"/>
      <family val="2"/>
    </font>
    <font>
      <b/>
      <sz val="16"/>
      <name val="Aharoni"/>
      <family val="2"/>
    </font>
    <font>
      <b/>
      <sz val="11"/>
      <name val="David"/>
      <family val="2"/>
      <charset val="177"/>
    </font>
    <font>
      <b/>
      <sz val="12"/>
      <name val="Aharoni"/>
      <family val="2"/>
    </font>
    <font>
      <sz val="10"/>
      <color theme="0"/>
      <name val="David"/>
      <family val="2"/>
      <charset val="177"/>
    </font>
    <font>
      <sz val="10"/>
      <color rgb="FFFF0000"/>
      <name val="Arial"/>
      <family val="2"/>
    </font>
    <font>
      <sz val="10"/>
      <color theme="1"/>
      <name val="David"/>
      <family val="2"/>
      <charset val="177"/>
    </font>
    <font>
      <b/>
      <sz val="10"/>
      <color theme="0"/>
      <name val="David"/>
      <family val="2"/>
      <charset val="177"/>
    </font>
    <font>
      <b/>
      <sz val="14"/>
      <color theme="0"/>
      <name val="Aharoni"/>
      <family val="2"/>
    </font>
    <font>
      <b/>
      <sz val="12"/>
      <color theme="0"/>
      <name val="David"/>
      <family val="2"/>
      <charset val="177"/>
    </font>
    <font>
      <b/>
      <sz val="10"/>
      <color theme="0"/>
      <name val="Aharoni"/>
      <family val="2"/>
    </font>
    <font>
      <b/>
      <sz val="14"/>
      <color theme="0"/>
      <name val="David"/>
      <family val="2"/>
      <charset val="177"/>
    </font>
    <font>
      <sz val="10"/>
      <color theme="1"/>
      <name val="Tahoma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10"/>
      <name val="Arial"/>
      <family val="2"/>
    </font>
    <font>
      <sz val="14"/>
      <color indexed="48"/>
      <name val="Arial"/>
      <family val="2"/>
    </font>
    <font>
      <sz val="11"/>
      <color indexed="8"/>
      <name val="Arial"/>
      <family val="2"/>
      <charset val="177"/>
    </font>
    <font>
      <b/>
      <sz val="20"/>
      <color rgb="FFFFFFFF"/>
      <name val="David"/>
      <family val="2"/>
    </font>
    <font>
      <b/>
      <sz val="16"/>
      <color rgb="FFFFFFFF"/>
      <name val="David"/>
      <family val="2"/>
    </font>
    <font>
      <sz val="10"/>
      <name val="Arial"/>
      <family val="2"/>
      <charset val="177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9"/>
      <color indexed="81"/>
      <name val="Tahoma"/>
      <family val="2"/>
    </font>
    <font>
      <b/>
      <sz val="14"/>
      <name val="David"/>
      <family val="2"/>
    </font>
    <font>
      <sz val="12"/>
      <name val="David"/>
      <family val="2"/>
    </font>
    <font>
      <b/>
      <sz val="11"/>
      <name val="David"/>
      <family val="2"/>
    </font>
    <font>
      <b/>
      <sz val="12"/>
      <name val="David"/>
      <family val="2"/>
    </font>
    <font>
      <b/>
      <u/>
      <sz val="12"/>
      <name val="David"/>
      <family val="2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0"/>
      <name val="David"/>
      <family val="2"/>
    </font>
    <font>
      <b/>
      <sz val="12"/>
      <color theme="0"/>
      <name val="David"/>
      <family val="2"/>
    </font>
    <font>
      <b/>
      <sz val="14"/>
      <color theme="0"/>
      <name val="David"/>
      <family val="2"/>
    </font>
    <font>
      <b/>
      <sz val="18"/>
      <name val="David"/>
      <family val="2"/>
    </font>
    <font>
      <b/>
      <sz val="11"/>
      <color theme="1"/>
      <name val="David"/>
      <family val="2"/>
    </font>
    <font>
      <sz val="14"/>
      <color theme="0"/>
      <name val="David"/>
      <family val="2"/>
      <charset val="177"/>
    </font>
    <font>
      <b/>
      <sz val="11"/>
      <color rgb="FF002060"/>
      <name val="David"/>
      <family val="2"/>
    </font>
    <font>
      <b/>
      <sz val="16"/>
      <name val="David"/>
      <family val="2"/>
    </font>
    <font>
      <sz val="10"/>
      <name val="David"/>
      <family val="2"/>
    </font>
    <font>
      <b/>
      <sz val="12"/>
      <color theme="1"/>
      <name val="David"/>
      <family val="2"/>
    </font>
    <font>
      <sz val="10"/>
      <color theme="0"/>
      <name val="David"/>
      <family val="2"/>
    </font>
    <font>
      <sz val="11"/>
      <name val="David"/>
      <family val="2"/>
    </font>
    <font>
      <b/>
      <sz val="11"/>
      <color theme="0" tint="-0.249977111117893"/>
      <name val="David"/>
      <family val="2"/>
    </font>
    <font>
      <sz val="11"/>
      <color theme="0" tint="-0.249977111117893"/>
      <name val="David"/>
      <family val="2"/>
    </font>
    <font>
      <sz val="12"/>
      <color theme="1"/>
      <name val="David"/>
      <family val="2"/>
    </font>
    <font>
      <sz val="11"/>
      <color theme="1"/>
      <name val="David"/>
      <family val="2"/>
    </font>
    <font>
      <sz val="12"/>
      <color theme="0"/>
      <name val="David"/>
      <family val="2"/>
    </font>
    <font>
      <sz val="11"/>
      <color theme="0"/>
      <name val="David"/>
      <family val="2"/>
    </font>
    <font>
      <b/>
      <sz val="12"/>
      <color rgb="FFC00000"/>
      <name val="David"/>
      <family val="2"/>
    </font>
    <font>
      <sz val="12"/>
      <color theme="1"/>
      <name val="David"/>
      <family val="2"/>
      <charset val="177"/>
    </font>
    <font>
      <b/>
      <sz val="11"/>
      <color rgb="FFC00000"/>
      <name val="David"/>
      <family val="2"/>
    </font>
    <font>
      <sz val="11"/>
      <color theme="3" tint="0.39997558519241921"/>
      <name val="David"/>
      <family val="2"/>
    </font>
    <font>
      <b/>
      <sz val="16"/>
      <color theme="1"/>
      <name val="David"/>
      <family val="2"/>
    </font>
    <font>
      <sz val="16"/>
      <color rgb="FFC00000"/>
      <name val="David"/>
      <family val="2"/>
    </font>
    <font>
      <b/>
      <sz val="14"/>
      <color theme="1"/>
      <name val="David"/>
      <family val="2"/>
    </font>
    <font>
      <b/>
      <sz val="12"/>
      <color rgb="FF002060"/>
      <name val="David"/>
      <family val="2"/>
    </font>
    <font>
      <b/>
      <sz val="11"/>
      <color rgb="FF000000"/>
      <name val="David"/>
      <family val="2"/>
    </font>
    <font>
      <sz val="14"/>
      <name val="David"/>
      <family val="2"/>
    </font>
    <font>
      <sz val="14"/>
      <color theme="0"/>
      <name val="David"/>
      <family val="2"/>
    </font>
    <font>
      <sz val="10"/>
      <color theme="1"/>
      <name val="David"/>
      <family val="2"/>
    </font>
    <font>
      <sz val="12"/>
      <color theme="1" tint="0.499984740745262"/>
      <name val="David"/>
      <family val="2"/>
    </font>
    <font>
      <sz val="10"/>
      <color theme="1" tint="0.34998626667073579"/>
      <name val="David"/>
      <family val="2"/>
    </font>
    <font>
      <sz val="12"/>
      <color theme="1" tint="0.34998626667073579"/>
      <name val="David"/>
      <family val="2"/>
    </font>
    <font>
      <sz val="9"/>
      <name val="David"/>
      <family val="2"/>
    </font>
    <font>
      <sz val="10"/>
      <color theme="0" tint="-0.499984740745262"/>
      <name val="David"/>
      <family val="2"/>
    </font>
    <font>
      <b/>
      <sz val="7"/>
      <color theme="1"/>
      <name val="David"/>
      <family val="2"/>
    </font>
    <font>
      <b/>
      <sz val="10"/>
      <color theme="1"/>
      <name val="David"/>
      <family val="2"/>
    </font>
    <font>
      <sz val="7"/>
      <color theme="1"/>
      <name val="David"/>
      <family val="2"/>
    </font>
    <font>
      <sz val="12"/>
      <color theme="0" tint="-0.34998626667073579"/>
      <name val="David"/>
      <family val="2"/>
    </font>
    <font>
      <sz val="10"/>
      <color rgb="FFFF0000"/>
      <name val="David"/>
      <family val="2"/>
    </font>
    <font>
      <b/>
      <sz val="12"/>
      <color theme="9" tint="0.39997558519241921"/>
      <name val="David"/>
      <family val="2"/>
    </font>
    <font>
      <b/>
      <sz val="12"/>
      <color rgb="FFFFFF00"/>
      <name val="David"/>
      <family val="2"/>
    </font>
    <font>
      <sz val="14"/>
      <color rgb="FFC00000"/>
      <name val="David"/>
      <family val="2"/>
    </font>
    <font>
      <b/>
      <sz val="12"/>
      <color rgb="FF000000"/>
      <name val="David"/>
      <family val="2"/>
    </font>
    <font>
      <sz val="12"/>
      <color rgb="FFC00000"/>
      <name val="David"/>
      <family val="2"/>
    </font>
    <font>
      <sz val="10"/>
      <color indexed="9"/>
      <name val="David"/>
      <family val="2"/>
    </font>
    <font>
      <sz val="10"/>
      <color theme="9" tint="0.39997558519241921"/>
      <name val="David"/>
      <family val="2"/>
    </font>
    <font>
      <sz val="12"/>
      <color theme="9" tint="0.39997558519241921"/>
      <name val="David"/>
      <family val="2"/>
    </font>
    <font>
      <sz val="10"/>
      <color theme="8" tint="0.59999389629810485"/>
      <name val="David"/>
      <family val="2"/>
    </font>
    <font>
      <sz val="12"/>
      <color theme="3" tint="0.39997558519241921"/>
      <name val="David"/>
      <family val="2"/>
    </font>
    <font>
      <b/>
      <sz val="16"/>
      <color rgb="FFC00000"/>
      <name val="David"/>
      <family val="2"/>
    </font>
    <font>
      <sz val="11"/>
      <name val="David"/>
      <family val="2"/>
      <charset val="177"/>
    </font>
    <font>
      <sz val="12"/>
      <name val="David"/>
      <family val="2"/>
      <charset val="177"/>
    </font>
    <font>
      <u/>
      <sz val="12"/>
      <color indexed="12"/>
      <name val="David"/>
      <family val="2"/>
    </font>
    <font>
      <u/>
      <sz val="16"/>
      <color indexed="12"/>
      <name val="David"/>
      <family val="2"/>
    </font>
    <font>
      <b/>
      <sz val="12"/>
      <color rgb="FFA00000"/>
      <name val="David"/>
      <family val="2"/>
    </font>
    <font>
      <sz val="10"/>
      <color rgb="FFC00000"/>
      <name val="David"/>
      <family val="2"/>
    </font>
    <font>
      <b/>
      <sz val="13"/>
      <name val="David"/>
      <family val="2"/>
    </font>
    <font>
      <sz val="10"/>
      <color theme="0" tint="-0.14999847407452621"/>
      <name val="David"/>
      <family val="2"/>
    </font>
    <font>
      <sz val="10"/>
      <color theme="1" tint="0.249977111117893"/>
      <name val="David"/>
      <family val="2"/>
    </font>
    <font>
      <b/>
      <sz val="18"/>
      <color theme="1"/>
      <name val="David"/>
      <family val="2"/>
    </font>
    <font>
      <b/>
      <sz val="10"/>
      <color theme="0"/>
      <name val="David"/>
      <family val="2"/>
    </font>
    <font>
      <sz val="10"/>
      <color theme="0" tint="-0.34998626667073579"/>
      <name val="David"/>
      <family val="2"/>
    </font>
  </fonts>
  <fills count="7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4676A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E1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theme="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2DCDB"/>
        <bgColor indexed="64"/>
      </patternFill>
    </fill>
  </fills>
  <borders count="88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123">
    <xf numFmtId="0" fontId="0" fillId="0" borderId="0"/>
    <xf numFmtId="0" fontId="41" fillId="0" borderId="0" applyNumberFormat="0" applyFill="0" applyBorder="0" applyAlignment="0" applyProtection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8" fillId="0" borderId="0"/>
    <xf numFmtId="0" fontId="2" fillId="0" borderId="0"/>
    <xf numFmtId="0" fontId="31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6" fillId="0" borderId="0" applyNumberFormat="0" applyFill="0" applyBorder="0">
      <protection locked="0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" fillId="0" borderId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0" borderId="0" applyNumberFormat="0" applyProtection="0">
      <alignment horizontal="right" vertical="center" indent="1"/>
    </xf>
    <xf numFmtId="0" fontId="22" fillId="2" borderId="1" applyNumberFormat="0" applyProtection="0">
      <alignment vertical="center"/>
    </xf>
    <xf numFmtId="0" fontId="23" fillId="2" borderId="1" applyNumberFormat="0" applyProtection="0">
      <alignment vertical="center"/>
    </xf>
    <xf numFmtId="0" fontId="22" fillId="2" borderId="1" applyNumberFormat="0" applyProtection="0">
      <alignment horizontal="right" vertical="center" indent="1"/>
    </xf>
    <xf numFmtId="0" fontId="22" fillId="2" borderId="1" applyNumberFormat="0" applyProtection="0">
      <alignment horizontal="left" vertical="top" indent="1"/>
    </xf>
    <xf numFmtId="0" fontId="22" fillId="3" borderId="2" applyNumberFormat="0" applyProtection="0">
      <alignment horizontal="right" vertical="center" wrapText="1" indent="1"/>
    </xf>
    <xf numFmtId="0" fontId="8" fillId="4" borderId="1" applyNumberFormat="0" applyProtection="0">
      <alignment horizontal="right" vertical="center"/>
    </xf>
    <xf numFmtId="0" fontId="8" fillId="5" borderId="1" applyNumberFormat="0" applyProtection="0">
      <alignment horizontal="right" vertical="center"/>
    </xf>
    <xf numFmtId="0" fontId="8" fillId="6" borderId="1" applyNumberFormat="0" applyProtection="0">
      <alignment horizontal="right" vertical="center"/>
    </xf>
    <xf numFmtId="0" fontId="8" fillId="7" borderId="1" applyNumberFormat="0" applyProtection="0">
      <alignment horizontal="right" vertical="center"/>
    </xf>
    <xf numFmtId="0" fontId="8" fillId="8" borderId="1" applyNumberFormat="0" applyProtection="0">
      <alignment horizontal="right" vertical="center"/>
    </xf>
    <xf numFmtId="0" fontId="8" fillId="9" borderId="1" applyNumberFormat="0" applyProtection="0">
      <alignment horizontal="right" vertical="center"/>
    </xf>
    <xf numFmtId="0" fontId="8" fillId="10" borderId="1" applyNumberFormat="0" applyProtection="0">
      <alignment horizontal="right" vertical="center"/>
    </xf>
    <xf numFmtId="0" fontId="8" fillId="11" borderId="1" applyNumberFormat="0" applyProtection="0">
      <alignment horizontal="right" vertical="center"/>
    </xf>
    <xf numFmtId="0" fontId="8" fillId="12" borderId="1" applyNumberFormat="0" applyProtection="0">
      <alignment horizontal="right" vertical="center"/>
    </xf>
    <xf numFmtId="0" fontId="22" fillId="13" borderId="2" applyNumberFormat="0" applyProtection="0">
      <alignment horizontal="right" vertical="center" indent="1"/>
    </xf>
    <xf numFmtId="0" fontId="8" fillId="14" borderId="2" applyNumberFormat="0" applyProtection="0">
      <alignment horizontal="right" vertical="center" indent="1"/>
    </xf>
    <xf numFmtId="0" fontId="24" fillId="15" borderId="0" applyNumberFormat="0" applyProtection="0">
      <alignment horizontal="left" vertical="center" indent="1"/>
    </xf>
    <xf numFmtId="0" fontId="8" fillId="3" borderId="1" applyNumberFormat="0" applyProtection="0">
      <alignment horizontal="right" vertical="center"/>
    </xf>
    <xf numFmtId="0" fontId="8" fillId="14" borderId="2" applyNumberFormat="0" applyProtection="0">
      <alignment horizontal="right" vertical="center" indent="1"/>
    </xf>
    <xf numFmtId="0" fontId="8" fillId="3" borderId="2" applyNumberFormat="0" applyProtection="0">
      <alignment horizontal="right" vertical="center" indent="1"/>
    </xf>
    <xf numFmtId="0" fontId="31" fillId="15" borderId="1" applyNumberFormat="0" applyProtection="0">
      <alignment horizontal="right" vertical="center" indent="1"/>
    </xf>
    <xf numFmtId="0" fontId="31" fillId="15" borderId="1" applyNumberFormat="0" applyProtection="0">
      <alignment horizontal="left" vertical="top" indent="1"/>
    </xf>
    <xf numFmtId="0" fontId="31" fillId="3" borderId="1" applyNumberFormat="0" applyProtection="0">
      <alignment horizontal="right" vertical="center" indent="1"/>
    </xf>
    <xf numFmtId="0" fontId="31" fillId="3" borderId="1" applyNumberFormat="0" applyProtection="0">
      <alignment horizontal="left" vertical="top" indent="1"/>
    </xf>
    <xf numFmtId="0" fontId="31" fillId="16" borderId="1" applyNumberFormat="0" applyProtection="0">
      <alignment horizontal="right" vertical="center" indent="1"/>
    </xf>
    <xf numFmtId="0" fontId="31" fillId="16" borderId="1" applyNumberFormat="0" applyProtection="0">
      <alignment horizontal="left" vertical="top" indent="1"/>
    </xf>
    <xf numFmtId="0" fontId="31" fillId="14" borderId="1" applyNumberFormat="0" applyProtection="0">
      <alignment horizontal="right" vertical="center" indent="1"/>
    </xf>
    <xf numFmtId="0" fontId="31" fillId="14" borderId="1" applyNumberFormat="0" applyProtection="0">
      <alignment horizontal="left" vertical="top" indent="1"/>
    </xf>
    <xf numFmtId="0" fontId="31" fillId="0" borderId="0" applyNumberFormat="0" applyProtection="0">
      <alignment horizontal="right" vertical="center" indent="1"/>
    </xf>
    <xf numFmtId="0" fontId="8" fillId="17" borderId="1" applyNumberFormat="0" applyProtection="0">
      <alignment vertical="center"/>
    </xf>
    <xf numFmtId="0" fontId="25" fillId="17" borderId="1" applyNumberFormat="0" applyProtection="0">
      <alignment vertical="center"/>
    </xf>
    <xf numFmtId="0" fontId="8" fillId="17" borderId="1" applyNumberFormat="0" applyProtection="0">
      <alignment horizontal="right" vertical="center" indent="1"/>
    </xf>
    <xf numFmtId="0" fontId="8" fillId="17" borderId="1" applyNumberFormat="0" applyProtection="0">
      <alignment horizontal="left" vertical="top" indent="1"/>
    </xf>
    <xf numFmtId="0" fontId="8" fillId="14" borderId="1" applyNumberFormat="0" applyProtection="0">
      <alignment horizontal="right" vertical="center"/>
    </xf>
    <xf numFmtId="0" fontId="25" fillId="14" borderId="1" applyNumberFormat="0" applyProtection="0">
      <alignment horizontal="right" vertical="center"/>
    </xf>
    <xf numFmtId="0" fontId="8" fillId="3" borderId="1" applyNumberFormat="0" applyProtection="0">
      <alignment horizontal="right" vertical="center" indent="1"/>
    </xf>
    <xf numFmtId="0" fontId="8" fillId="3" borderId="1" applyNumberFormat="0" applyProtection="0">
      <alignment horizontal="right" vertical="center" wrapText="1" indent="1"/>
    </xf>
    <xf numFmtId="0" fontId="27" fillId="18" borderId="0" applyNumberFormat="0" applyProtection="0">
      <alignment horizontal="right" vertical="center" indent="1"/>
    </xf>
    <xf numFmtId="0" fontId="26" fillId="14" borderId="1" applyNumberFormat="0" applyProtection="0">
      <alignment horizontal="right" vertical="center"/>
    </xf>
    <xf numFmtId="0" fontId="22" fillId="3" borderId="2" applyNumberFormat="0" applyProtection="0">
      <alignment horizontal="right" vertical="center" indent="1"/>
    </xf>
    <xf numFmtId="0" fontId="21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31" fillId="0" borderId="0"/>
    <xf numFmtId="0" fontId="2" fillId="0" borderId="0"/>
    <xf numFmtId="43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1" fillId="0" borderId="0" applyNumberFormat="0" applyProtection="0">
      <alignment horizontal="right" vertical="center" indent="1"/>
    </xf>
    <xf numFmtId="0" fontId="8" fillId="3" borderId="1" applyNumberFormat="0" applyProtection="0">
      <alignment horizontal="right" vertical="center" indent="1"/>
    </xf>
    <xf numFmtId="0" fontId="22" fillId="2" borderId="1" applyNumberFormat="0" applyProtection="0">
      <alignment horizontal="right" vertical="center" indent="1"/>
    </xf>
    <xf numFmtId="0" fontId="2" fillId="0" borderId="0"/>
    <xf numFmtId="164" fontId="2" fillId="0" borderId="0" applyFont="0" applyFill="0" applyBorder="0" applyAlignment="0" applyProtection="0"/>
    <xf numFmtId="0" fontId="8" fillId="3" borderId="1" applyNumberFormat="0" applyProtection="0">
      <alignment horizontal="right" vertical="center" indent="1"/>
    </xf>
    <xf numFmtId="0" fontId="22" fillId="2" borderId="1" applyNumberFormat="0" applyProtection="0">
      <alignment horizontal="right" vertical="center" indent="1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6" fillId="0" borderId="0" applyNumberFormat="0" applyFill="0" applyBorder="0">
      <protection locked="0"/>
    </xf>
    <xf numFmtId="41" fontId="3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476">
    <xf numFmtId="0" fontId="0" fillId="0" borderId="0" xfId="0"/>
    <xf numFmtId="0" fontId="30" fillId="27" borderId="51" xfId="41" applyFont="1" applyFill="1" applyBorder="1" applyAlignment="1" applyProtection="1">
      <alignment horizontal="center" vertical="center" readingOrder="2"/>
      <protection hidden="1"/>
    </xf>
    <xf numFmtId="0" fontId="5" fillId="0" borderId="0" xfId="0" applyFont="1"/>
    <xf numFmtId="0" fontId="5" fillId="19" borderId="0" xfId="0" applyFont="1" applyFill="1"/>
    <xf numFmtId="168" fontId="5" fillId="0" borderId="0" xfId="0" applyNumberFormat="1" applyFont="1"/>
    <xf numFmtId="3" fontId="5" fillId="0" borderId="0" xfId="0" applyNumberFormat="1" applyFont="1"/>
    <xf numFmtId="0" fontId="5" fillId="21" borderId="2" xfId="0" applyFont="1" applyFill="1" applyBorder="1" applyAlignment="1">
      <alignment horizontal="center" wrapText="1"/>
    </xf>
    <xf numFmtId="0" fontId="5" fillId="21" borderId="2" xfId="0" applyFont="1" applyFill="1" applyBorder="1" applyAlignment="1">
      <alignment horizontal="center"/>
    </xf>
    <xf numFmtId="0" fontId="5" fillId="17" borderId="2" xfId="0" applyFont="1" applyFill="1" applyBorder="1" applyAlignment="1">
      <alignment horizontal="center"/>
    </xf>
    <xf numFmtId="0" fontId="5" fillId="17" borderId="2" xfId="0" applyFont="1" applyFill="1" applyBorder="1" applyAlignment="1">
      <alignment horizontal="center" wrapText="1"/>
    </xf>
    <xf numFmtId="3" fontId="5" fillId="0" borderId="2" xfId="0" applyNumberFormat="1" applyFont="1" applyBorder="1" applyAlignment="1">
      <alignment horizontal="center" vertical="center" wrapText="1" readingOrder="2"/>
    </xf>
    <xf numFmtId="168" fontId="5" fillId="0" borderId="2" xfId="0" applyNumberFormat="1" applyFont="1" applyBorder="1" applyAlignment="1">
      <alignment horizontal="center" vertical="center" wrapText="1" readingOrder="1"/>
    </xf>
    <xf numFmtId="0" fontId="4" fillId="14" borderId="3" xfId="0" applyFont="1" applyFill="1" applyBorder="1" applyAlignment="1">
      <alignment horizontal="center" wrapText="1" readingOrder="2"/>
    </xf>
    <xf numFmtId="0" fontId="5" fillId="21" borderId="2" xfId="0" quotePrefix="1" applyFont="1" applyFill="1" applyBorder="1" applyAlignment="1">
      <alignment horizontal="center" wrapText="1"/>
    </xf>
    <xf numFmtId="0" fontId="5" fillId="17" borderId="2" xfId="0" applyFont="1" applyFill="1" applyBorder="1" applyAlignment="1">
      <alignment horizontal="right" wrapText="1" readingOrder="2"/>
    </xf>
    <xf numFmtId="9" fontId="5" fillId="0" borderId="2" xfId="2" applyFont="1" applyBorder="1" applyAlignment="1" applyProtection="1">
      <alignment horizontal="center" vertical="center" wrapText="1" readingOrder="1"/>
    </xf>
    <xf numFmtId="168" fontId="5" fillId="14" borderId="2" xfId="0" applyNumberFormat="1" applyFont="1" applyFill="1" applyBorder="1" applyAlignment="1">
      <alignment horizontal="center" vertical="center" wrapText="1"/>
    </xf>
    <xf numFmtId="168" fontId="5" fillId="0" borderId="2" xfId="0" applyNumberFormat="1" applyFont="1" applyBorder="1" applyAlignment="1">
      <alignment horizontal="center" vertical="center" wrapText="1"/>
    </xf>
    <xf numFmtId="3" fontId="5" fillId="0" borderId="4" xfId="0" applyNumberFormat="1" applyFont="1" applyBorder="1" applyAlignment="1">
      <alignment horizontal="center" vertical="center" wrapText="1" readingOrder="2"/>
    </xf>
    <xf numFmtId="3" fontId="5" fillId="0" borderId="5" xfId="0" applyNumberFormat="1" applyFont="1" applyBorder="1" applyAlignment="1">
      <alignment horizontal="right" vertical="center" wrapText="1" readingOrder="2"/>
    </xf>
    <xf numFmtId="3" fontId="5" fillId="14" borderId="6" xfId="0" applyNumberFormat="1" applyFont="1" applyFill="1" applyBorder="1" applyAlignment="1">
      <alignment horizontal="center" vertical="center" wrapText="1" readingOrder="2"/>
    </xf>
    <xf numFmtId="168" fontId="5" fillId="14" borderId="6" xfId="0" applyNumberFormat="1" applyFont="1" applyFill="1" applyBorder="1" applyAlignment="1">
      <alignment horizontal="center" vertical="center" wrapText="1"/>
    </xf>
    <xf numFmtId="3" fontId="4" fillId="14" borderId="7" xfId="0" applyNumberFormat="1" applyFont="1" applyFill="1" applyBorder="1" applyAlignment="1">
      <alignment horizontal="right" vertical="center" readingOrder="2"/>
    </xf>
    <xf numFmtId="0" fontId="4" fillId="22" borderId="3" xfId="0" applyFont="1" applyFill="1" applyBorder="1" applyAlignment="1">
      <alignment horizontal="center" wrapText="1" readingOrder="2"/>
    </xf>
    <xf numFmtId="168" fontId="5" fillId="22" borderId="2" xfId="0" applyNumberFormat="1" applyFont="1" applyFill="1" applyBorder="1" applyAlignment="1">
      <alignment horizontal="center" vertical="center" wrapText="1"/>
    </xf>
    <xf numFmtId="3" fontId="5" fillId="22" borderId="6" xfId="0" applyNumberFormat="1" applyFont="1" applyFill="1" applyBorder="1" applyAlignment="1">
      <alignment horizontal="center" vertical="center" wrapText="1" readingOrder="2"/>
    </xf>
    <xf numFmtId="3" fontId="5" fillId="22" borderId="8" xfId="0" applyNumberFormat="1" applyFont="1" applyFill="1" applyBorder="1" applyAlignment="1">
      <alignment horizontal="center" vertical="center" wrapText="1" readingOrder="2"/>
    </xf>
    <xf numFmtId="168" fontId="5" fillId="22" borderId="6" xfId="0" applyNumberFormat="1" applyFont="1" applyFill="1" applyBorder="1" applyAlignment="1">
      <alignment horizontal="center" vertical="center" wrapText="1"/>
    </xf>
    <xf numFmtId="3" fontId="4" fillId="22" borderId="7" xfId="0" applyNumberFormat="1" applyFont="1" applyFill="1" applyBorder="1" applyAlignment="1">
      <alignment horizontal="right" vertical="center" readingOrder="2"/>
    </xf>
    <xf numFmtId="0" fontId="4" fillId="14" borderId="9" xfId="0" applyFont="1" applyFill="1" applyBorder="1" applyAlignment="1">
      <alignment horizontal="center" wrapText="1" readingOrder="2"/>
    </xf>
    <xf numFmtId="0" fontId="4" fillId="22" borderId="9" xfId="0" applyFont="1" applyFill="1" applyBorder="1" applyAlignment="1">
      <alignment horizontal="center" wrapText="1" readingOrder="2"/>
    </xf>
    <xf numFmtId="166" fontId="9" fillId="0" borderId="10" xfId="2" applyNumberFormat="1" applyFont="1" applyFill="1" applyBorder="1" applyAlignment="1" applyProtection="1">
      <alignment horizontal="center" vertical="top" wrapText="1" readingOrder="2"/>
    </xf>
    <xf numFmtId="0" fontId="4" fillId="22" borderId="11" xfId="0" applyFont="1" applyFill="1" applyBorder="1" applyAlignment="1">
      <alignment horizontal="center" wrapText="1" readingOrder="2"/>
    </xf>
    <xf numFmtId="0" fontId="5" fillId="14" borderId="13" xfId="0" applyFont="1" applyFill="1" applyBorder="1"/>
    <xf numFmtId="0" fontId="5" fillId="14" borderId="13" xfId="0" applyFont="1" applyFill="1" applyBorder="1" applyAlignment="1">
      <alignment vertical="center"/>
    </xf>
    <xf numFmtId="0" fontId="5" fillId="14" borderId="14" xfId="0" applyFont="1" applyFill="1" applyBorder="1" applyAlignment="1">
      <alignment vertical="center"/>
    </xf>
    <xf numFmtId="0" fontId="5" fillId="22" borderId="13" xfId="0" applyFont="1" applyFill="1" applyBorder="1"/>
    <xf numFmtId="0" fontId="5" fillId="22" borderId="13" xfId="0" applyFont="1" applyFill="1" applyBorder="1" applyAlignment="1">
      <alignment vertical="center"/>
    </xf>
    <xf numFmtId="0" fontId="5" fillId="22" borderId="14" xfId="0" applyFont="1" applyFill="1" applyBorder="1" applyAlignment="1">
      <alignment vertical="center"/>
    </xf>
    <xf numFmtId="0" fontId="4" fillId="14" borderId="18" xfId="0" applyFont="1" applyFill="1" applyBorder="1" applyAlignment="1">
      <alignment horizontal="center" wrapText="1" readingOrder="2"/>
    </xf>
    <xf numFmtId="3" fontId="5" fillId="0" borderId="15" xfId="0" applyNumberFormat="1" applyFont="1" applyBorder="1" applyAlignment="1">
      <alignment horizontal="center" vertical="center" wrapText="1" readingOrder="2"/>
    </xf>
    <xf numFmtId="3" fontId="5" fillId="14" borderId="19" xfId="0" applyNumberFormat="1" applyFont="1" applyFill="1" applyBorder="1" applyAlignment="1">
      <alignment horizontal="center" vertical="center" wrapText="1" readingOrder="2"/>
    </xf>
    <xf numFmtId="0" fontId="4" fillId="14" borderId="21" xfId="0" applyFont="1" applyFill="1" applyBorder="1" applyAlignment="1">
      <alignment horizontal="center" wrapText="1" readingOrder="2"/>
    </xf>
    <xf numFmtId="9" fontId="9" fillId="0" borderId="10" xfId="2" applyFont="1" applyFill="1" applyBorder="1" applyAlignment="1" applyProtection="1">
      <alignment horizontal="center" vertical="top" wrapText="1" readingOrder="2"/>
    </xf>
    <xf numFmtId="9" fontId="5" fillId="14" borderId="2" xfId="2" applyFont="1" applyFill="1" applyBorder="1" applyAlignment="1" applyProtection="1">
      <alignment horizontal="center" vertical="center" wrapText="1" readingOrder="1"/>
    </xf>
    <xf numFmtId="0" fontId="0" fillId="0" borderId="26" xfId="0" quotePrefix="1" applyBorder="1" applyAlignment="1">
      <alignment horizontal="center"/>
    </xf>
    <xf numFmtId="0" fontId="5" fillId="0" borderId="2" xfId="0" applyFont="1" applyBorder="1" applyAlignment="1" applyProtection="1">
      <alignment vertical="center" wrapText="1" readingOrder="2"/>
      <protection locked="0"/>
    </xf>
    <xf numFmtId="3" fontId="5" fillId="0" borderId="2" xfId="112" applyNumberFormat="1" applyFont="1" applyBorder="1" applyAlignment="1">
      <alignment horizontal="center" vertical="center" wrapText="1"/>
      <protection locked="0"/>
    </xf>
    <xf numFmtId="3" fontId="5" fillId="0" borderId="2" xfId="0" applyNumberFormat="1" applyFont="1" applyBorder="1" applyAlignment="1" applyProtection="1">
      <alignment horizontal="center" vertical="center" wrapText="1" readingOrder="2"/>
      <protection locked="0"/>
    </xf>
    <xf numFmtId="3" fontId="5" fillId="0" borderId="2" xfId="112" quotePrefix="1" applyNumberFormat="1" applyFont="1" applyBorder="1" applyAlignment="1">
      <alignment horizontal="center" vertical="center" wrapText="1"/>
      <protection locked="0"/>
    </xf>
    <xf numFmtId="0" fontId="12" fillId="22" borderId="12" xfId="0" applyFont="1" applyFill="1" applyBorder="1" applyAlignment="1">
      <alignment horizontal="center" wrapText="1"/>
    </xf>
    <xf numFmtId="0" fontId="12" fillId="14" borderId="12" xfId="0" applyFont="1" applyFill="1" applyBorder="1" applyAlignment="1">
      <alignment horizontal="center" wrapText="1"/>
    </xf>
    <xf numFmtId="9" fontId="9" fillId="0" borderId="27" xfId="2" applyFont="1" applyFill="1" applyBorder="1" applyAlignment="1" applyProtection="1">
      <alignment horizontal="center" vertical="top" wrapText="1" readingOrder="2"/>
    </xf>
    <xf numFmtId="3" fontId="5" fillId="0" borderId="11" xfId="0" applyNumberFormat="1" applyFont="1" applyBorder="1" applyAlignment="1">
      <alignment horizontal="center" vertical="center" wrapText="1" readingOrder="2"/>
    </xf>
    <xf numFmtId="9" fontId="5" fillId="0" borderId="3" xfId="2" applyFont="1" applyBorder="1" applyAlignment="1" applyProtection="1">
      <alignment horizontal="center" vertical="center" wrapText="1" readingOrder="1"/>
    </xf>
    <xf numFmtId="168" fontId="5" fillId="22" borderId="3" xfId="0" applyNumberFormat="1" applyFont="1" applyFill="1" applyBorder="1" applyAlignment="1">
      <alignment horizontal="center" vertical="center" wrapText="1"/>
    </xf>
    <xf numFmtId="168" fontId="5" fillId="0" borderId="3" xfId="0" applyNumberFormat="1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right" vertical="center" wrapText="1" readingOrder="2"/>
    </xf>
    <xf numFmtId="0" fontId="5" fillId="14" borderId="28" xfId="0" applyFont="1" applyFill="1" applyBorder="1"/>
    <xf numFmtId="0" fontId="4" fillId="22" borderId="28" xfId="0" applyFont="1" applyFill="1" applyBorder="1" applyAlignment="1">
      <alignment horizontal="center" wrapText="1" readingOrder="2"/>
    </xf>
    <xf numFmtId="0" fontId="5" fillId="22" borderId="28" xfId="0" applyFont="1" applyFill="1" applyBorder="1"/>
    <xf numFmtId="3" fontId="5" fillId="0" borderId="2" xfId="112" applyNumberFormat="1" applyFont="1" applyBorder="1" applyAlignment="1">
      <alignment horizontal="center" vertical="center"/>
      <protection locked="0"/>
    </xf>
    <xf numFmtId="3" fontId="5" fillId="0" borderId="2" xfId="112" quotePrefix="1" applyNumberFormat="1" applyFont="1" applyBorder="1" applyAlignment="1">
      <alignment horizontal="center" vertical="center"/>
      <protection locked="0"/>
    </xf>
    <xf numFmtId="0" fontId="5" fillId="24" borderId="0" xfId="0" applyFont="1" applyFill="1"/>
    <xf numFmtId="0" fontId="14" fillId="24" borderId="0" xfId="0" applyFont="1" applyFill="1"/>
    <xf numFmtId="0" fontId="0" fillId="24" borderId="0" xfId="0" applyFill="1"/>
    <xf numFmtId="0" fontId="15" fillId="24" borderId="0" xfId="0" applyFont="1" applyFill="1"/>
    <xf numFmtId="0" fontId="16" fillId="26" borderId="3" xfId="0" applyFont="1" applyFill="1" applyBorder="1" applyAlignment="1">
      <alignment horizontal="center" vertical="center" wrapText="1" readingOrder="2"/>
    </xf>
    <xf numFmtId="0" fontId="16" fillId="26" borderId="21" xfId="0" applyFont="1" applyFill="1" applyBorder="1" applyAlignment="1">
      <alignment horizontal="center" vertical="center" wrapText="1" readingOrder="2"/>
    </xf>
    <xf numFmtId="0" fontId="16" fillId="26" borderId="26" xfId="0" applyFont="1" applyFill="1" applyBorder="1" applyAlignment="1">
      <alignment horizontal="center" vertical="center" wrapText="1" readingOrder="2"/>
    </xf>
    <xf numFmtId="0" fontId="16" fillId="26" borderId="33" xfId="0" applyFont="1" applyFill="1" applyBorder="1" applyAlignment="1">
      <alignment horizontal="center" vertical="center" wrapText="1" readingOrder="2"/>
    </xf>
    <xf numFmtId="0" fontId="13" fillId="26" borderId="2" xfId="0" applyFont="1" applyFill="1" applyBorder="1" applyAlignment="1">
      <alignment horizontal="center" vertical="center" wrapText="1" readingOrder="2"/>
    </xf>
    <xf numFmtId="3" fontId="13" fillId="27" borderId="2" xfId="0" applyNumberFormat="1" applyFont="1" applyFill="1" applyBorder="1" applyAlignment="1">
      <alignment horizontal="center" vertical="center" wrapText="1" readingOrder="2"/>
    </xf>
    <xf numFmtId="0" fontId="16" fillId="27" borderId="6" xfId="0" applyFont="1" applyFill="1" applyBorder="1" applyAlignment="1">
      <alignment vertical="center" wrapText="1" readingOrder="2"/>
    </xf>
    <xf numFmtId="0" fontId="16" fillId="27" borderId="6" xfId="0" applyFont="1" applyFill="1" applyBorder="1" applyAlignment="1">
      <alignment horizontal="center" vertical="center" wrapText="1" readingOrder="2"/>
    </xf>
    <xf numFmtId="3" fontId="13" fillId="27" borderId="6" xfId="0" applyNumberFormat="1" applyFont="1" applyFill="1" applyBorder="1" applyAlignment="1">
      <alignment horizontal="center" vertical="center" wrapText="1" readingOrder="2"/>
    </xf>
    <xf numFmtId="0" fontId="16" fillId="27" borderId="2" xfId="0" applyFont="1" applyFill="1" applyBorder="1" applyAlignment="1">
      <alignment vertical="center" wrapText="1" readingOrder="2"/>
    </xf>
    <xf numFmtId="0" fontId="16" fillId="27" borderId="2" xfId="0" applyFont="1" applyFill="1" applyBorder="1" applyAlignment="1">
      <alignment horizontal="center" vertical="center" wrapText="1" readingOrder="2"/>
    </xf>
    <xf numFmtId="14" fontId="17" fillId="26" borderId="34" xfId="0" applyNumberFormat="1" applyFont="1" applyFill="1" applyBorder="1" applyAlignment="1">
      <alignment vertical="center" wrapText="1" readingOrder="2"/>
    </xf>
    <xf numFmtId="0" fontId="19" fillId="26" borderId="35" xfId="0" applyFont="1" applyFill="1" applyBorder="1" applyAlignment="1">
      <alignment vertical="center"/>
    </xf>
    <xf numFmtId="0" fontId="16" fillId="26" borderId="36" xfId="0" applyFont="1" applyFill="1" applyBorder="1" applyAlignment="1">
      <alignment horizontal="center" vertical="center" wrapText="1" readingOrder="2"/>
    </xf>
    <xf numFmtId="0" fontId="16" fillId="26" borderId="37" xfId="0" applyFont="1" applyFill="1" applyBorder="1" applyAlignment="1">
      <alignment horizontal="center" vertical="center" wrapText="1" readingOrder="2"/>
    </xf>
    <xf numFmtId="0" fontId="17" fillId="26" borderId="34" xfId="0" applyFont="1" applyFill="1" applyBorder="1" applyAlignment="1">
      <alignment horizontal="left" vertical="center" wrapText="1" readingOrder="2"/>
    </xf>
    <xf numFmtId="0" fontId="17" fillId="26" borderId="34" xfId="0" applyFont="1" applyFill="1" applyBorder="1" applyAlignment="1">
      <alignment horizontal="right" vertical="center" wrapText="1" readingOrder="2"/>
    </xf>
    <xf numFmtId="0" fontId="19" fillId="26" borderId="35" xfId="0" applyFont="1" applyFill="1" applyBorder="1"/>
    <xf numFmtId="0" fontId="16" fillId="26" borderId="38" xfId="0" applyFont="1" applyFill="1" applyBorder="1" applyAlignment="1">
      <alignment horizontal="center" vertical="center" wrapText="1" readingOrder="2"/>
    </xf>
    <xf numFmtId="0" fontId="16" fillId="27" borderId="33" xfId="0" applyFont="1" applyFill="1" applyBorder="1" applyAlignment="1">
      <alignment horizontal="center" wrapText="1" readingOrder="2"/>
    </xf>
    <xf numFmtId="0" fontId="19" fillId="26" borderId="0" xfId="0" applyFont="1" applyFill="1" applyAlignment="1">
      <alignment vertical="center"/>
    </xf>
    <xf numFmtId="3" fontId="5" fillId="0" borderId="15" xfId="112" applyNumberFormat="1" applyFont="1" applyBorder="1" applyAlignment="1">
      <alignment horizontal="center" vertical="center" wrapText="1"/>
      <protection locked="0"/>
    </xf>
    <xf numFmtId="3" fontId="13" fillId="27" borderId="19" xfId="0" applyNumberFormat="1" applyFont="1" applyFill="1" applyBorder="1" applyAlignment="1">
      <alignment horizontal="center" vertical="center" wrapText="1" readingOrder="2"/>
    </xf>
    <xf numFmtId="0" fontId="38" fillId="51" borderId="71" xfId="0" applyFont="1" applyFill="1" applyBorder="1" applyAlignment="1">
      <alignment horizontal="center" vertical="center"/>
    </xf>
    <xf numFmtId="0" fontId="38" fillId="51" borderId="28" xfId="0" applyFont="1" applyFill="1" applyBorder="1" applyAlignment="1">
      <alignment horizontal="center" vertical="center"/>
    </xf>
    <xf numFmtId="0" fontId="38" fillId="51" borderId="66" xfId="0" applyFont="1" applyFill="1" applyBorder="1" applyAlignment="1">
      <alignment horizontal="center" vertical="center"/>
    </xf>
    <xf numFmtId="0" fontId="48" fillId="45" borderId="0" xfId="0" applyFont="1" applyFill="1" applyAlignment="1">
      <alignment horizontal="center" vertical="center"/>
    </xf>
    <xf numFmtId="0" fontId="35" fillId="34" borderId="2" xfId="0" applyFont="1" applyFill="1" applyBorder="1" applyAlignment="1">
      <alignment horizontal="center" vertical="center"/>
    </xf>
    <xf numFmtId="14" fontId="46" fillId="39" borderId="2" xfId="25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 readingOrder="2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3" fontId="38" fillId="44" borderId="6" xfId="0" applyNumberFormat="1" applyFont="1" applyFill="1" applyBorder="1" applyAlignment="1" applyProtection="1">
      <alignment horizontal="center" vertical="center" wrapText="1" readingOrder="2"/>
      <protection hidden="1"/>
    </xf>
    <xf numFmtId="0" fontId="35" fillId="30" borderId="2" xfId="0" applyFont="1" applyFill="1" applyBorder="1" applyAlignment="1">
      <alignment horizontal="center" vertical="center"/>
    </xf>
    <xf numFmtId="0" fontId="50" fillId="0" borderId="0" xfId="0" applyFont="1" applyAlignment="1" applyProtection="1">
      <alignment horizontal="center" vertical="center"/>
      <protection hidden="1"/>
    </xf>
    <xf numFmtId="0" fontId="50" fillId="0" borderId="0" xfId="0" applyFont="1" applyAlignment="1" applyProtection="1">
      <alignment horizontal="center" vertical="center" wrapText="1"/>
      <protection hidden="1"/>
    </xf>
    <xf numFmtId="0" fontId="38" fillId="54" borderId="4" xfId="0" applyFont="1" applyFill="1" applyBorder="1" applyAlignment="1" applyProtection="1">
      <alignment horizontal="center" vertical="center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52" fillId="29" borderId="0" xfId="0" applyFont="1" applyFill="1" applyAlignment="1" applyProtection="1">
      <alignment horizontal="center" vertical="center"/>
      <protection hidden="1"/>
    </xf>
    <xf numFmtId="0" fontId="36" fillId="37" borderId="11" xfId="0" applyFont="1" applyFill="1" applyBorder="1" applyAlignment="1" applyProtection="1">
      <alignment horizontal="right" vertical="center" wrapText="1" readingOrder="2"/>
      <protection hidden="1"/>
    </xf>
    <xf numFmtId="3" fontId="36" fillId="37" borderId="3" xfId="0" applyNumberFormat="1" applyFont="1" applyFill="1" applyBorder="1" applyAlignment="1" applyProtection="1">
      <alignment horizontal="center" vertical="center" wrapText="1" readingOrder="2"/>
      <protection hidden="1"/>
    </xf>
    <xf numFmtId="10" fontId="36" fillId="37" borderId="3" xfId="2" applyNumberFormat="1" applyFont="1" applyFill="1" applyBorder="1" applyAlignment="1" applyProtection="1">
      <alignment horizontal="center" vertical="center" wrapText="1" readingOrder="2"/>
      <protection hidden="1"/>
    </xf>
    <xf numFmtId="0" fontId="36" fillId="0" borderId="0" xfId="0" applyFont="1" applyAlignment="1" applyProtection="1">
      <alignment vertical="center"/>
      <protection hidden="1"/>
    </xf>
    <xf numFmtId="3" fontId="36" fillId="45" borderId="3" xfId="0" applyNumberFormat="1" applyFont="1" applyFill="1" applyBorder="1" applyAlignment="1" applyProtection="1">
      <alignment horizontal="center" vertical="center" wrapText="1" readingOrder="1"/>
      <protection hidden="1"/>
    </xf>
    <xf numFmtId="10" fontId="36" fillId="45" borderId="3" xfId="2" applyNumberFormat="1" applyFont="1" applyFill="1" applyBorder="1" applyAlignment="1" applyProtection="1">
      <alignment horizontal="center" vertical="center" wrapText="1" readingOrder="2"/>
      <protection hidden="1"/>
    </xf>
    <xf numFmtId="0" fontId="36" fillId="37" borderId="4" xfId="0" applyFont="1" applyFill="1" applyBorder="1" applyAlignment="1" applyProtection="1">
      <alignment horizontal="right" vertical="center" wrapText="1" readingOrder="2"/>
      <protection hidden="1"/>
    </xf>
    <xf numFmtId="3" fontId="36" fillId="37" borderId="2" xfId="0" applyNumberFormat="1" applyFont="1" applyFill="1" applyBorder="1" applyAlignment="1" applyProtection="1">
      <alignment horizontal="center" vertical="center" wrapText="1" readingOrder="2"/>
      <protection hidden="1"/>
    </xf>
    <xf numFmtId="10" fontId="36" fillId="37" borderId="2" xfId="2" applyNumberFormat="1" applyFont="1" applyFill="1" applyBorder="1" applyAlignment="1" applyProtection="1">
      <alignment horizontal="center" vertical="center" wrapText="1" readingOrder="2"/>
      <protection hidden="1"/>
    </xf>
    <xf numFmtId="3" fontId="36" fillId="37" borderId="5" xfId="0" applyNumberFormat="1" applyFont="1" applyFill="1" applyBorder="1" applyAlignment="1" applyProtection="1">
      <alignment horizontal="right" vertical="center" wrapText="1" readingOrder="2"/>
      <protection hidden="1"/>
    </xf>
    <xf numFmtId="3" fontId="36" fillId="45" borderId="2" xfId="0" applyNumberFormat="1" applyFont="1" applyFill="1" applyBorder="1" applyAlignment="1" applyProtection="1">
      <alignment horizontal="center" vertical="center" wrapText="1" readingOrder="1"/>
      <protection hidden="1"/>
    </xf>
    <xf numFmtId="10" fontId="36" fillId="45" borderId="2" xfId="2" applyNumberFormat="1" applyFont="1" applyFill="1" applyBorder="1" applyAlignment="1" applyProtection="1">
      <alignment horizontal="center" vertical="center" wrapText="1" readingOrder="2"/>
      <protection hidden="1"/>
    </xf>
    <xf numFmtId="0" fontId="38" fillId="37" borderId="4" xfId="0" applyFont="1" applyFill="1" applyBorder="1" applyAlignment="1" applyProtection="1">
      <alignment horizontal="right" vertical="center" wrapText="1" readingOrder="2"/>
      <protection hidden="1"/>
    </xf>
    <xf numFmtId="0" fontId="36" fillId="37" borderId="4" xfId="0" quotePrefix="1" applyFont="1" applyFill="1" applyBorder="1" applyAlignment="1" applyProtection="1">
      <alignment horizontal="right" vertical="center" wrapText="1" readingOrder="2"/>
      <protection hidden="1"/>
    </xf>
    <xf numFmtId="0" fontId="38" fillId="37" borderId="30" xfId="0" applyFont="1" applyFill="1" applyBorder="1" applyAlignment="1" applyProtection="1">
      <alignment horizontal="right" vertical="center" wrapText="1" readingOrder="2"/>
      <protection hidden="1"/>
    </xf>
    <xf numFmtId="3" fontId="36" fillId="37" borderId="20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37" borderId="48" xfId="0" applyNumberFormat="1" applyFont="1" applyFill="1" applyBorder="1" applyAlignment="1" applyProtection="1">
      <alignment horizontal="right" vertical="center" wrapText="1" readingOrder="2"/>
      <protection hidden="1"/>
    </xf>
    <xf numFmtId="0" fontId="43" fillId="27" borderId="42" xfId="0" applyFont="1" applyFill="1" applyBorder="1" applyAlignment="1" applyProtection="1">
      <alignment horizontal="right" vertical="center" wrapText="1" readingOrder="2"/>
      <protection hidden="1"/>
    </xf>
    <xf numFmtId="0" fontId="43" fillId="27" borderId="8" xfId="0" applyFont="1" applyFill="1" applyBorder="1" applyAlignment="1" applyProtection="1">
      <alignment horizontal="right" vertical="center" wrapText="1" readingOrder="2"/>
      <protection hidden="1"/>
    </xf>
    <xf numFmtId="3" fontId="58" fillId="27" borderId="6" xfId="0" applyNumberFormat="1" applyFont="1" applyFill="1" applyBorder="1" applyAlignment="1" applyProtection="1">
      <alignment horizontal="center" vertical="center" wrapText="1" readingOrder="2"/>
      <protection hidden="1"/>
    </xf>
    <xf numFmtId="4" fontId="36" fillId="45" borderId="9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45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44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45" borderId="2" xfId="0" applyNumberFormat="1" applyFont="1" applyFill="1" applyBorder="1" applyAlignment="1" applyProtection="1">
      <alignment horizontal="center" vertical="center" wrapText="1" readingOrder="2"/>
      <protection hidden="1"/>
    </xf>
    <xf numFmtId="0" fontId="50" fillId="0" borderId="0" xfId="0" applyFont="1" applyAlignment="1" applyProtection="1">
      <alignment horizontal="right" vertical="center"/>
      <protection hidden="1"/>
    </xf>
    <xf numFmtId="0" fontId="50" fillId="0" borderId="0" xfId="0" applyFont="1" applyAlignment="1" applyProtection="1">
      <alignment vertical="center"/>
      <protection hidden="1"/>
    </xf>
    <xf numFmtId="169" fontId="52" fillId="0" borderId="0" xfId="3" applyNumberFormat="1" applyFont="1" applyAlignment="1" applyProtection="1">
      <alignment horizontal="center" vertical="center"/>
      <protection hidden="1"/>
    </xf>
    <xf numFmtId="169" fontId="50" fillId="0" borderId="0" xfId="3" applyNumberFormat="1" applyFont="1" applyAlignment="1" applyProtection="1">
      <alignment horizontal="center" vertical="center"/>
      <protection hidden="1"/>
    </xf>
    <xf numFmtId="0" fontId="52" fillId="0" borderId="0" xfId="0" applyFont="1" applyAlignment="1" applyProtection="1">
      <alignment horizontal="center" vertical="center"/>
      <protection hidden="1"/>
    </xf>
    <xf numFmtId="0" fontId="68" fillId="47" borderId="43" xfId="0" quotePrefix="1" applyFont="1" applyFill="1" applyBorder="1" applyAlignment="1" applyProtection="1">
      <alignment horizontal="center" vertical="center" wrapText="1" readingOrder="2"/>
      <protection hidden="1"/>
    </xf>
    <xf numFmtId="9" fontId="56" fillId="29" borderId="0" xfId="0" applyNumberFormat="1" applyFont="1" applyFill="1" applyAlignment="1" applyProtection="1">
      <alignment horizontal="center" vertical="center" wrapText="1" readingOrder="2"/>
      <protection hidden="1"/>
    </xf>
    <xf numFmtId="0" fontId="69" fillId="0" borderId="0" xfId="0" applyFont="1" applyAlignment="1" applyProtection="1">
      <alignment horizontal="center" vertical="center"/>
      <protection hidden="1"/>
    </xf>
    <xf numFmtId="9" fontId="51" fillId="29" borderId="4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51" fillId="29" borderId="2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51" fillId="29" borderId="5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8" fillId="29" borderId="5" xfId="0" applyNumberFormat="1" applyFont="1" applyFill="1" applyBorder="1" applyAlignment="1" applyProtection="1">
      <alignment horizontal="center" vertical="center"/>
      <protection locked="0" hidden="1"/>
    </xf>
    <xf numFmtId="169" fontId="69" fillId="0" borderId="0" xfId="3" applyNumberFormat="1" applyFont="1" applyBorder="1" applyAlignment="1" applyProtection="1">
      <alignment horizontal="center" vertical="center"/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50" fillId="28" borderId="0" xfId="0" applyFont="1" applyFill="1" applyAlignment="1" applyProtection="1">
      <alignment horizontal="center" vertical="center"/>
      <protection hidden="1"/>
    </xf>
    <xf numFmtId="3" fontId="72" fillId="36" borderId="5" xfId="29" applyNumberFormat="1" applyFont="1" applyFill="1" applyBorder="1" applyAlignment="1" applyProtection="1">
      <alignment horizontal="center" vertical="center"/>
      <protection hidden="1"/>
    </xf>
    <xf numFmtId="3" fontId="73" fillId="62" borderId="4" xfId="0" applyNumberFormat="1" applyFont="1" applyFill="1" applyBorder="1" applyAlignment="1" applyProtection="1">
      <alignment horizontal="center" vertical="center"/>
      <protection hidden="1"/>
    </xf>
    <xf numFmtId="3" fontId="74" fillId="62" borderId="2" xfId="0" applyNumberFormat="1" applyFont="1" applyFill="1" applyBorder="1" applyAlignment="1" applyProtection="1">
      <alignment horizontal="center" vertical="center"/>
      <protection hidden="1"/>
    </xf>
    <xf numFmtId="9" fontId="74" fillId="62" borderId="2" xfId="2" applyFont="1" applyFill="1" applyBorder="1" applyAlignment="1" applyProtection="1">
      <alignment horizontal="center" vertical="center"/>
      <protection hidden="1"/>
    </xf>
    <xf numFmtId="3" fontId="73" fillId="62" borderId="5" xfId="0" applyNumberFormat="1" applyFont="1" applyFill="1" applyBorder="1" applyAlignment="1" applyProtection="1">
      <alignment horizontal="center" vertical="center"/>
      <protection hidden="1"/>
    </xf>
    <xf numFmtId="9" fontId="38" fillId="36" borderId="11" xfId="29" applyNumberFormat="1" applyFont="1" applyFill="1" applyBorder="1" applyAlignment="1" applyProtection="1">
      <alignment horizontal="center" vertical="center"/>
      <protection hidden="1"/>
    </xf>
    <xf numFmtId="9" fontId="36" fillId="36" borderId="3" xfId="29" applyNumberFormat="1" applyFont="1" applyFill="1" applyBorder="1" applyAlignment="1" applyProtection="1">
      <alignment horizontal="center" vertical="center"/>
      <protection hidden="1"/>
    </xf>
    <xf numFmtId="9" fontId="36" fillId="36" borderId="9" xfId="29" applyNumberFormat="1" applyFont="1" applyFill="1" applyBorder="1" applyAlignment="1" applyProtection="1">
      <alignment horizontal="center" vertical="center"/>
      <protection hidden="1"/>
    </xf>
    <xf numFmtId="3" fontId="67" fillId="36" borderId="11" xfId="0" applyNumberFormat="1" applyFont="1" applyFill="1" applyBorder="1" applyAlignment="1" applyProtection="1">
      <alignment horizontal="center" vertical="center" wrapText="1" readingOrder="1"/>
      <protection hidden="1"/>
    </xf>
    <xf numFmtId="3" fontId="67" fillId="36" borderId="9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45" borderId="11" xfId="0" applyNumberFormat="1" applyFont="1" applyFill="1" applyBorder="1" applyAlignment="1" applyProtection="1">
      <alignment horizontal="center" vertical="center" wrapText="1" readingOrder="2"/>
      <protection hidden="1"/>
    </xf>
    <xf numFmtId="9" fontId="75" fillId="45" borderId="3" xfId="113" applyNumberFormat="1" applyFont="1" applyFill="1" applyBorder="1" applyAlignment="1" applyProtection="1">
      <alignment horizontal="center" vertical="center"/>
      <protection hidden="1"/>
    </xf>
    <xf numFmtId="3" fontId="76" fillId="62" borderId="9" xfId="0" applyNumberFormat="1" applyFont="1" applyFill="1" applyBorder="1" applyAlignment="1" applyProtection="1">
      <alignment horizontal="center" vertical="center"/>
      <protection hidden="1"/>
    </xf>
    <xf numFmtId="9" fontId="36" fillId="29" borderId="4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2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5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53" fillId="45" borderId="11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0" borderId="9" xfId="0" applyNumberFormat="1" applyFont="1" applyBorder="1" applyAlignment="1" applyProtection="1">
      <alignment horizontal="center" vertical="center" wrapText="1" readingOrder="1"/>
      <protection locked="0" hidden="1"/>
    </xf>
    <xf numFmtId="9" fontId="38" fillId="36" borderId="4" xfId="29" applyNumberFormat="1" applyFont="1" applyFill="1" applyBorder="1" applyAlignment="1" applyProtection="1">
      <alignment horizontal="center" vertical="center"/>
      <protection hidden="1"/>
    </xf>
    <xf numFmtId="9" fontId="36" fillId="36" borderId="5" xfId="29" applyNumberFormat="1" applyFont="1" applyFill="1" applyBorder="1" applyAlignment="1" applyProtection="1">
      <alignment horizontal="center" vertical="center"/>
      <protection hidden="1"/>
    </xf>
    <xf numFmtId="3" fontId="50" fillId="45" borderId="4" xfId="0" applyNumberFormat="1" applyFont="1" applyFill="1" applyBorder="1" applyAlignment="1" applyProtection="1">
      <alignment horizontal="center" vertical="center" wrapText="1" readingOrder="2"/>
      <protection hidden="1"/>
    </xf>
    <xf numFmtId="9" fontId="75" fillId="45" borderId="2" xfId="113" applyNumberFormat="1" applyFont="1" applyFill="1" applyBorder="1" applyAlignment="1" applyProtection="1">
      <alignment horizontal="center" vertical="center"/>
      <protection hidden="1"/>
    </xf>
    <xf numFmtId="3" fontId="76" fillId="62" borderId="5" xfId="0" applyNumberFormat="1" applyFont="1" applyFill="1" applyBorder="1" applyAlignment="1" applyProtection="1">
      <alignment horizontal="center" vertical="center"/>
      <protection hidden="1"/>
    </xf>
    <xf numFmtId="9" fontId="53" fillId="45" borderId="4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0" borderId="5" xfId="0" applyNumberFormat="1" applyFont="1" applyBorder="1" applyAlignment="1" applyProtection="1">
      <alignment horizontal="center" vertical="center" wrapText="1" readingOrder="1"/>
      <protection locked="0" hidden="1"/>
    </xf>
    <xf numFmtId="3" fontId="52" fillId="0" borderId="0" xfId="0" applyNumberFormat="1" applyFont="1" applyAlignment="1" applyProtection="1">
      <alignment horizontal="center" vertical="center"/>
      <protection hidden="1"/>
    </xf>
    <xf numFmtId="3" fontId="72" fillId="36" borderId="48" xfId="29" applyNumberFormat="1" applyFont="1" applyFill="1" applyBorder="1" applyAlignment="1" applyProtection="1">
      <alignment horizontal="center" vertical="center"/>
      <protection hidden="1"/>
    </xf>
    <xf numFmtId="9" fontId="38" fillId="36" borderId="30" xfId="29" applyNumberFormat="1" applyFont="1" applyFill="1" applyBorder="1" applyAlignment="1" applyProtection="1">
      <alignment horizontal="center" vertical="center"/>
      <protection hidden="1"/>
    </xf>
    <xf numFmtId="9" fontId="36" fillId="36" borderId="48" xfId="29" applyNumberFormat="1" applyFont="1" applyFill="1" applyBorder="1" applyAlignment="1" applyProtection="1">
      <alignment horizontal="center" vertical="center"/>
      <protection hidden="1"/>
    </xf>
    <xf numFmtId="9" fontId="53" fillId="45" borderId="30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0" borderId="48" xfId="0" applyNumberFormat="1" applyFont="1" applyBorder="1" applyAlignment="1" applyProtection="1">
      <alignment horizontal="center" vertical="center" wrapText="1" readingOrder="1"/>
      <protection locked="0" hidden="1"/>
    </xf>
    <xf numFmtId="3" fontId="51" fillId="40" borderId="62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43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44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42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62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43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42" xfId="0" applyNumberFormat="1" applyFont="1" applyFill="1" applyBorder="1" applyAlignment="1" applyProtection="1">
      <alignment horizontal="center" vertical="center" wrapText="1" readingOrder="2"/>
      <protection hidden="1"/>
    </xf>
    <xf numFmtId="3" fontId="42" fillId="45" borderId="11" xfId="0" applyNumberFormat="1" applyFont="1" applyFill="1" applyBorder="1" applyAlignment="1" applyProtection="1">
      <alignment horizontal="center" vertical="center" wrapText="1" readingOrder="2"/>
      <protection hidden="1"/>
    </xf>
    <xf numFmtId="3" fontId="42" fillId="45" borderId="3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61" borderId="9" xfId="1" applyNumberFormat="1" applyFont="1" applyFill="1" applyBorder="1" applyAlignment="1" applyProtection="1">
      <alignment horizontal="center" vertical="center"/>
      <protection hidden="1"/>
    </xf>
    <xf numFmtId="3" fontId="77" fillId="44" borderId="42" xfId="1" applyNumberFormat="1" applyFont="1" applyFill="1" applyBorder="1" applyAlignment="1" applyProtection="1">
      <alignment horizontal="center" vertical="center" wrapText="1" readingOrder="2"/>
      <protection hidden="1"/>
    </xf>
    <xf numFmtId="3" fontId="78" fillId="44" borderId="62" xfId="0" applyNumberFormat="1" applyFont="1" applyFill="1" applyBorder="1" applyAlignment="1" applyProtection="1">
      <alignment horizontal="center" vertical="center" wrapText="1" readingOrder="2"/>
      <protection hidden="1"/>
    </xf>
    <xf numFmtId="167" fontId="78" fillId="44" borderId="43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5" xfId="0" applyNumberFormat="1" applyFont="1" applyFill="1" applyBorder="1" applyAlignment="1" applyProtection="1">
      <alignment horizontal="center" vertical="center" wrapText="1" readingOrder="2"/>
      <protection hidden="1"/>
    </xf>
    <xf numFmtId="9" fontId="51" fillId="40" borderId="15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42" fillId="45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42" fillId="45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61" borderId="5" xfId="0" applyNumberFormat="1" applyFont="1" applyFill="1" applyBorder="1" applyAlignment="1" applyProtection="1">
      <alignment horizontal="center" vertical="center"/>
      <protection hidden="1"/>
    </xf>
    <xf numFmtId="3" fontId="71" fillId="44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79" fillId="44" borderId="4" xfId="0" applyNumberFormat="1" applyFont="1" applyFill="1" applyBorder="1" applyAlignment="1" applyProtection="1">
      <alignment horizontal="center" vertical="center" wrapText="1" readingOrder="2"/>
      <protection hidden="1"/>
    </xf>
    <xf numFmtId="167" fontId="78" fillId="44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78" fillId="44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78" fillId="44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19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42" fillId="45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42" fillId="45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37" fillId="61" borderId="7" xfId="0" applyNumberFormat="1" applyFont="1" applyFill="1" applyBorder="1" applyAlignment="1" applyProtection="1">
      <alignment horizontal="center" vertical="center"/>
      <protection hidden="1"/>
    </xf>
    <xf numFmtId="3" fontId="78" fillId="44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78" fillId="44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79" fillId="44" borderId="8" xfId="0" applyNumberFormat="1" applyFont="1" applyFill="1" applyBorder="1" applyAlignment="1" applyProtection="1">
      <alignment horizontal="center" vertical="center" wrapText="1" readingOrder="2"/>
      <protection hidden="1"/>
    </xf>
    <xf numFmtId="0" fontId="50" fillId="0" borderId="0" xfId="0" applyFont="1" applyProtection="1">
      <protection hidden="1"/>
    </xf>
    <xf numFmtId="0" fontId="50" fillId="0" borderId="0" xfId="0" applyFont="1" applyAlignment="1" applyProtection="1">
      <alignment readingOrder="2"/>
      <protection hidden="1"/>
    </xf>
    <xf numFmtId="0" fontId="66" fillId="32" borderId="56" xfId="0" applyFont="1" applyFill="1" applyBorder="1" applyAlignment="1" applyProtection="1">
      <alignment vertical="center" wrapText="1" readingOrder="2"/>
      <protection hidden="1"/>
    </xf>
    <xf numFmtId="0" fontId="38" fillId="47" borderId="43" xfId="0" applyFont="1" applyFill="1" applyBorder="1" applyAlignment="1" applyProtection="1">
      <alignment horizontal="center"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66" fillId="32" borderId="51" xfId="0" applyFont="1" applyFill="1" applyBorder="1" applyAlignment="1" applyProtection="1">
      <alignment vertical="center" wrapText="1" readingOrder="2"/>
      <protection hidden="1"/>
    </xf>
    <xf numFmtId="9" fontId="52" fillId="29" borderId="0" xfId="0" applyNumberFormat="1" applyFont="1" applyFill="1" applyAlignment="1" applyProtection="1">
      <alignment horizontal="center" vertical="center" wrapText="1"/>
      <protection hidden="1"/>
    </xf>
    <xf numFmtId="9" fontId="50" fillId="29" borderId="4" xfId="0" applyNumberFormat="1" applyFont="1" applyFill="1" applyBorder="1" applyAlignment="1" applyProtection="1">
      <alignment horizontal="center" vertical="center" wrapText="1"/>
      <protection locked="0" hidden="1"/>
    </xf>
    <xf numFmtId="9" fontId="50" fillId="29" borderId="2" xfId="0" applyNumberFormat="1" applyFont="1" applyFill="1" applyBorder="1" applyAlignment="1" applyProtection="1">
      <alignment horizontal="center" vertical="center" wrapText="1"/>
      <protection locked="0" hidden="1"/>
    </xf>
    <xf numFmtId="9" fontId="50" fillId="29" borderId="5" xfId="0" applyNumberFormat="1" applyFont="1" applyFill="1" applyBorder="1" applyAlignment="1" applyProtection="1">
      <alignment horizontal="center" vertical="center" wrapText="1"/>
      <protection locked="0" hidden="1"/>
    </xf>
    <xf numFmtId="9" fontId="37" fillId="0" borderId="48" xfId="2" applyFont="1" applyFill="1" applyBorder="1" applyAlignment="1" applyProtection="1">
      <alignment horizontal="center" vertical="center" wrapText="1" readingOrder="2"/>
      <protection locked="0" hidden="1"/>
    </xf>
    <xf numFmtId="3" fontId="73" fillId="62" borderId="11" xfId="0" applyNumberFormat="1" applyFont="1" applyFill="1" applyBorder="1" applyAlignment="1" applyProtection="1">
      <alignment horizontal="center" vertical="center"/>
      <protection hidden="1"/>
    </xf>
    <xf numFmtId="3" fontId="73" fillId="62" borderId="9" xfId="0" applyNumberFormat="1" applyFont="1" applyFill="1" applyBorder="1" applyAlignment="1" applyProtection="1">
      <alignment horizontal="center" vertical="center"/>
      <protection hidden="1"/>
    </xf>
    <xf numFmtId="9" fontId="36" fillId="29" borderId="3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36" borderId="11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36" borderId="9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0" borderId="11" xfId="0" applyNumberFormat="1" applyFont="1" applyBorder="1" applyAlignment="1" applyProtection="1">
      <alignment horizontal="center" vertical="center" wrapText="1" readingOrder="2"/>
      <protection locked="0" hidden="1"/>
    </xf>
    <xf numFmtId="168" fontId="36" fillId="0" borderId="9" xfId="0" applyNumberFormat="1" applyFont="1" applyBorder="1" applyAlignment="1" applyProtection="1">
      <alignment horizontal="center" vertical="center" wrapText="1" readingOrder="1"/>
      <protection locked="0" hidden="1"/>
    </xf>
    <xf numFmtId="0" fontId="50" fillId="0" borderId="0" xfId="0" applyFont="1" applyProtection="1">
      <protection locked="0"/>
    </xf>
    <xf numFmtId="3" fontId="71" fillId="62" borderId="64" xfId="2" applyNumberFormat="1" applyFont="1" applyFill="1" applyBorder="1" applyAlignment="1" applyProtection="1">
      <alignment horizontal="center" vertical="center" wrapText="1" readingOrder="1"/>
      <protection hidden="1"/>
    </xf>
    <xf numFmtId="9" fontId="36" fillId="45" borderId="4" xfId="0" applyNumberFormat="1" applyFont="1" applyFill="1" applyBorder="1" applyAlignment="1" applyProtection="1">
      <alignment horizontal="center" vertical="center" wrapText="1" readingOrder="2"/>
      <protection hidden="1"/>
    </xf>
    <xf numFmtId="168" fontId="50" fillId="0" borderId="2" xfId="0" applyNumberFormat="1" applyFont="1" applyBorder="1" applyAlignment="1" applyProtection="1">
      <alignment horizontal="center" vertical="center" wrapText="1"/>
      <protection locked="0" hidden="1"/>
    </xf>
    <xf numFmtId="3" fontId="50" fillId="0" borderId="5" xfId="0" applyNumberFormat="1" applyFont="1" applyBorder="1" applyAlignment="1" applyProtection="1">
      <alignment horizontal="right" vertical="center" wrapText="1" readingOrder="2"/>
      <protection locked="0" hidden="1"/>
    </xf>
    <xf numFmtId="9" fontId="73" fillId="62" borderId="2" xfId="0" applyNumberFormat="1" applyFont="1" applyFill="1" applyBorder="1" applyAlignment="1" applyProtection="1">
      <alignment horizontal="center" vertical="center"/>
      <protection hidden="1"/>
    </xf>
    <xf numFmtId="9" fontId="36" fillId="36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36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0" borderId="4" xfId="0" applyNumberFormat="1" applyFont="1" applyBorder="1" applyAlignment="1" applyProtection="1">
      <alignment horizontal="center" vertical="center" wrapText="1" readingOrder="2"/>
      <protection locked="0" hidden="1"/>
    </xf>
    <xf numFmtId="168" fontId="36" fillId="0" borderId="5" xfId="0" applyNumberFormat="1" applyFont="1" applyBorder="1" applyAlignment="1" applyProtection="1">
      <alignment horizontal="center" vertical="center" wrapText="1" readingOrder="1"/>
      <protection locked="0" hidden="1"/>
    </xf>
    <xf numFmtId="3" fontId="71" fillId="62" borderId="28" xfId="2" applyNumberFormat="1" applyFont="1" applyFill="1" applyBorder="1" applyAlignment="1" applyProtection="1">
      <alignment horizontal="center" vertical="center" wrapText="1" readingOrder="1"/>
      <protection hidden="1"/>
    </xf>
    <xf numFmtId="3" fontId="36" fillId="0" borderId="2" xfId="0" applyNumberFormat="1" applyFont="1" applyBorder="1" applyAlignment="1" applyProtection="1">
      <alignment horizontal="center" vertical="center" wrapText="1" readingOrder="2"/>
      <protection locked="0" hidden="1"/>
    </xf>
    <xf numFmtId="3" fontId="36" fillId="36" borderId="48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0" borderId="30" xfId="0" applyNumberFormat="1" applyFont="1" applyBorder="1" applyAlignment="1" applyProtection="1">
      <alignment horizontal="center" vertical="center" wrapText="1" readingOrder="2"/>
      <protection locked="0" hidden="1"/>
    </xf>
    <xf numFmtId="168" fontId="36" fillId="0" borderId="48" xfId="0" applyNumberFormat="1" applyFont="1" applyBorder="1" applyAlignment="1" applyProtection="1">
      <alignment horizontal="center" vertical="center" wrapText="1" readingOrder="1"/>
      <protection locked="0" hidden="1"/>
    </xf>
    <xf numFmtId="3" fontId="71" fillId="62" borderId="65" xfId="2" applyNumberFormat="1" applyFont="1" applyFill="1" applyBorder="1" applyAlignment="1" applyProtection="1">
      <alignment horizontal="center" vertical="center" wrapText="1" readingOrder="1"/>
      <protection hidden="1"/>
    </xf>
    <xf numFmtId="0" fontId="58" fillId="32" borderId="42" xfId="0" applyFont="1" applyFill="1" applyBorder="1" applyAlignment="1" applyProtection="1">
      <alignment horizontal="center" vertical="center" wrapText="1" readingOrder="2"/>
      <protection hidden="1"/>
    </xf>
    <xf numFmtId="0" fontId="51" fillId="40" borderId="62" xfId="0" applyFont="1" applyFill="1" applyBorder="1" applyAlignment="1" applyProtection="1">
      <alignment horizontal="center" vertical="center" wrapText="1" readingOrder="2"/>
      <protection hidden="1"/>
    </xf>
    <xf numFmtId="3" fontId="56" fillId="40" borderId="62" xfId="112" quotePrefix="1" applyNumberFormat="1" applyFont="1" applyFill="1" applyBorder="1" applyAlignment="1" applyProtection="1">
      <alignment horizontal="center" vertical="center"/>
      <protection hidden="1"/>
    </xf>
    <xf numFmtId="3" fontId="56" fillId="40" borderId="62" xfId="0" applyNumberFormat="1" applyFont="1" applyFill="1" applyBorder="1" applyAlignment="1" applyProtection="1">
      <alignment horizontal="center" vertical="center" wrapText="1" readingOrder="2"/>
      <protection hidden="1"/>
    </xf>
    <xf numFmtId="3" fontId="56" fillId="40" borderId="43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61" borderId="43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42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62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43" xfId="0" applyNumberFormat="1" applyFont="1" applyFill="1" applyBorder="1" applyAlignment="1" applyProtection="1">
      <alignment horizontal="center" vertical="center" wrapText="1" readingOrder="1"/>
      <protection hidden="1"/>
    </xf>
    <xf numFmtId="3" fontId="51" fillId="40" borderId="43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51" borderId="42" xfId="0" applyNumberFormat="1" applyFont="1" applyFill="1" applyBorder="1" applyAlignment="1" applyProtection="1">
      <alignment horizontal="center" vertical="center" wrapText="1" readingOrder="2"/>
      <protection hidden="1"/>
    </xf>
    <xf numFmtId="168" fontId="50" fillId="51" borderId="43" xfId="0" applyNumberFormat="1" applyFont="1" applyFill="1" applyBorder="1" applyAlignment="1" applyProtection="1">
      <alignment horizontal="center" vertical="center" wrapText="1" readingOrder="1"/>
      <protection hidden="1"/>
    </xf>
    <xf numFmtId="9" fontId="81" fillId="61" borderId="71" xfId="2" applyFont="1" applyFill="1" applyBorder="1" applyAlignment="1" applyProtection="1">
      <alignment horizontal="center" vertical="center" wrapText="1" readingOrder="1"/>
      <protection hidden="1"/>
    </xf>
    <xf numFmtId="3" fontId="36" fillId="44" borderId="42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4" borderId="62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4" borderId="43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51" borderId="42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44" borderId="62" xfId="0" applyNumberFormat="1" applyFont="1" applyFill="1" applyBorder="1" applyAlignment="1" applyProtection="1">
      <alignment horizontal="center" vertical="center" wrapText="1" readingOrder="1"/>
      <protection hidden="1"/>
    </xf>
    <xf numFmtId="168" fontId="50" fillId="51" borderId="62" xfId="0" applyNumberFormat="1" applyFont="1" applyFill="1" applyBorder="1" applyAlignment="1" applyProtection="1">
      <alignment horizontal="center" vertical="center" wrapText="1"/>
      <protection hidden="1"/>
    </xf>
    <xf numFmtId="3" fontId="50" fillId="51" borderId="43" xfId="0" applyNumberFormat="1" applyFont="1" applyFill="1" applyBorder="1" applyAlignment="1" applyProtection="1">
      <alignment horizontal="right" vertical="center" wrapText="1" readingOrder="2"/>
      <protection hidden="1"/>
    </xf>
    <xf numFmtId="0" fontId="58" fillId="32" borderId="4" xfId="0" applyFont="1" applyFill="1" applyBorder="1" applyAlignment="1" applyProtection="1">
      <alignment horizontal="center" vertical="center" wrapText="1" readingOrder="2"/>
      <protection hidden="1"/>
    </xf>
    <xf numFmtId="0" fontId="51" fillId="40" borderId="2" xfId="0" applyFont="1" applyFill="1" applyBorder="1" applyAlignment="1" applyProtection="1">
      <alignment horizontal="center" vertical="center" wrapText="1" readingOrder="2"/>
      <protection hidden="1"/>
    </xf>
    <xf numFmtId="3" fontId="56" fillId="40" borderId="2" xfId="112" quotePrefix="1" applyNumberFormat="1" applyFont="1" applyFill="1" applyBorder="1" applyAlignment="1" applyProtection="1">
      <alignment horizontal="center" vertical="center"/>
      <protection hidden="1"/>
    </xf>
    <xf numFmtId="3" fontId="56" fillId="40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56" fillId="40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58" fillId="61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58" fillId="61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61" borderId="5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4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2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5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5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51" borderId="4" xfId="0" applyNumberFormat="1" applyFont="1" applyFill="1" applyBorder="1" applyAlignment="1" applyProtection="1">
      <alignment horizontal="center" vertical="center" wrapText="1" readingOrder="2"/>
      <protection hidden="1"/>
    </xf>
    <xf numFmtId="168" fontId="50" fillId="51" borderId="5" xfId="0" applyNumberFormat="1" applyFont="1" applyFill="1" applyBorder="1" applyAlignment="1" applyProtection="1">
      <alignment horizontal="center" vertical="center" wrapText="1" readingOrder="1"/>
      <protection hidden="1"/>
    </xf>
    <xf numFmtId="9" fontId="81" fillId="61" borderId="28" xfId="2" applyFont="1" applyFill="1" applyBorder="1" applyAlignment="1" applyProtection="1">
      <alignment horizontal="center" vertical="center" wrapText="1" readingOrder="1"/>
      <protection hidden="1"/>
    </xf>
    <xf numFmtId="3" fontId="36" fillId="44" borderId="4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4" borderId="2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4" borderId="5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51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44" borderId="2" xfId="0" applyNumberFormat="1" applyFont="1" applyFill="1" applyBorder="1" applyAlignment="1" applyProtection="1">
      <alignment horizontal="center" vertical="center" wrapText="1" readingOrder="1"/>
      <protection hidden="1"/>
    </xf>
    <xf numFmtId="168" fontId="50" fillId="51" borderId="2" xfId="0" applyNumberFormat="1" applyFont="1" applyFill="1" applyBorder="1" applyAlignment="1" applyProtection="1">
      <alignment horizontal="center" vertical="center" wrapText="1"/>
      <protection hidden="1"/>
    </xf>
    <xf numFmtId="3" fontId="50" fillId="51" borderId="5" xfId="0" applyNumberFormat="1" applyFont="1" applyFill="1" applyBorder="1" applyAlignment="1" applyProtection="1">
      <alignment horizontal="right" vertical="center" wrapText="1" readingOrder="2"/>
      <protection hidden="1"/>
    </xf>
    <xf numFmtId="0" fontId="43" fillId="32" borderId="8" xfId="0" applyFont="1" applyFill="1" applyBorder="1" applyAlignment="1" applyProtection="1">
      <alignment vertical="center" wrapText="1" readingOrder="2"/>
      <protection hidden="1"/>
    </xf>
    <xf numFmtId="0" fontId="51" fillId="40" borderId="6" xfId="0" applyFont="1" applyFill="1" applyBorder="1" applyAlignment="1" applyProtection="1">
      <alignment horizontal="center" vertical="center" wrapText="1" readingOrder="2"/>
      <protection hidden="1"/>
    </xf>
    <xf numFmtId="3" fontId="56" fillId="40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56" fillId="40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58" fillId="61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58" fillId="61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61" borderId="7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8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6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7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0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7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51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51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81" fillId="61" borderId="66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44" borderId="8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4" borderId="6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44" borderId="7" xfId="0" applyNumberFormat="1" applyFont="1" applyFill="1" applyBorder="1" applyAlignment="1" applyProtection="1">
      <alignment horizontal="center" vertical="center" wrapText="1" readingOrder="1"/>
      <protection hidden="1"/>
    </xf>
    <xf numFmtId="3" fontId="36" fillId="51" borderId="61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44" borderId="6" xfId="0" applyNumberFormat="1" applyFont="1" applyFill="1" applyBorder="1" applyAlignment="1" applyProtection="1">
      <alignment horizontal="center" vertical="center" wrapText="1" readingOrder="1"/>
      <protection hidden="1"/>
    </xf>
    <xf numFmtId="168" fontId="50" fillId="51" borderId="19" xfId="0" applyNumberFormat="1" applyFont="1" applyFill="1" applyBorder="1" applyAlignment="1" applyProtection="1">
      <alignment horizontal="center" vertical="center" wrapText="1"/>
      <protection hidden="1"/>
    </xf>
    <xf numFmtId="3" fontId="42" fillId="51" borderId="7" xfId="0" applyNumberFormat="1" applyFont="1" applyFill="1" applyBorder="1" applyAlignment="1" applyProtection="1">
      <alignment horizontal="right" vertical="center" readingOrder="2"/>
      <protection hidden="1"/>
    </xf>
    <xf numFmtId="0" fontId="50" fillId="19" borderId="0" xfId="0" applyFont="1" applyFill="1" applyProtection="1">
      <protection hidden="1"/>
    </xf>
    <xf numFmtId="0" fontId="50" fillId="19" borderId="0" xfId="0" applyFont="1" applyFill="1" applyAlignment="1" applyProtection="1">
      <alignment readingOrder="2"/>
      <protection hidden="1"/>
    </xf>
    <xf numFmtId="0" fontId="50" fillId="19" borderId="0" xfId="0" applyFont="1" applyFill="1" applyAlignment="1" applyProtection="1">
      <alignment horizontal="center" vertical="center"/>
      <protection hidden="1"/>
    </xf>
    <xf numFmtId="0" fontId="52" fillId="19" borderId="0" xfId="0" applyFont="1" applyFill="1" applyProtection="1">
      <protection hidden="1"/>
    </xf>
    <xf numFmtId="9" fontId="37" fillId="0" borderId="7" xfId="2" applyFont="1" applyFill="1" applyBorder="1" applyAlignment="1" applyProtection="1">
      <alignment horizontal="center" vertical="center" wrapText="1" readingOrder="2"/>
      <protection locked="0" hidden="1"/>
    </xf>
    <xf numFmtId="0" fontId="42" fillId="19" borderId="0" xfId="0" applyFont="1" applyFill="1" applyProtection="1">
      <protection hidden="1"/>
    </xf>
    <xf numFmtId="3" fontId="36" fillId="0" borderId="3" xfId="0" applyNumberFormat="1" applyFont="1" applyBorder="1" applyAlignment="1" applyProtection="1">
      <alignment horizontal="center" vertical="center" wrapText="1" readingOrder="2"/>
      <protection locked="0" hidden="1"/>
    </xf>
    <xf numFmtId="9" fontId="73" fillId="62" borderId="2" xfId="0" applyNumberFormat="1" applyFont="1" applyFill="1" applyBorder="1" applyAlignment="1" applyProtection="1">
      <alignment horizontal="center" vertical="center" readingOrder="1"/>
      <protection hidden="1"/>
    </xf>
    <xf numFmtId="3" fontId="50" fillId="0" borderId="4" xfId="0" applyNumberFormat="1" applyFont="1" applyBorder="1" applyAlignment="1" applyProtection="1">
      <alignment horizontal="center" vertical="center" wrapText="1" readingOrder="2"/>
      <protection locked="0" hidden="1"/>
    </xf>
    <xf numFmtId="3" fontId="50" fillId="0" borderId="5" xfId="0" applyNumberFormat="1" applyFont="1" applyBorder="1" applyAlignment="1" applyProtection="1">
      <alignment horizontal="center" vertical="center" wrapText="1" readingOrder="2"/>
      <protection locked="0" hidden="1"/>
    </xf>
    <xf numFmtId="9" fontId="50" fillId="19" borderId="4" xfId="0" applyNumberFormat="1" applyFont="1" applyFill="1" applyBorder="1" applyAlignment="1" applyProtection="1">
      <alignment horizontal="center" vertical="center"/>
      <protection locked="0" hidden="1"/>
    </xf>
    <xf numFmtId="9" fontId="50" fillId="19" borderId="2" xfId="0" applyNumberFormat="1" applyFont="1" applyFill="1" applyBorder="1" applyAlignment="1" applyProtection="1">
      <alignment horizontal="center" vertical="center"/>
      <protection locked="0" hidden="1"/>
    </xf>
    <xf numFmtId="9" fontId="50" fillId="19" borderId="5" xfId="0" applyNumberFormat="1" applyFont="1" applyFill="1" applyBorder="1" applyAlignment="1" applyProtection="1">
      <alignment horizontal="center" vertical="center"/>
      <protection locked="0" hidden="1"/>
    </xf>
    <xf numFmtId="9" fontId="36" fillId="45" borderId="11" xfId="0" applyNumberFormat="1" applyFont="1" applyFill="1" applyBorder="1" applyAlignment="1" applyProtection="1">
      <alignment horizontal="center" vertical="center"/>
      <protection hidden="1"/>
    </xf>
    <xf numFmtId="3" fontId="36" fillId="45" borderId="3" xfId="0" applyNumberFormat="1" applyFont="1" applyFill="1" applyBorder="1" applyAlignment="1" applyProtection="1">
      <alignment horizontal="center" vertical="center"/>
      <protection hidden="1"/>
    </xf>
    <xf numFmtId="168" fontId="36" fillId="0" borderId="3" xfId="0" applyNumberFormat="1" applyFont="1" applyBorder="1" applyAlignment="1" applyProtection="1">
      <alignment horizontal="center" vertical="center" wrapText="1"/>
      <protection locked="0" hidden="1"/>
    </xf>
    <xf numFmtId="0" fontId="71" fillId="19" borderId="9" xfId="0" applyFont="1" applyFill="1" applyBorder="1" applyProtection="1">
      <protection locked="0" hidden="1"/>
    </xf>
    <xf numFmtId="0" fontId="50" fillId="19" borderId="0" xfId="0" applyFont="1" applyFill="1" applyAlignment="1" applyProtection="1">
      <alignment vertical="center"/>
      <protection hidden="1"/>
    </xf>
    <xf numFmtId="0" fontId="52" fillId="19" borderId="0" xfId="0" applyFont="1" applyFill="1" applyAlignment="1" applyProtection="1">
      <alignment vertical="center"/>
      <protection hidden="1"/>
    </xf>
    <xf numFmtId="168" fontId="36" fillId="0" borderId="2" xfId="0" applyNumberFormat="1" applyFont="1" applyBorder="1" applyAlignment="1" applyProtection="1">
      <alignment horizontal="center" vertical="center" wrapText="1"/>
      <protection locked="0" hidden="1"/>
    </xf>
    <xf numFmtId="0" fontId="71" fillId="19" borderId="5" xfId="0" applyFont="1" applyFill="1" applyBorder="1" applyProtection="1">
      <protection locked="0" hidden="1"/>
    </xf>
    <xf numFmtId="3" fontId="50" fillId="0" borderId="30" xfId="0" applyNumberFormat="1" applyFont="1" applyBorder="1" applyAlignment="1" applyProtection="1">
      <alignment horizontal="center" vertical="center" wrapText="1" readingOrder="2"/>
      <protection locked="0" hidden="1"/>
    </xf>
    <xf numFmtId="3" fontId="50" fillId="0" borderId="48" xfId="0" applyNumberFormat="1" applyFont="1" applyBorder="1" applyAlignment="1" applyProtection="1">
      <alignment horizontal="center" vertical="center" wrapText="1" readingOrder="2"/>
      <protection locked="0" hidden="1"/>
    </xf>
    <xf numFmtId="9" fontId="36" fillId="45" borderId="17" xfId="0" applyNumberFormat="1" applyFont="1" applyFill="1" applyBorder="1" applyAlignment="1" applyProtection="1">
      <alignment horizontal="center" vertical="center"/>
      <protection hidden="1"/>
    </xf>
    <xf numFmtId="3" fontId="36" fillId="45" borderId="52" xfId="0" applyNumberFormat="1" applyFont="1" applyFill="1" applyBorder="1" applyAlignment="1" applyProtection="1">
      <alignment horizontal="center" vertical="center"/>
      <protection hidden="1"/>
    </xf>
    <xf numFmtId="168" fontId="36" fillId="0" borderId="20" xfId="0" applyNumberFormat="1" applyFont="1" applyBorder="1" applyAlignment="1" applyProtection="1">
      <alignment horizontal="center" vertical="center" wrapText="1"/>
      <protection locked="0" hidden="1"/>
    </xf>
    <xf numFmtId="0" fontId="71" fillId="19" borderId="48" xfId="0" applyFont="1" applyFill="1" applyBorder="1" applyProtection="1">
      <protection locked="0" hidden="1"/>
    </xf>
    <xf numFmtId="3" fontId="51" fillId="40" borderId="62" xfId="0" applyNumberFormat="1" applyFont="1" applyFill="1" applyBorder="1" applyAlignment="1" applyProtection="1">
      <alignment horizontal="center" wrapText="1" readingOrder="2"/>
      <protection hidden="1"/>
    </xf>
    <xf numFmtId="3" fontId="51" fillId="40" borderId="43" xfId="0" applyNumberFormat="1" applyFont="1" applyFill="1" applyBorder="1" applyAlignment="1" applyProtection="1">
      <alignment horizontal="center" wrapText="1" readingOrder="2"/>
      <protection hidden="1"/>
    </xf>
    <xf numFmtId="3" fontId="38" fillId="61" borderId="2" xfId="0" applyNumberFormat="1" applyFont="1" applyFill="1" applyBorder="1" applyAlignment="1" applyProtection="1">
      <alignment horizontal="center" vertical="center" wrapText="1" readingOrder="1"/>
      <protection hidden="1"/>
    </xf>
    <xf numFmtId="3" fontId="82" fillId="40" borderId="42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40" borderId="43" xfId="0" applyNumberFormat="1" applyFont="1" applyFill="1" applyBorder="1" applyAlignment="1" applyProtection="1">
      <alignment horizontal="center" vertical="center" wrapText="1" readingOrder="1"/>
      <protection hidden="1"/>
    </xf>
    <xf numFmtId="3" fontId="42" fillId="44" borderId="42" xfId="0" applyNumberFormat="1" applyFont="1" applyFill="1" applyBorder="1" applyAlignment="1" applyProtection="1">
      <alignment horizontal="center" wrapText="1" readingOrder="2"/>
      <protection hidden="1"/>
    </xf>
    <xf numFmtId="3" fontId="42" fillId="44" borderId="43" xfId="0" applyNumberFormat="1" applyFont="1" applyFill="1" applyBorder="1" applyAlignment="1" applyProtection="1">
      <alignment horizontal="center" wrapText="1" readingOrder="2"/>
      <protection hidden="1"/>
    </xf>
    <xf numFmtId="3" fontId="50" fillId="44" borderId="62" xfId="0" applyNumberFormat="1" applyFont="1" applyFill="1" applyBorder="1" applyAlignment="1" applyProtection="1">
      <alignment horizontal="center" vertical="center"/>
      <protection hidden="1"/>
    </xf>
    <xf numFmtId="3" fontId="50" fillId="44" borderId="43" xfId="0" applyNumberFormat="1" applyFont="1" applyFill="1" applyBorder="1" applyAlignment="1" applyProtection="1">
      <alignment horizontal="center" vertical="center"/>
      <protection hidden="1"/>
    </xf>
    <xf numFmtId="0" fontId="50" fillId="44" borderId="42" xfId="0" applyFont="1" applyFill="1" applyBorder="1" applyProtection="1">
      <protection hidden="1"/>
    </xf>
    <xf numFmtId="0" fontId="50" fillId="44" borderId="62" xfId="0" applyFont="1" applyFill="1" applyBorder="1" applyProtection="1">
      <protection hidden="1"/>
    </xf>
    <xf numFmtId="0" fontId="50" fillId="44" borderId="43" xfId="0" applyFont="1" applyFill="1" applyBorder="1" applyProtection="1">
      <protection hidden="1"/>
    </xf>
    <xf numFmtId="3" fontId="51" fillId="40" borderId="2" xfId="0" applyNumberFormat="1" applyFont="1" applyFill="1" applyBorder="1" applyAlignment="1" applyProtection="1">
      <alignment horizontal="center" wrapText="1" readingOrder="2"/>
      <protection hidden="1"/>
    </xf>
    <xf numFmtId="3" fontId="51" fillId="40" borderId="5" xfId="0" applyNumberFormat="1" applyFont="1" applyFill="1" applyBorder="1" applyAlignment="1" applyProtection="1">
      <alignment horizontal="center" wrapText="1" readingOrder="2"/>
      <protection hidden="1"/>
    </xf>
    <xf numFmtId="3" fontId="38" fillId="40" borderId="4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40" borderId="5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4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44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44" borderId="2" xfId="0" applyNumberFormat="1" applyFont="1" applyFill="1" applyBorder="1" applyAlignment="1" applyProtection="1">
      <alignment horizontal="center" vertical="center"/>
      <protection hidden="1"/>
    </xf>
    <xf numFmtId="3" fontId="50" fillId="44" borderId="5" xfId="0" applyNumberFormat="1" applyFont="1" applyFill="1" applyBorder="1" applyAlignment="1" applyProtection="1">
      <alignment horizontal="center" vertical="center"/>
      <protection hidden="1"/>
    </xf>
    <xf numFmtId="0" fontId="50" fillId="44" borderId="4" xfId="0" applyFont="1" applyFill="1" applyBorder="1" applyProtection="1">
      <protection hidden="1"/>
    </xf>
    <xf numFmtId="0" fontId="50" fillId="44" borderId="2" xfId="0" applyFont="1" applyFill="1" applyBorder="1" applyProtection="1">
      <protection hidden="1"/>
    </xf>
    <xf numFmtId="0" fontId="50" fillId="44" borderId="5" xfId="0" applyFont="1" applyFill="1" applyBorder="1" applyProtection="1">
      <protection hidden="1"/>
    </xf>
    <xf numFmtId="3" fontId="51" fillId="40" borderId="6" xfId="0" applyNumberFormat="1" applyFont="1" applyFill="1" applyBorder="1" applyAlignment="1" applyProtection="1">
      <alignment horizontal="center" wrapText="1" readingOrder="2"/>
      <protection hidden="1"/>
    </xf>
    <xf numFmtId="3" fontId="51" fillId="40" borderId="7" xfId="0" applyNumberFormat="1" applyFont="1" applyFill="1" applyBorder="1" applyAlignment="1" applyProtection="1">
      <alignment horizontal="center" wrapText="1" readingOrder="2"/>
      <protection hidden="1"/>
    </xf>
    <xf numFmtId="3" fontId="38" fillId="61" borderId="6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40" borderId="8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40" borderId="7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4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44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44" borderId="6" xfId="0" applyNumberFormat="1" applyFont="1" applyFill="1" applyBorder="1" applyAlignment="1" applyProtection="1">
      <alignment horizontal="center" vertical="center"/>
      <protection hidden="1"/>
    </xf>
    <xf numFmtId="3" fontId="50" fillId="44" borderId="7" xfId="0" applyNumberFormat="1" applyFont="1" applyFill="1" applyBorder="1" applyAlignment="1" applyProtection="1">
      <alignment horizontal="center" vertical="center"/>
      <protection hidden="1"/>
    </xf>
    <xf numFmtId="0" fontId="50" fillId="44" borderId="8" xfId="0" applyFont="1" applyFill="1" applyBorder="1" applyProtection="1">
      <protection hidden="1"/>
    </xf>
    <xf numFmtId="0" fontId="50" fillId="44" borderId="6" xfId="0" applyFont="1" applyFill="1" applyBorder="1" applyProtection="1">
      <protection hidden="1"/>
    </xf>
    <xf numFmtId="0" fontId="50" fillId="44" borderId="7" xfId="0" applyFont="1" applyFill="1" applyBorder="1" applyProtection="1">
      <protection hidden="1"/>
    </xf>
    <xf numFmtId="0" fontId="50" fillId="0" borderId="0" xfId="0" applyFont="1" applyAlignment="1" applyProtection="1">
      <alignment vertical="center" wrapText="1"/>
      <protection hidden="1"/>
    </xf>
    <xf numFmtId="0" fontId="50" fillId="0" borderId="0" xfId="0" applyFont="1" applyAlignment="1" applyProtection="1">
      <alignment horizontal="center" vertical="center" wrapText="1" readingOrder="1"/>
      <protection hidden="1"/>
    </xf>
    <xf numFmtId="0" fontId="50" fillId="0" borderId="0" xfId="0" applyFont="1" applyAlignment="1" applyProtection="1">
      <alignment vertical="center" wrapText="1" readingOrder="1"/>
      <protection hidden="1"/>
    </xf>
    <xf numFmtId="0" fontId="50" fillId="0" borderId="0" xfId="0" applyFont="1" applyAlignment="1" applyProtection="1">
      <alignment wrapText="1"/>
      <protection hidden="1"/>
    </xf>
    <xf numFmtId="0" fontId="50" fillId="0" borderId="0" xfId="0" applyFont="1" applyAlignment="1" applyProtection="1">
      <alignment vertical="center" wrapText="1" readingOrder="2"/>
      <protection hidden="1"/>
    </xf>
    <xf numFmtId="0" fontId="50" fillId="29" borderId="0" xfId="0" applyFont="1" applyFill="1" applyAlignment="1" applyProtection="1">
      <alignment vertical="center" wrapText="1"/>
      <protection hidden="1"/>
    </xf>
    <xf numFmtId="0" fontId="42" fillId="0" borderId="0" xfId="0" applyFont="1" applyAlignment="1" applyProtection="1">
      <alignment vertical="center" wrapText="1"/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14" fontId="44" fillId="29" borderId="0" xfId="0" applyNumberFormat="1" applyFont="1" applyFill="1" applyAlignment="1" applyProtection="1">
      <alignment vertical="center" wrapText="1" readingOrder="2"/>
      <protection hidden="1"/>
    </xf>
    <xf numFmtId="14" fontId="44" fillId="29" borderId="0" xfId="0" applyNumberFormat="1" applyFont="1" applyFill="1" applyAlignment="1" applyProtection="1">
      <alignment vertical="center" wrapText="1" readingOrder="1"/>
      <protection hidden="1"/>
    </xf>
    <xf numFmtId="0" fontId="42" fillId="0" borderId="0" xfId="0" applyFont="1" applyAlignment="1" applyProtection="1">
      <alignment vertical="center" wrapText="1" readingOrder="2"/>
      <protection hidden="1"/>
    </xf>
    <xf numFmtId="0" fontId="42" fillId="29" borderId="0" xfId="0" applyFont="1" applyFill="1" applyAlignment="1" applyProtection="1">
      <alignment vertical="center" wrapText="1"/>
      <protection hidden="1"/>
    </xf>
    <xf numFmtId="165" fontId="44" fillId="0" borderId="0" xfId="0" applyNumberFormat="1" applyFont="1" applyAlignment="1" applyProtection="1">
      <alignment vertical="center" wrapText="1" readingOrder="2"/>
      <protection hidden="1"/>
    </xf>
    <xf numFmtId="165" fontId="44" fillId="29" borderId="0" xfId="0" applyNumberFormat="1" applyFont="1" applyFill="1" applyAlignment="1" applyProtection="1">
      <alignment vertical="center" wrapText="1" readingOrder="2"/>
      <protection hidden="1"/>
    </xf>
    <xf numFmtId="0" fontId="51" fillId="31" borderId="11" xfId="0" applyFont="1" applyFill="1" applyBorder="1" applyAlignment="1" applyProtection="1">
      <alignment horizontal="center" vertical="center" wrapText="1" readingOrder="2"/>
      <protection hidden="1"/>
    </xf>
    <xf numFmtId="9" fontId="56" fillId="36" borderId="4" xfId="3" applyNumberFormat="1" applyFont="1" applyFill="1" applyBorder="1" applyAlignment="1" applyProtection="1">
      <alignment horizontal="center" vertical="center" wrapText="1" readingOrder="1"/>
      <protection hidden="1"/>
    </xf>
    <xf numFmtId="3" fontId="56" fillId="36" borderId="9" xfId="3" applyNumberFormat="1" applyFont="1" applyFill="1" applyBorder="1" applyAlignment="1" applyProtection="1">
      <alignment horizontal="center" vertical="center" wrapText="1" readingOrder="2"/>
      <protection hidden="1"/>
    </xf>
    <xf numFmtId="3" fontId="36" fillId="62" borderId="11" xfId="25" applyNumberFormat="1" applyFont="1" applyFill="1" applyBorder="1" applyAlignment="1" applyProtection="1">
      <alignment horizontal="center" vertical="center" wrapText="1" readingOrder="2"/>
      <protection hidden="1"/>
    </xf>
    <xf numFmtId="3" fontId="80" fillId="62" borderId="9" xfId="25" applyNumberFormat="1" applyFont="1" applyFill="1" applyBorder="1" applyAlignment="1" applyProtection="1">
      <alignment horizontal="center" vertical="center" wrapText="1" readingOrder="1"/>
      <protection hidden="1"/>
    </xf>
    <xf numFmtId="9" fontId="56" fillId="45" borderId="4" xfId="2" applyFont="1" applyFill="1" applyBorder="1" applyAlignment="1" applyProtection="1">
      <alignment horizontal="center" vertical="center" wrapText="1" readingOrder="1"/>
      <protection hidden="1"/>
    </xf>
    <xf numFmtId="168" fontId="36" fillId="19" borderId="2" xfId="0" applyNumberFormat="1" applyFont="1" applyFill="1" applyBorder="1" applyAlignment="1" applyProtection="1">
      <alignment horizontal="center" vertical="center" wrapText="1" readingOrder="1"/>
      <protection locked="0" hidden="1"/>
    </xf>
    <xf numFmtId="3" fontId="36" fillId="45" borderId="2" xfId="3" applyNumberFormat="1" applyFont="1" applyFill="1" applyBorder="1" applyAlignment="1" applyProtection="1">
      <alignment horizontal="center" vertical="center" wrapText="1" readingOrder="2"/>
      <protection hidden="1"/>
    </xf>
    <xf numFmtId="3" fontId="36" fillId="0" borderId="5" xfId="0" applyNumberFormat="1" applyFont="1" applyBorder="1" applyAlignment="1" applyProtection="1">
      <alignment horizontal="center" vertical="center" wrapText="1" readingOrder="2"/>
      <protection locked="0" hidden="1"/>
    </xf>
    <xf numFmtId="0" fontId="51" fillId="31" borderId="4" xfId="0" applyFont="1" applyFill="1" applyBorder="1" applyAlignment="1" applyProtection="1">
      <alignment horizontal="center" vertical="center" wrapText="1" readingOrder="2"/>
      <protection hidden="1"/>
    </xf>
    <xf numFmtId="3" fontId="80" fillId="62" borderId="4" xfId="25" applyNumberFormat="1" applyFont="1" applyFill="1" applyBorder="1" applyAlignment="1" applyProtection="1">
      <alignment horizontal="center" vertical="center" wrapText="1" readingOrder="2"/>
      <protection hidden="1"/>
    </xf>
    <xf numFmtId="9" fontId="56" fillId="29" borderId="4" xfId="0" applyNumberFormat="1" applyFont="1" applyFill="1" applyBorder="1" applyAlignment="1" applyProtection="1">
      <alignment horizontal="center" vertical="center" wrapText="1" readingOrder="1"/>
      <protection locked="0" hidden="1"/>
    </xf>
    <xf numFmtId="9" fontId="56" fillId="29" borderId="2" xfId="0" applyNumberFormat="1" applyFont="1" applyFill="1" applyBorder="1" applyAlignment="1" applyProtection="1">
      <alignment horizontal="center" vertical="center" wrapText="1" readingOrder="1"/>
      <protection locked="0" hidden="1"/>
    </xf>
    <xf numFmtId="9" fontId="56" fillId="29" borderId="5" xfId="0" applyNumberFormat="1" applyFont="1" applyFill="1" applyBorder="1" applyAlignment="1" applyProtection="1">
      <alignment horizontal="center" vertical="center" wrapText="1" readingOrder="1"/>
      <protection locked="0" hidden="1"/>
    </xf>
    <xf numFmtId="0" fontId="43" fillId="59" borderId="31" xfId="0" applyFont="1" applyFill="1" applyBorder="1" applyAlignment="1" applyProtection="1">
      <alignment vertical="center" wrapText="1" readingOrder="2"/>
      <protection hidden="1"/>
    </xf>
    <xf numFmtId="0" fontId="43" fillId="59" borderId="46" xfId="0" applyFont="1" applyFill="1" applyBorder="1" applyAlignment="1" applyProtection="1">
      <alignment horizontal="center" vertical="center" wrapText="1" readingOrder="2"/>
      <protection locked="0" hidden="1"/>
    </xf>
    <xf numFmtId="0" fontId="43" fillId="59" borderId="46" xfId="0" applyFont="1" applyFill="1" applyBorder="1" applyAlignment="1" applyProtection="1">
      <alignment horizontal="center" vertical="center" wrapText="1" readingOrder="1"/>
      <protection locked="0" hidden="1"/>
    </xf>
    <xf numFmtId="3" fontId="58" fillId="59" borderId="46" xfId="0" applyNumberFormat="1" applyFont="1" applyFill="1" applyBorder="1" applyAlignment="1" applyProtection="1">
      <alignment horizontal="center" vertical="center" wrapText="1" readingOrder="2"/>
      <protection locked="0" hidden="1"/>
    </xf>
    <xf numFmtId="3" fontId="58" fillId="59" borderId="72" xfId="0" applyNumberFormat="1" applyFont="1" applyFill="1" applyBorder="1" applyAlignment="1" applyProtection="1">
      <alignment horizontal="center" vertical="center" wrapText="1" readingOrder="2"/>
      <protection locked="0" hidden="1"/>
    </xf>
    <xf numFmtId="3" fontId="58" fillId="59" borderId="55" xfId="0" applyNumberFormat="1" applyFont="1" applyFill="1" applyBorder="1" applyAlignment="1" applyProtection="1">
      <alignment horizontal="center" vertical="center" wrapText="1" readingOrder="2"/>
      <protection locked="0" hidden="1"/>
    </xf>
    <xf numFmtId="3" fontId="51" fillId="59" borderId="10" xfId="3" applyNumberFormat="1" applyFont="1" applyFill="1" applyBorder="1" applyAlignment="1" applyProtection="1">
      <alignment horizontal="center" vertical="center" wrapText="1" readingOrder="2"/>
      <protection hidden="1"/>
    </xf>
    <xf numFmtId="0" fontId="50" fillId="19" borderId="0" xfId="0" applyFont="1" applyFill="1" applyAlignment="1" applyProtection="1">
      <alignment vertical="center" wrapText="1"/>
      <protection hidden="1"/>
    </xf>
    <xf numFmtId="0" fontId="50" fillId="19" borderId="0" xfId="0" applyFont="1" applyFill="1" applyAlignment="1" applyProtection="1">
      <alignment horizontal="center" vertical="center" wrapText="1" readingOrder="2"/>
      <protection hidden="1"/>
    </xf>
    <xf numFmtId="0" fontId="50" fillId="0" borderId="0" xfId="0" applyFont="1" applyAlignment="1" applyProtection="1">
      <alignment horizontal="center" vertical="center" wrapText="1" readingOrder="2"/>
      <protection hidden="1"/>
    </xf>
    <xf numFmtId="0" fontId="87" fillId="19" borderId="0" xfId="0" applyFont="1" applyFill="1" applyAlignment="1" applyProtection="1">
      <alignment vertical="center" wrapText="1"/>
      <protection hidden="1"/>
    </xf>
    <xf numFmtId="14" fontId="44" fillId="0" borderId="0" xfId="0" applyNumberFormat="1" applyFont="1" applyAlignment="1" applyProtection="1">
      <alignment vertical="center" wrapText="1" readingOrder="2"/>
      <protection hidden="1"/>
    </xf>
    <xf numFmtId="0" fontId="38" fillId="47" borderId="43" xfId="0" applyFont="1" applyFill="1" applyBorder="1" applyAlignment="1" applyProtection="1">
      <alignment horizontal="center" vertical="center" readingOrder="2"/>
      <protection hidden="1"/>
    </xf>
    <xf numFmtId="9" fontId="38" fillId="0" borderId="48" xfId="2" applyFont="1" applyFill="1" applyBorder="1" applyAlignment="1" applyProtection="1">
      <alignment horizontal="center" vertical="center" wrapText="1" readingOrder="2"/>
      <protection locked="0" hidden="1"/>
    </xf>
    <xf numFmtId="9" fontId="51" fillId="36" borderId="11" xfId="3" applyNumberFormat="1" applyFont="1" applyFill="1" applyBorder="1" applyAlignment="1" applyProtection="1">
      <alignment horizontal="center" vertical="center" wrapText="1" readingOrder="1"/>
      <protection hidden="1"/>
    </xf>
    <xf numFmtId="3" fontId="51" fillId="36" borderId="3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36" borderId="9" xfId="0" applyNumberFormat="1" applyFont="1" applyFill="1" applyBorder="1" applyAlignment="1" applyProtection="1">
      <alignment horizontal="center" vertical="center" wrapText="1" readingOrder="2"/>
      <protection hidden="1"/>
    </xf>
    <xf numFmtId="9" fontId="56" fillId="45" borderId="11" xfId="2" applyFont="1" applyFill="1" applyBorder="1" applyAlignment="1" applyProtection="1">
      <alignment horizontal="center" vertical="center" wrapText="1" readingOrder="1"/>
      <protection hidden="1"/>
    </xf>
    <xf numFmtId="168" fontId="36" fillId="0" borderId="3" xfId="0" applyNumberFormat="1" applyFont="1" applyBorder="1" applyAlignment="1" applyProtection="1">
      <alignment horizontal="center" vertical="center" wrapText="1" readingOrder="1"/>
      <protection locked="0" hidden="1"/>
    </xf>
    <xf numFmtId="168" fontId="36" fillId="45" borderId="3" xfId="0" applyNumberFormat="1" applyFont="1" applyFill="1" applyBorder="1" applyAlignment="1" applyProtection="1">
      <alignment horizontal="center" vertical="center" wrapText="1"/>
      <protection hidden="1"/>
    </xf>
    <xf numFmtId="3" fontId="36" fillId="0" borderId="9" xfId="0" applyNumberFormat="1" applyFont="1" applyBorder="1" applyAlignment="1" applyProtection="1">
      <alignment horizontal="right" vertical="center" wrapText="1" readingOrder="2"/>
      <protection locked="0" hidden="1"/>
    </xf>
    <xf numFmtId="168" fontId="36" fillId="0" borderId="2" xfId="0" applyNumberFormat="1" applyFont="1" applyBorder="1" applyAlignment="1" applyProtection="1">
      <alignment horizontal="center" vertical="center" wrapText="1" readingOrder="1"/>
      <protection locked="0" hidden="1"/>
    </xf>
    <xf numFmtId="168" fontId="36" fillId="45" borderId="2" xfId="0" applyNumberFormat="1" applyFont="1" applyFill="1" applyBorder="1" applyAlignment="1" applyProtection="1">
      <alignment horizontal="center" vertical="center" wrapText="1"/>
      <protection hidden="1"/>
    </xf>
    <xf numFmtId="3" fontId="36" fillId="0" borderId="5" xfId="0" applyNumberFormat="1" applyFont="1" applyBorder="1" applyAlignment="1" applyProtection="1">
      <alignment horizontal="right" vertical="center" wrapText="1" readingOrder="2"/>
      <protection locked="0" hidden="1"/>
    </xf>
    <xf numFmtId="3" fontId="56" fillId="59" borderId="46" xfId="0" applyNumberFormat="1" applyFont="1" applyFill="1" applyBorder="1" applyAlignment="1" applyProtection="1">
      <alignment horizontal="center" vertical="center" wrapText="1" readingOrder="2"/>
      <protection hidden="1"/>
    </xf>
    <xf numFmtId="3" fontId="82" fillId="40" borderId="74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40" borderId="69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60" borderId="6" xfId="0" applyNumberFormat="1" applyFont="1" applyFill="1" applyBorder="1" applyAlignment="1" applyProtection="1">
      <alignment horizontal="center" vertical="center" wrapText="1" readingOrder="2"/>
      <protection hidden="1"/>
    </xf>
    <xf numFmtId="168" fontId="36" fillId="60" borderId="6" xfId="0" applyNumberFormat="1" applyFont="1" applyFill="1" applyBorder="1" applyAlignment="1" applyProtection="1">
      <alignment horizontal="center" vertical="center" wrapText="1"/>
      <protection hidden="1"/>
    </xf>
    <xf numFmtId="0" fontId="51" fillId="60" borderId="8" xfId="0" applyFont="1" applyFill="1" applyBorder="1" applyAlignment="1" applyProtection="1">
      <alignment horizontal="center" vertical="center" wrapText="1" readingOrder="2"/>
      <protection hidden="1"/>
    </xf>
    <xf numFmtId="3" fontId="36" fillId="62" borderId="17" xfId="25" applyNumberFormat="1" applyFont="1" applyFill="1" applyBorder="1" applyAlignment="1" applyProtection="1">
      <alignment horizontal="center" vertical="center" wrapText="1" readingOrder="2"/>
      <protection hidden="1"/>
    </xf>
    <xf numFmtId="0" fontId="50" fillId="61" borderId="10" xfId="0" applyFont="1" applyFill="1" applyBorder="1" applyAlignment="1" applyProtection="1">
      <alignment vertical="center" wrapText="1"/>
      <protection hidden="1"/>
    </xf>
    <xf numFmtId="3" fontId="36" fillId="0" borderId="9" xfId="0" applyNumberFormat="1" applyFont="1" applyBorder="1" applyAlignment="1" applyProtection="1">
      <alignment horizontal="center" vertical="center" wrapText="1" readingOrder="2"/>
      <protection locked="0" hidden="1"/>
    </xf>
    <xf numFmtId="9" fontId="37" fillId="0" borderId="5" xfId="2" applyFont="1" applyFill="1" applyBorder="1" applyAlignment="1" applyProtection="1">
      <alignment horizontal="center" vertical="center" wrapText="1" readingOrder="2"/>
      <protection locked="0" hidden="1"/>
    </xf>
    <xf numFmtId="168" fontId="36" fillId="19" borderId="20" xfId="0" applyNumberFormat="1" applyFont="1" applyFill="1" applyBorder="1" applyAlignment="1" applyProtection="1">
      <alignment horizontal="center" vertical="center" wrapText="1" readingOrder="1"/>
      <protection locked="0" hidden="1"/>
    </xf>
    <xf numFmtId="3" fontId="36" fillId="0" borderId="48" xfId="0" applyNumberFormat="1" applyFont="1" applyBorder="1" applyAlignment="1" applyProtection="1">
      <alignment horizontal="center" vertical="center" wrapText="1" readingOrder="2"/>
      <protection locked="0" hidden="1"/>
    </xf>
    <xf numFmtId="168" fontId="50" fillId="14" borderId="46" xfId="0" applyNumberFormat="1" applyFont="1" applyFill="1" applyBorder="1" applyAlignment="1" applyProtection="1">
      <alignment horizontal="center" vertical="center" wrapText="1" readingOrder="1"/>
      <protection hidden="1"/>
    </xf>
    <xf numFmtId="168" fontId="38" fillId="14" borderId="46" xfId="0" applyNumberFormat="1" applyFont="1" applyFill="1" applyBorder="1" applyAlignment="1" applyProtection="1">
      <alignment horizontal="center" vertical="center" wrapText="1" readingOrder="1"/>
      <protection hidden="1"/>
    </xf>
    <xf numFmtId="168" fontId="50" fillId="14" borderId="46" xfId="0" applyNumberFormat="1" applyFont="1" applyFill="1" applyBorder="1" applyAlignment="1" applyProtection="1">
      <alignment horizontal="center" vertical="center" wrapText="1"/>
      <protection hidden="1"/>
    </xf>
    <xf numFmtId="3" fontId="42" fillId="14" borderId="10" xfId="0" applyNumberFormat="1" applyFont="1" applyFill="1" applyBorder="1" applyAlignment="1" applyProtection="1">
      <alignment horizontal="center" vertical="center" wrapText="1" readingOrder="2"/>
      <protection hidden="1"/>
    </xf>
    <xf numFmtId="168" fontId="90" fillId="14" borderId="31" xfId="0" applyNumberFormat="1" applyFont="1" applyFill="1" applyBorder="1" applyAlignment="1" applyProtection="1">
      <alignment horizontal="center" vertical="center" wrapText="1" readingOrder="1"/>
      <protection hidden="1"/>
    </xf>
    <xf numFmtId="0" fontId="38" fillId="61" borderId="31" xfId="0" applyFont="1" applyFill="1" applyBorder="1" applyAlignment="1" applyProtection="1">
      <alignment horizontal="center" vertical="center" wrapText="1"/>
      <protection hidden="1"/>
    </xf>
    <xf numFmtId="3" fontId="89" fillId="40" borderId="42" xfId="0" applyNumberFormat="1" applyFont="1" applyFill="1" applyBorder="1" applyAlignment="1" applyProtection="1">
      <alignment horizontal="center" vertical="center" wrapText="1" readingOrder="1"/>
      <protection hidden="1"/>
    </xf>
    <xf numFmtId="172" fontId="56" fillId="39" borderId="2" xfId="25" applyNumberFormat="1" applyFont="1" applyFill="1" applyBorder="1" applyAlignment="1" applyProtection="1">
      <alignment horizontal="center" vertical="center" wrapText="1"/>
      <protection hidden="1"/>
    </xf>
    <xf numFmtId="172" fontId="56" fillId="55" borderId="2" xfId="25" applyNumberFormat="1" applyFont="1" applyFill="1" applyBorder="1" applyAlignment="1" applyProtection="1">
      <alignment horizontal="center" vertical="center" wrapText="1"/>
      <protection hidden="1"/>
    </xf>
    <xf numFmtId="172" fontId="56" fillId="62" borderId="2" xfId="25" applyNumberFormat="1" applyFont="1" applyFill="1" applyBorder="1" applyAlignment="1" applyProtection="1">
      <alignment horizontal="center" vertical="center" wrapText="1"/>
      <protection hidden="1"/>
    </xf>
    <xf numFmtId="172" fontId="56" fillId="64" borderId="2" xfId="25" applyNumberFormat="1" applyFont="1" applyFill="1" applyBorder="1" applyAlignment="1" applyProtection="1">
      <alignment horizontal="center" vertical="center" wrapText="1"/>
      <protection hidden="1"/>
    </xf>
    <xf numFmtId="172" fontId="56" fillId="37" borderId="2" xfId="25" applyNumberFormat="1" applyFont="1" applyFill="1" applyBorder="1" applyAlignment="1" applyProtection="1">
      <alignment horizontal="center" vertical="center" wrapText="1"/>
      <protection hidden="1"/>
    </xf>
    <xf numFmtId="172" fontId="56" fillId="54" borderId="5" xfId="25" applyNumberFormat="1" applyFont="1" applyFill="1" applyBorder="1" applyAlignment="1" applyProtection="1">
      <alignment horizontal="center" vertical="center" wrapText="1"/>
      <protection hidden="1"/>
    </xf>
    <xf numFmtId="172" fontId="56" fillId="40" borderId="6" xfId="0" applyNumberFormat="1" applyFont="1" applyFill="1" applyBorder="1" applyAlignment="1" applyProtection="1">
      <alignment horizontal="center" vertical="center"/>
      <protection hidden="1"/>
    </xf>
    <xf numFmtId="172" fontId="56" fillId="56" borderId="6" xfId="0" applyNumberFormat="1" applyFont="1" applyFill="1" applyBorder="1" applyAlignment="1" applyProtection="1">
      <alignment horizontal="center" vertical="center"/>
      <protection hidden="1"/>
    </xf>
    <xf numFmtId="172" fontId="56" fillId="61" borderId="6" xfId="0" applyNumberFormat="1" applyFont="1" applyFill="1" applyBorder="1" applyAlignment="1" applyProtection="1">
      <alignment horizontal="center" vertical="center"/>
      <protection hidden="1"/>
    </xf>
    <xf numFmtId="172" fontId="56" fillId="63" borderId="6" xfId="0" applyNumberFormat="1" applyFont="1" applyFill="1" applyBorder="1" applyAlignment="1" applyProtection="1">
      <alignment horizontal="center" vertical="center"/>
      <protection hidden="1"/>
    </xf>
    <xf numFmtId="172" fontId="56" fillId="37" borderId="6" xfId="0" applyNumberFormat="1" applyFont="1" applyFill="1" applyBorder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169" fontId="58" fillId="0" borderId="0" xfId="3" applyNumberFormat="1" applyFont="1" applyAlignment="1" applyProtection="1">
      <alignment horizontal="center" vertical="center"/>
      <protection hidden="1"/>
    </xf>
    <xf numFmtId="169" fontId="36" fillId="0" borderId="0" xfId="3" applyNumberFormat="1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0" fontId="36" fillId="19" borderId="0" xfId="0" applyFont="1" applyFill="1" applyProtection="1">
      <protection hidden="1"/>
    </xf>
    <xf numFmtId="0" fontId="36" fillId="19" borderId="0" xfId="0" applyFont="1" applyFill="1" applyAlignment="1" applyProtection="1">
      <alignment readingOrder="2"/>
      <protection hidden="1"/>
    </xf>
    <xf numFmtId="0" fontId="58" fillId="19" borderId="0" xfId="0" applyFont="1" applyFill="1" applyProtection="1"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51" fillId="39" borderId="2" xfId="0" applyFont="1" applyFill="1" applyBorder="1" applyAlignment="1" applyProtection="1">
      <alignment horizontal="center" vertical="center" wrapText="1" readingOrder="1"/>
      <protection hidden="1"/>
    </xf>
    <xf numFmtId="14" fontId="51" fillId="39" borderId="2" xfId="0" applyNumberFormat="1" applyFont="1" applyFill="1" applyBorder="1" applyAlignment="1" applyProtection="1">
      <alignment horizontal="center" vertical="center" wrapText="1" readingOrder="2"/>
      <protection hidden="1"/>
    </xf>
    <xf numFmtId="0" fontId="36" fillId="0" borderId="0" xfId="0" applyFont="1" applyAlignment="1" applyProtection="1">
      <alignment wrapText="1"/>
      <protection hidden="1"/>
    </xf>
    <xf numFmtId="0" fontId="36" fillId="0" borderId="0" xfId="0" applyFont="1" applyAlignment="1" applyProtection="1">
      <alignment vertical="center" wrapText="1" readingOrder="2"/>
      <protection hidden="1"/>
    </xf>
    <xf numFmtId="0" fontId="36" fillId="29" borderId="0" xfId="0" applyFont="1" applyFill="1" applyAlignment="1" applyProtection="1">
      <alignment vertical="center" wrapText="1"/>
      <protection hidden="1"/>
    </xf>
    <xf numFmtId="0" fontId="59" fillId="29" borderId="0" xfId="0" applyFont="1" applyFill="1" applyAlignment="1" applyProtection="1">
      <alignment horizontal="center" vertical="center"/>
      <protection hidden="1"/>
    </xf>
    <xf numFmtId="0" fontId="54" fillId="33" borderId="2" xfId="0" applyFont="1" applyFill="1" applyBorder="1" applyAlignment="1" applyProtection="1">
      <alignment horizontal="center" vertical="center"/>
      <protection hidden="1"/>
    </xf>
    <xf numFmtId="0" fontId="51" fillId="53" borderId="2" xfId="0" applyFont="1" applyFill="1" applyBorder="1" applyAlignment="1" applyProtection="1">
      <alignment horizontal="center" vertical="center" wrapText="1"/>
      <protection hidden="1"/>
    </xf>
    <xf numFmtId="0" fontId="52" fillId="29" borderId="0" xfId="0" applyFont="1" applyFill="1" applyAlignment="1" applyProtection="1">
      <alignment horizontal="center" vertical="center" readingOrder="2"/>
      <protection hidden="1"/>
    </xf>
    <xf numFmtId="0" fontId="58" fillId="29" borderId="0" xfId="0" applyFont="1" applyFill="1" applyAlignment="1" applyProtection="1">
      <alignment horizontal="center" vertical="center"/>
      <protection hidden="1"/>
    </xf>
    <xf numFmtId="0" fontId="54" fillId="33" borderId="0" xfId="0" applyFont="1" applyFill="1" applyAlignment="1" applyProtection="1">
      <alignment horizontal="center" vertical="center"/>
      <protection hidden="1"/>
    </xf>
    <xf numFmtId="0" fontId="42" fillId="34" borderId="0" xfId="0" applyFont="1" applyFill="1" applyAlignment="1" applyProtection="1">
      <alignment horizontal="center" vertical="center"/>
      <protection hidden="1"/>
    </xf>
    <xf numFmtId="0" fontId="53" fillId="35" borderId="0" xfId="0" applyFont="1" applyFill="1" applyAlignment="1" applyProtection="1">
      <alignment horizontal="center" vertical="center"/>
      <protection hidden="1"/>
    </xf>
    <xf numFmtId="0" fontId="50" fillId="0" borderId="0" xfId="0" applyFont="1" applyAlignment="1" applyProtection="1">
      <alignment horizontal="left" vertical="center" wrapText="1"/>
      <protection hidden="1"/>
    </xf>
    <xf numFmtId="0" fontId="54" fillId="33" borderId="0" xfId="0" applyFont="1" applyFill="1" applyAlignment="1" applyProtection="1">
      <alignment horizontal="left" vertical="center"/>
      <protection hidden="1"/>
    </xf>
    <xf numFmtId="0" fontId="42" fillId="37" borderId="0" xfId="0" applyFont="1" applyFill="1" applyAlignment="1" applyProtection="1">
      <alignment horizontal="center" vertical="center" wrapText="1"/>
      <protection hidden="1"/>
    </xf>
    <xf numFmtId="0" fontId="37" fillId="37" borderId="0" xfId="0" applyFont="1" applyFill="1" applyAlignment="1" applyProtection="1">
      <alignment horizontal="center" vertical="center"/>
      <protection hidden="1"/>
    </xf>
    <xf numFmtId="0" fontId="54" fillId="33" borderId="4" xfId="0" applyFont="1" applyFill="1" applyBorder="1" applyAlignment="1" applyProtection="1">
      <alignment horizontal="center" vertical="center"/>
      <protection hidden="1"/>
    </xf>
    <xf numFmtId="172" fontId="56" fillId="38" borderId="6" xfId="0" applyNumberFormat="1" applyFont="1" applyFill="1" applyBorder="1" applyAlignment="1" applyProtection="1">
      <alignment horizontal="center" vertical="center"/>
      <protection hidden="1"/>
    </xf>
    <xf numFmtId="0" fontId="51" fillId="53" borderId="4" xfId="0" applyFont="1" applyFill="1" applyBorder="1" applyAlignment="1" applyProtection="1">
      <alignment horizontal="center" vertical="center" wrapText="1"/>
      <protection hidden="1"/>
    </xf>
    <xf numFmtId="0" fontId="56" fillId="68" borderId="6" xfId="0" applyFont="1" applyFill="1" applyBorder="1" applyAlignment="1" applyProtection="1">
      <alignment horizontal="center" vertical="center"/>
      <protection hidden="1"/>
    </xf>
    <xf numFmtId="0" fontId="51" fillId="31" borderId="63" xfId="0" applyFont="1" applyFill="1" applyBorder="1" applyAlignment="1" applyProtection="1">
      <alignment horizontal="center" vertical="center" wrapText="1" readingOrder="2"/>
      <protection hidden="1"/>
    </xf>
    <xf numFmtId="0" fontId="51" fillId="59" borderId="40" xfId="0" applyFont="1" applyFill="1" applyBorder="1" applyAlignment="1" applyProtection="1">
      <alignment vertical="center" wrapText="1" readingOrder="2"/>
      <protection hidden="1"/>
    </xf>
    <xf numFmtId="0" fontId="51" fillId="59" borderId="31" xfId="0" applyFont="1" applyFill="1" applyBorder="1" applyAlignment="1" applyProtection="1">
      <alignment horizontal="center" vertical="center" wrapText="1" readingOrder="2"/>
      <protection hidden="1"/>
    </xf>
    <xf numFmtId="3" fontId="36" fillId="45" borderId="20" xfId="0" applyNumberFormat="1" applyFont="1" applyFill="1" applyBorder="1" applyAlignment="1" applyProtection="1">
      <alignment horizontal="center" vertical="center" wrapText="1" readingOrder="1"/>
      <protection hidden="1"/>
    </xf>
    <xf numFmtId="10" fontId="36" fillId="45" borderId="20" xfId="2" applyNumberFormat="1" applyFont="1" applyFill="1" applyBorder="1" applyAlignment="1" applyProtection="1">
      <alignment horizontal="center" vertical="center" wrapText="1" readingOrder="2"/>
      <protection hidden="1"/>
    </xf>
    <xf numFmtId="3" fontId="36" fillId="45" borderId="48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44" borderId="62" xfId="0" applyNumberFormat="1" applyFont="1" applyFill="1" applyBorder="1" applyAlignment="1" applyProtection="1">
      <alignment horizontal="center" vertical="center" wrapText="1" readingOrder="2"/>
      <protection hidden="1"/>
    </xf>
    <xf numFmtId="4" fontId="38" fillId="44" borderId="43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45" borderId="11" xfId="0" applyNumberFormat="1" applyFont="1" applyFill="1" applyBorder="1" applyAlignment="1" applyProtection="1">
      <alignment horizontal="right" vertical="center" wrapText="1" readingOrder="1"/>
      <protection hidden="1"/>
    </xf>
    <xf numFmtId="3" fontId="36" fillId="45" borderId="4" xfId="0" applyNumberFormat="1" applyFont="1" applyFill="1" applyBorder="1" applyAlignment="1" applyProtection="1">
      <alignment horizontal="right" vertical="center" wrapText="1" readingOrder="1"/>
      <protection hidden="1"/>
    </xf>
    <xf numFmtId="3" fontId="38" fillId="45" borderId="4" xfId="0" applyNumberFormat="1" applyFont="1" applyFill="1" applyBorder="1" applyAlignment="1" applyProtection="1">
      <alignment horizontal="right" vertical="center" wrapText="1" readingOrder="1"/>
      <protection hidden="1"/>
    </xf>
    <xf numFmtId="3" fontId="38" fillId="45" borderId="30" xfId="0" applyNumberFormat="1" applyFont="1" applyFill="1" applyBorder="1" applyAlignment="1" applyProtection="1">
      <alignment horizontal="right" vertical="center" wrapText="1" readingOrder="1"/>
      <protection hidden="1"/>
    </xf>
    <xf numFmtId="4" fontId="36" fillId="37" borderId="9" xfId="0" applyNumberFormat="1" applyFont="1" applyFill="1" applyBorder="1" applyAlignment="1" applyProtection="1">
      <alignment horizontal="center" vertical="center" wrapText="1" readingOrder="2"/>
      <protection hidden="1"/>
    </xf>
    <xf numFmtId="3" fontId="58" fillId="27" borderId="62" xfId="0" applyNumberFormat="1" applyFont="1" applyFill="1" applyBorder="1" applyAlignment="1" applyProtection="1">
      <alignment horizontal="center" vertical="center" wrapText="1" readingOrder="2"/>
      <protection hidden="1"/>
    </xf>
    <xf numFmtId="10" fontId="58" fillId="27" borderId="62" xfId="2" applyNumberFormat="1" applyFont="1" applyFill="1" applyBorder="1" applyAlignment="1" applyProtection="1">
      <alignment horizontal="center" vertical="center" wrapText="1" readingOrder="2"/>
      <protection hidden="1"/>
    </xf>
    <xf numFmtId="4" fontId="58" fillId="27" borderId="43" xfId="0" applyNumberFormat="1" applyFont="1" applyFill="1" applyBorder="1" applyAlignment="1" applyProtection="1">
      <alignment horizontal="center" vertical="center" wrapText="1" readingOrder="1"/>
      <protection hidden="1"/>
    </xf>
    <xf numFmtId="10" fontId="58" fillId="27" borderId="6" xfId="2" applyNumberFormat="1" applyFont="1" applyFill="1" applyBorder="1" applyAlignment="1" applyProtection="1">
      <alignment horizontal="center" vertical="center" wrapText="1" readingOrder="2"/>
      <protection hidden="1"/>
    </xf>
    <xf numFmtId="3" fontId="58" fillId="27" borderId="7" xfId="0" applyNumberFormat="1" applyFont="1" applyFill="1" applyBorder="1" applyAlignment="1" applyProtection="1">
      <alignment horizontal="right" vertical="center" wrapText="1" readingOrder="2"/>
      <protection hidden="1"/>
    </xf>
    <xf numFmtId="10" fontId="38" fillId="44" borderId="62" xfId="2" applyNumberFormat="1" applyFont="1" applyFill="1" applyBorder="1" applyAlignment="1" applyProtection="1">
      <alignment horizontal="center" vertical="center" wrapText="1" readingOrder="2"/>
      <protection hidden="1"/>
    </xf>
    <xf numFmtId="10" fontId="38" fillId="44" borderId="6" xfId="2" applyNumberFormat="1" applyFont="1" applyFill="1" applyBorder="1" applyAlignment="1" applyProtection="1">
      <alignment horizontal="center" vertical="center" wrapText="1" readingOrder="2"/>
      <protection hidden="1"/>
    </xf>
    <xf numFmtId="1" fontId="50" fillId="0" borderId="0" xfId="0" applyNumberFormat="1" applyFont="1" applyAlignment="1" applyProtection="1">
      <alignment horizontal="center" vertical="center"/>
      <protection hidden="1"/>
    </xf>
    <xf numFmtId="1" fontId="53" fillId="0" borderId="0" xfId="0" applyNumberFormat="1" applyFont="1" applyAlignment="1" applyProtection="1">
      <alignment horizontal="center" vertical="center"/>
      <protection hidden="1"/>
    </xf>
    <xf numFmtId="1" fontId="66" fillId="36" borderId="43" xfId="0" applyNumberFormat="1" applyFont="1" applyFill="1" applyBorder="1" applyAlignment="1" applyProtection="1">
      <alignment horizontal="center" vertical="center"/>
      <protection hidden="1"/>
    </xf>
    <xf numFmtId="1" fontId="51" fillId="53" borderId="5" xfId="0" applyNumberFormat="1" applyFont="1" applyFill="1" applyBorder="1" applyAlignment="1" applyProtection="1">
      <alignment horizontal="center" vertical="center" wrapText="1"/>
      <protection hidden="1"/>
    </xf>
    <xf numFmtId="1" fontId="54" fillId="33" borderId="5" xfId="0" applyNumberFormat="1" applyFont="1" applyFill="1" applyBorder="1" applyAlignment="1" applyProtection="1">
      <alignment horizontal="center" vertical="center"/>
      <protection hidden="1"/>
    </xf>
    <xf numFmtId="0" fontId="38" fillId="37" borderId="4" xfId="0" applyFont="1" applyFill="1" applyBorder="1" applyAlignment="1" applyProtection="1">
      <alignment horizontal="center" vertical="center" wrapText="1" readingOrder="2"/>
      <protection hidden="1"/>
    </xf>
    <xf numFmtId="0" fontId="38" fillId="37" borderId="5" xfId="0" applyFont="1" applyFill="1" applyBorder="1" applyAlignment="1" applyProtection="1">
      <alignment horizontal="center" vertical="center" wrapText="1" readingOrder="2"/>
      <protection hidden="1"/>
    </xf>
    <xf numFmtId="1" fontId="54" fillId="33" borderId="53" xfId="0" applyNumberFormat="1" applyFont="1" applyFill="1" applyBorder="1" applyAlignment="1" applyProtection="1">
      <alignment horizontal="center" vertical="center"/>
      <protection hidden="1"/>
    </xf>
    <xf numFmtId="1" fontId="54" fillId="33" borderId="49" xfId="0" applyNumberFormat="1" applyFont="1" applyFill="1" applyBorder="1" applyAlignment="1" applyProtection="1">
      <alignment horizontal="center" vertical="center"/>
      <protection hidden="1"/>
    </xf>
    <xf numFmtId="1" fontId="57" fillId="0" borderId="4" xfId="25" applyNumberFormat="1" applyFont="1" applyBorder="1" applyAlignment="1" applyProtection="1">
      <alignment horizontal="center" vertical="center" wrapText="1"/>
      <protection hidden="1"/>
    </xf>
    <xf numFmtId="172" fontId="56" fillId="37" borderId="5" xfId="25" applyNumberFormat="1" applyFont="1" applyFill="1" applyBorder="1" applyAlignment="1" applyProtection="1">
      <alignment horizontal="center" vertical="center" wrapText="1"/>
      <protection hidden="1"/>
    </xf>
    <xf numFmtId="172" fontId="56" fillId="37" borderId="8" xfId="0" applyNumberFormat="1" applyFont="1" applyFill="1" applyBorder="1" applyAlignment="1" applyProtection="1">
      <alignment horizontal="center" vertical="center"/>
      <protection hidden="1"/>
    </xf>
    <xf numFmtId="172" fontId="56" fillId="37" borderId="7" xfId="0" applyNumberFormat="1" applyFont="1" applyFill="1" applyBorder="1" applyAlignment="1" applyProtection="1">
      <alignment horizontal="center" vertical="center"/>
      <protection hidden="1"/>
    </xf>
    <xf numFmtId="171" fontId="66" fillId="36" borderId="62" xfId="0" applyNumberFormat="1" applyFont="1" applyFill="1" applyBorder="1" applyAlignment="1" applyProtection="1">
      <alignment horizontal="center" vertical="center"/>
      <protection hidden="1"/>
    </xf>
    <xf numFmtId="1" fontId="57" fillId="37" borderId="5" xfId="25" applyNumberFormat="1" applyFont="1" applyFill="1" applyBorder="1" applyAlignment="1" applyProtection="1">
      <alignment horizontal="center" vertical="center" wrapText="1"/>
      <protection hidden="1"/>
    </xf>
    <xf numFmtId="0" fontId="53" fillId="29" borderId="2" xfId="0" applyFont="1" applyFill="1" applyBorder="1" applyAlignment="1" applyProtection="1">
      <alignment horizontal="right" vertical="center" wrapText="1"/>
      <protection locked="0"/>
    </xf>
    <xf numFmtId="171" fontId="57" fillId="29" borderId="2" xfId="25" applyNumberFormat="1" applyFont="1" applyFill="1" applyBorder="1" applyAlignment="1" applyProtection="1">
      <alignment horizontal="center" vertical="center" wrapText="1"/>
      <protection locked="0"/>
    </xf>
    <xf numFmtId="9" fontId="36" fillId="29" borderId="8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6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7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50" fillId="19" borderId="8" xfId="0" applyNumberFormat="1" applyFont="1" applyFill="1" applyBorder="1" applyAlignment="1" applyProtection="1">
      <alignment horizontal="center" vertical="center"/>
      <protection locked="0" hidden="1"/>
    </xf>
    <xf numFmtId="9" fontId="50" fillId="19" borderId="6" xfId="0" applyNumberFormat="1" applyFont="1" applyFill="1" applyBorder="1" applyAlignment="1" applyProtection="1">
      <alignment horizontal="center" vertical="center"/>
      <protection locked="0" hidden="1"/>
    </xf>
    <xf numFmtId="9" fontId="50" fillId="19" borderId="7" xfId="0" applyNumberFormat="1" applyFont="1" applyFill="1" applyBorder="1" applyAlignment="1" applyProtection="1">
      <alignment horizontal="center" vertical="center"/>
      <protection locked="0" hidden="1"/>
    </xf>
    <xf numFmtId="3" fontId="50" fillId="44" borderId="42" xfId="0" applyNumberFormat="1" applyFont="1" applyFill="1" applyBorder="1" applyAlignment="1" applyProtection="1">
      <alignment horizontal="center" vertical="center"/>
      <protection hidden="1"/>
    </xf>
    <xf numFmtId="3" fontId="50" fillId="44" borderId="4" xfId="0" applyNumberFormat="1" applyFont="1" applyFill="1" applyBorder="1" applyAlignment="1" applyProtection="1">
      <alignment horizontal="center" vertical="center"/>
      <protection hidden="1"/>
    </xf>
    <xf numFmtId="3" fontId="50" fillId="44" borderId="8" xfId="0" applyNumberFormat="1" applyFont="1" applyFill="1" applyBorder="1" applyAlignment="1" applyProtection="1">
      <alignment horizontal="center" vertical="center"/>
      <protection hidden="1"/>
    </xf>
    <xf numFmtId="9" fontId="56" fillId="29" borderId="42" xfId="0" applyNumberFormat="1" applyFont="1" applyFill="1" applyBorder="1" applyAlignment="1" applyProtection="1">
      <alignment horizontal="center" vertical="center" wrapText="1" readingOrder="1"/>
      <protection locked="0" hidden="1"/>
    </xf>
    <xf numFmtId="9" fontId="56" fillId="29" borderId="62" xfId="0" applyNumberFormat="1" applyFont="1" applyFill="1" applyBorder="1" applyAlignment="1" applyProtection="1">
      <alignment horizontal="center" vertical="center" wrapText="1" readingOrder="1"/>
      <protection locked="0" hidden="1"/>
    </xf>
    <xf numFmtId="9" fontId="56" fillId="29" borderId="43" xfId="0" applyNumberFormat="1" applyFont="1" applyFill="1" applyBorder="1" applyAlignment="1" applyProtection="1">
      <alignment horizontal="center" vertical="center" wrapText="1" readingOrder="1"/>
      <protection locked="0" hidden="1"/>
    </xf>
    <xf numFmtId="172" fontId="56" fillId="53" borderId="7" xfId="0" applyNumberFormat="1" applyFont="1" applyFill="1" applyBorder="1" applyAlignment="1" applyProtection="1">
      <alignment horizontal="center" vertical="center"/>
      <protection hidden="1"/>
    </xf>
    <xf numFmtId="0" fontId="42" fillId="67" borderId="2" xfId="0" applyFont="1" applyFill="1" applyBorder="1" applyAlignment="1">
      <alignment horizontal="center" vertical="center"/>
    </xf>
    <xf numFmtId="4" fontId="78" fillId="67" borderId="2" xfId="6" applyNumberFormat="1" applyFont="1" applyFill="1" applyBorder="1" applyAlignment="1">
      <alignment horizontal="center" vertical="center"/>
    </xf>
    <xf numFmtId="0" fontId="78" fillId="67" borderId="2" xfId="6" applyFont="1" applyFill="1" applyBorder="1" applyAlignment="1">
      <alignment horizontal="center" vertical="center"/>
    </xf>
    <xf numFmtId="166" fontId="50" fillId="0" borderId="0" xfId="0" applyNumberFormat="1" applyFont="1" applyAlignment="1" applyProtection="1">
      <alignment vertical="center" wrapText="1"/>
      <protection hidden="1"/>
    </xf>
    <xf numFmtId="166" fontId="44" fillId="29" borderId="0" xfId="0" applyNumberFormat="1" applyFont="1" applyFill="1" applyAlignment="1" applyProtection="1">
      <alignment vertical="center" wrapText="1" readingOrder="2"/>
      <protection hidden="1"/>
    </xf>
    <xf numFmtId="3" fontId="56" fillId="36" borderId="68" xfId="3" applyNumberFormat="1" applyFont="1" applyFill="1" applyBorder="1" applyAlignment="1" applyProtection="1">
      <alignment horizontal="center" vertical="center" wrapText="1" readingOrder="2"/>
      <protection hidden="1"/>
    </xf>
    <xf numFmtId="1" fontId="89" fillId="40" borderId="31" xfId="3" applyNumberFormat="1" applyFont="1" applyFill="1" applyBorder="1" applyAlignment="1" applyProtection="1">
      <alignment horizontal="center" vertical="center" wrapText="1" readingOrder="2"/>
      <protection hidden="1"/>
    </xf>
    <xf numFmtId="0" fontId="36" fillId="0" borderId="2" xfId="25" applyFont="1" applyBorder="1" applyAlignment="1" applyProtection="1">
      <alignment horizontal="right" vertical="center" wrapText="1" readingOrder="2"/>
      <protection locked="0"/>
    </xf>
    <xf numFmtId="0" fontId="36" fillId="0" borderId="2" xfId="25" quotePrefix="1" applyFont="1" applyBorder="1" applyAlignment="1" applyProtection="1">
      <alignment horizontal="right" vertical="center" wrapText="1" readingOrder="2"/>
      <protection locked="0"/>
    </xf>
    <xf numFmtId="0" fontId="36" fillId="0" borderId="5" xfId="25" quotePrefix="1" applyFont="1" applyBorder="1" applyAlignment="1" applyProtection="1">
      <alignment horizontal="right" vertical="center" wrapText="1" readingOrder="2"/>
      <protection locked="0"/>
    </xf>
    <xf numFmtId="3" fontId="36" fillId="0" borderId="15" xfId="29" applyNumberFormat="1" applyFont="1" applyBorder="1" applyAlignment="1" applyProtection="1">
      <alignment horizontal="center" vertical="center"/>
      <protection locked="0"/>
    </xf>
    <xf numFmtId="3" fontId="36" fillId="0" borderId="2" xfId="29" applyNumberFormat="1" applyFont="1" applyBorder="1" applyAlignment="1" applyProtection="1">
      <alignment horizontal="center" vertical="center"/>
      <protection locked="0"/>
    </xf>
    <xf numFmtId="1" fontId="36" fillId="0" borderId="2" xfId="29" applyNumberFormat="1" applyFont="1" applyBorder="1" applyAlignment="1" applyProtection="1">
      <alignment horizontal="center" vertical="center"/>
      <protection locked="0"/>
    </xf>
    <xf numFmtId="9" fontId="36" fillId="0" borderId="2" xfId="29" applyNumberFormat="1" applyFont="1" applyBorder="1" applyAlignment="1" applyProtection="1">
      <alignment horizontal="center" vertical="center"/>
      <protection locked="0"/>
    </xf>
    <xf numFmtId="0" fontId="36" fillId="0" borderId="2" xfId="0" applyFont="1" applyBorder="1" applyAlignment="1" applyProtection="1">
      <alignment horizontal="right" vertical="center" wrapText="1" readingOrder="2"/>
      <protection locked="0"/>
    </xf>
    <xf numFmtId="0" fontId="36" fillId="0" borderId="5" xfId="0" applyFont="1" applyBorder="1" applyAlignment="1" applyProtection="1">
      <alignment horizontal="right" vertical="center" wrapText="1" readingOrder="2"/>
      <protection locked="0"/>
    </xf>
    <xf numFmtId="3" fontId="36" fillId="0" borderId="2" xfId="113" applyNumberFormat="1" applyFont="1" applyBorder="1" applyAlignment="1" applyProtection="1">
      <alignment horizontal="center" vertical="center"/>
      <protection locked="0"/>
    </xf>
    <xf numFmtId="1" fontId="36" fillId="0" borderId="2" xfId="113" applyNumberFormat="1" applyFont="1" applyBorder="1" applyAlignment="1" applyProtection="1">
      <alignment horizontal="center" vertical="center"/>
      <protection locked="0"/>
    </xf>
    <xf numFmtId="0" fontId="36" fillId="0" borderId="20" xfId="0" applyFont="1" applyBorder="1" applyAlignment="1" applyProtection="1">
      <alignment horizontal="right" vertical="center" wrapText="1" readingOrder="2"/>
      <protection locked="0"/>
    </xf>
    <xf numFmtId="0" fontId="36" fillId="0" borderId="48" xfId="0" applyFont="1" applyBorder="1" applyAlignment="1" applyProtection="1">
      <alignment horizontal="right" vertical="center" wrapText="1" readingOrder="2"/>
      <protection locked="0"/>
    </xf>
    <xf numFmtId="3" fontId="36" fillId="0" borderId="47" xfId="29" applyNumberFormat="1" applyFont="1" applyBorder="1" applyAlignment="1" applyProtection="1">
      <alignment horizontal="center" vertical="center"/>
      <protection locked="0"/>
    </xf>
    <xf numFmtId="3" fontId="36" fillId="0" borderId="20" xfId="29" applyNumberFormat="1" applyFont="1" applyBorder="1" applyAlignment="1" applyProtection="1">
      <alignment horizontal="center" vertical="center"/>
      <protection locked="0"/>
    </xf>
    <xf numFmtId="3" fontId="36" fillId="0" borderId="20" xfId="113" applyNumberFormat="1" applyFont="1" applyBorder="1" applyAlignment="1" applyProtection="1">
      <alignment horizontal="center" vertical="center"/>
      <protection locked="0"/>
    </xf>
    <xf numFmtId="1" fontId="36" fillId="0" borderId="20" xfId="113" applyNumberFormat="1" applyFont="1" applyBorder="1" applyAlignment="1" applyProtection="1">
      <alignment horizontal="center" vertical="center"/>
      <protection locked="0"/>
    </xf>
    <xf numFmtId="9" fontId="36" fillId="0" borderId="20" xfId="29" applyNumberFormat="1" applyFont="1" applyBorder="1" applyAlignment="1" applyProtection="1">
      <alignment horizontal="center" vertical="center"/>
      <protection locked="0"/>
    </xf>
    <xf numFmtId="9" fontId="36" fillId="43" borderId="2" xfId="0" applyNumberFormat="1" applyFont="1" applyFill="1" applyBorder="1" applyAlignment="1" applyProtection="1">
      <alignment horizontal="center" vertical="center" wrapText="1" readingOrder="2"/>
      <protection locked="0"/>
    </xf>
    <xf numFmtId="0" fontId="36" fillId="0" borderId="3" xfId="25" applyFont="1" applyBorder="1" applyAlignment="1" applyProtection="1">
      <alignment horizontal="right" vertical="center" wrapText="1" readingOrder="2"/>
      <protection locked="0"/>
    </xf>
    <xf numFmtId="3" fontId="36" fillId="0" borderId="3" xfId="30" applyNumberFormat="1" applyFont="1" applyBorder="1" applyAlignment="1">
      <alignment horizontal="center" vertical="center" wrapText="1"/>
      <protection locked="0"/>
    </xf>
    <xf numFmtId="3" fontId="36" fillId="0" borderId="3" xfId="30" quotePrefix="1" applyNumberFormat="1" applyFont="1" applyBorder="1" applyAlignment="1">
      <alignment horizontal="center" vertical="center" wrapText="1"/>
      <protection locked="0"/>
    </xf>
    <xf numFmtId="3" fontId="36" fillId="0" borderId="3" xfId="25" applyNumberFormat="1" applyFont="1" applyBorder="1" applyAlignment="1" applyProtection="1">
      <alignment horizontal="center" vertical="center" wrapText="1" readingOrder="2"/>
      <protection locked="0"/>
    </xf>
    <xf numFmtId="3" fontId="36" fillId="0" borderId="9" xfId="25" applyNumberFormat="1" applyFont="1" applyBorder="1" applyAlignment="1" applyProtection="1">
      <alignment horizontal="center" vertical="center" wrapText="1" readingOrder="2"/>
      <protection locked="0"/>
    </xf>
    <xf numFmtId="3" fontId="36" fillId="0" borderId="2" xfId="30" applyNumberFormat="1" applyFont="1" applyBorder="1" applyAlignment="1">
      <alignment horizontal="center" vertical="center" wrapText="1"/>
      <protection locked="0"/>
    </xf>
    <xf numFmtId="3" fontId="36" fillId="0" borderId="2" xfId="30" quotePrefix="1" applyNumberFormat="1" applyFont="1" applyBorder="1" applyAlignment="1">
      <alignment horizontal="center" vertical="center" wrapText="1"/>
      <protection locked="0"/>
    </xf>
    <xf numFmtId="3" fontId="36" fillId="0" borderId="2" xfId="25" applyNumberFormat="1" applyFont="1" applyBorder="1" applyAlignment="1" applyProtection="1">
      <alignment horizontal="center" vertical="center" wrapText="1" readingOrder="2"/>
      <protection locked="0"/>
    </xf>
    <xf numFmtId="3" fontId="36" fillId="0" borderId="5" xfId="25" applyNumberFormat="1" applyFont="1" applyBorder="1" applyAlignment="1" applyProtection="1">
      <alignment horizontal="center" vertical="center" wrapText="1" readingOrder="2"/>
      <protection locked="0"/>
    </xf>
    <xf numFmtId="3" fontId="36" fillId="0" borderId="2" xfId="112" quotePrefix="1" applyNumberFormat="1" applyFont="1" applyBorder="1" applyAlignment="1">
      <alignment horizontal="center" vertical="center" wrapText="1"/>
      <protection locked="0"/>
    </xf>
    <xf numFmtId="3" fontId="36" fillId="0" borderId="2" xfId="0" applyNumberFormat="1" applyFont="1" applyBorder="1" applyAlignment="1" applyProtection="1">
      <alignment horizontal="center" vertical="center" wrapText="1" readingOrder="2"/>
      <protection locked="0"/>
    </xf>
    <xf numFmtId="3" fontId="36" fillId="0" borderId="5" xfId="0" applyNumberFormat="1" applyFont="1" applyBorder="1" applyAlignment="1" applyProtection="1">
      <alignment horizontal="center" vertical="center" wrapText="1" readingOrder="2"/>
      <protection locked="0"/>
    </xf>
    <xf numFmtId="3" fontId="36" fillId="0" borderId="20" xfId="112" quotePrefix="1" applyNumberFormat="1" applyFont="1" applyBorder="1" applyAlignment="1">
      <alignment horizontal="center" vertical="center" wrapText="1"/>
      <protection locked="0"/>
    </xf>
    <xf numFmtId="3" fontId="36" fillId="0" borderId="20" xfId="0" applyNumberFormat="1" applyFont="1" applyBorder="1" applyAlignment="1" applyProtection="1">
      <alignment horizontal="center" vertical="center" wrapText="1" readingOrder="2"/>
      <protection locked="0"/>
    </xf>
    <xf numFmtId="3" fontId="36" fillId="0" borderId="48" xfId="0" applyNumberFormat="1" applyFont="1" applyBorder="1" applyAlignment="1" applyProtection="1">
      <alignment horizontal="center" vertical="center" wrapText="1" readingOrder="2"/>
      <protection locked="0"/>
    </xf>
    <xf numFmtId="9" fontId="36" fillId="29" borderId="11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3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9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4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2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5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30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20" xfId="0" applyNumberFormat="1" applyFont="1" applyFill="1" applyBorder="1" applyAlignment="1" applyProtection="1">
      <alignment horizontal="center" vertical="center" wrapText="1" readingOrder="2"/>
      <protection locked="0"/>
    </xf>
    <xf numFmtId="9" fontId="36" fillId="29" borderId="48" xfId="0" applyNumberFormat="1" applyFont="1" applyFill="1" applyBorder="1" applyAlignment="1" applyProtection="1">
      <alignment horizontal="center" vertical="center" wrapText="1" readingOrder="2"/>
      <protection locked="0"/>
    </xf>
    <xf numFmtId="0" fontId="53" fillId="19" borderId="3" xfId="0" applyFont="1" applyFill="1" applyBorder="1" applyAlignment="1" applyProtection="1">
      <alignment horizontal="center" vertical="center"/>
      <protection locked="0"/>
    </xf>
    <xf numFmtId="3" fontId="36" fillId="0" borderId="3" xfId="112" applyNumberFormat="1" applyFont="1" applyBorder="1" applyAlignment="1">
      <alignment horizontal="center" vertical="center" wrapText="1"/>
      <protection locked="0"/>
    </xf>
    <xf numFmtId="3" fontId="36" fillId="0" borderId="3" xfId="112" quotePrefix="1" applyNumberFormat="1" applyFont="1" applyBorder="1" applyAlignment="1">
      <alignment horizontal="center" vertical="center"/>
      <protection locked="0"/>
    </xf>
    <xf numFmtId="170" fontId="36" fillId="0" borderId="3" xfId="112" quotePrefix="1" applyNumberFormat="1" applyFont="1" applyBorder="1" applyAlignment="1">
      <alignment horizontal="center" vertical="center"/>
      <protection locked="0"/>
    </xf>
    <xf numFmtId="3" fontId="36" fillId="0" borderId="3" xfId="0" applyNumberFormat="1" applyFont="1" applyBorder="1" applyAlignment="1" applyProtection="1">
      <alignment horizontal="center" vertical="center" wrapText="1" readingOrder="2"/>
      <protection locked="0"/>
    </xf>
    <xf numFmtId="0" fontId="36" fillId="0" borderId="2" xfId="25" applyFont="1" applyBorder="1" applyAlignment="1" applyProtection="1">
      <alignment vertical="center" wrapText="1" readingOrder="2"/>
      <protection locked="0"/>
    </xf>
    <xf numFmtId="3" fontId="36" fillId="0" borderId="2" xfId="30" quotePrefix="1" applyNumberFormat="1" applyFont="1" applyBorder="1" applyAlignment="1">
      <alignment horizontal="center" vertical="center"/>
      <protection locked="0"/>
    </xf>
    <xf numFmtId="170" fontId="36" fillId="0" borderId="2" xfId="30" quotePrefix="1" applyNumberFormat="1" applyFont="1" applyBorder="1" applyAlignment="1">
      <alignment horizontal="center" vertical="center"/>
      <protection locked="0"/>
    </xf>
    <xf numFmtId="0" fontId="36" fillId="0" borderId="2" xfId="0" applyFont="1" applyBorder="1" applyAlignment="1" applyProtection="1">
      <alignment vertical="center" wrapText="1" readingOrder="2"/>
      <protection locked="0"/>
    </xf>
    <xf numFmtId="3" fontId="36" fillId="0" borderId="2" xfId="112" applyNumberFormat="1" applyFont="1" applyBorder="1" applyAlignment="1">
      <alignment horizontal="center" vertical="center" wrapText="1"/>
      <protection locked="0"/>
    </xf>
    <xf numFmtId="3" fontId="36" fillId="0" borderId="2" xfId="112" quotePrefix="1" applyNumberFormat="1" applyFont="1" applyBorder="1" applyAlignment="1">
      <alignment horizontal="center" vertical="center"/>
      <protection locked="0"/>
    </xf>
    <xf numFmtId="170" fontId="36" fillId="0" borderId="2" xfId="112" quotePrefix="1" applyNumberFormat="1" applyFont="1" applyBorder="1" applyAlignment="1">
      <alignment horizontal="center" vertical="center"/>
      <protection locked="0"/>
    </xf>
    <xf numFmtId="0" fontId="36" fillId="0" borderId="20" xfId="0" applyFont="1" applyBorder="1" applyAlignment="1" applyProtection="1">
      <alignment vertical="center" wrapText="1" readingOrder="2"/>
      <protection locked="0"/>
    </xf>
    <xf numFmtId="3" fontId="36" fillId="0" borderId="20" xfId="30" quotePrefix="1" applyNumberFormat="1" applyFont="1" applyBorder="1" applyAlignment="1">
      <alignment horizontal="center" vertical="center" wrapText="1"/>
      <protection locked="0"/>
    </xf>
    <xf numFmtId="3" fontId="36" fillId="0" borderId="20" xfId="112" applyNumberFormat="1" applyFont="1" applyBorder="1" applyAlignment="1">
      <alignment horizontal="center" vertical="center" wrapText="1"/>
      <protection locked="0"/>
    </xf>
    <xf numFmtId="3" fontId="36" fillId="0" borderId="20" xfId="112" quotePrefix="1" applyNumberFormat="1" applyFont="1" applyBorder="1" applyAlignment="1">
      <alignment horizontal="center" vertical="center"/>
      <protection locked="0"/>
    </xf>
    <xf numFmtId="170" fontId="36" fillId="0" borderId="20" xfId="112" quotePrefix="1" applyNumberFormat="1" applyFont="1" applyBorder="1" applyAlignment="1">
      <alignment horizontal="center" vertical="center"/>
      <protection locked="0"/>
    </xf>
    <xf numFmtId="9" fontId="36" fillId="0" borderId="2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2" xfId="25" applyNumberFormat="1" applyFont="1" applyBorder="1" applyAlignment="1" applyProtection="1">
      <alignment horizontal="center" vertical="center" wrapText="1" readingOrder="2"/>
      <protection locked="0"/>
    </xf>
    <xf numFmtId="0" fontId="36" fillId="0" borderId="3" xfId="25" applyFont="1" applyBorder="1" applyAlignment="1" applyProtection="1">
      <alignment vertical="center" wrapText="1" readingOrder="2"/>
      <protection locked="0"/>
    </xf>
    <xf numFmtId="0" fontId="36" fillId="0" borderId="3" xfId="25" applyFont="1" applyBorder="1" applyAlignment="1" applyProtection="1">
      <alignment horizontal="center" vertical="center" wrapText="1" readingOrder="1"/>
      <protection locked="0"/>
    </xf>
    <xf numFmtId="14" fontId="36" fillId="0" borderId="2" xfId="25" applyNumberFormat="1" applyFont="1" applyBorder="1" applyAlignment="1" applyProtection="1">
      <alignment horizontal="center" vertical="center" wrapText="1" readingOrder="2"/>
      <protection locked="0"/>
    </xf>
    <xf numFmtId="1" fontId="36" fillId="0" borderId="3" xfId="26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3" xfId="36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18" xfId="25" applyNumberFormat="1" applyFont="1" applyBorder="1" applyAlignment="1" applyProtection="1">
      <alignment horizontal="center" vertical="center" wrapText="1" readingOrder="2"/>
      <protection locked="0"/>
    </xf>
    <xf numFmtId="166" fontId="36" fillId="0" borderId="26" xfId="25" applyNumberFormat="1" applyFont="1" applyBorder="1" applyAlignment="1" applyProtection="1">
      <alignment horizontal="center" vertical="center" wrapText="1" readingOrder="2"/>
      <protection locked="0"/>
    </xf>
    <xf numFmtId="0" fontId="36" fillId="0" borderId="2" xfId="25" applyFont="1" applyBorder="1" applyAlignment="1" applyProtection="1">
      <alignment horizontal="center" vertical="center" wrapText="1" readingOrder="1"/>
      <protection locked="0"/>
    </xf>
    <xf numFmtId="1" fontId="36" fillId="0" borderId="2" xfId="26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2" xfId="36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15" xfId="25" applyNumberFormat="1" applyFont="1" applyBorder="1" applyAlignment="1" applyProtection="1">
      <alignment horizontal="center" vertical="center" wrapText="1" readingOrder="2"/>
      <protection locked="0"/>
    </xf>
    <xf numFmtId="166" fontId="36" fillId="0" borderId="45" xfId="25" applyNumberFormat="1" applyFont="1" applyBorder="1" applyAlignment="1" applyProtection="1">
      <alignment horizontal="center" vertical="center" wrapText="1" readingOrder="2"/>
      <protection locked="0"/>
    </xf>
    <xf numFmtId="0" fontId="36" fillId="0" borderId="2" xfId="0" applyFont="1" applyBorder="1" applyAlignment="1" applyProtection="1">
      <alignment horizontal="center" vertical="center" wrapText="1" readingOrder="1"/>
      <protection locked="0"/>
    </xf>
    <xf numFmtId="1" fontId="36" fillId="0" borderId="2" xfId="2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2" xfId="3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15" xfId="0" applyNumberFormat="1" applyFont="1" applyBorder="1" applyAlignment="1" applyProtection="1">
      <alignment horizontal="center" vertical="center" wrapText="1" readingOrder="2"/>
      <protection locked="0"/>
    </xf>
    <xf numFmtId="0" fontId="50" fillId="0" borderId="2" xfId="0" applyFont="1" applyBorder="1" applyAlignment="1" applyProtection="1">
      <alignment vertical="center" wrapText="1"/>
      <protection locked="0"/>
    </xf>
    <xf numFmtId="0" fontId="50" fillId="0" borderId="2" xfId="0" applyFont="1" applyBorder="1" applyAlignment="1" applyProtection="1">
      <alignment horizontal="center" vertical="center" wrapText="1" readingOrder="1"/>
      <protection locked="0"/>
    </xf>
    <xf numFmtId="1" fontId="50" fillId="0" borderId="2" xfId="0" applyNumberFormat="1" applyFont="1" applyBorder="1" applyAlignment="1" applyProtection="1">
      <alignment vertical="center" wrapText="1"/>
      <protection locked="0"/>
    </xf>
    <xf numFmtId="0" fontId="36" fillId="0" borderId="20" xfId="0" applyFont="1" applyBorder="1" applyAlignment="1" applyProtection="1">
      <alignment horizontal="center" vertical="center" wrapText="1" readingOrder="1"/>
      <protection locked="0"/>
    </xf>
    <xf numFmtId="1" fontId="36" fillId="0" borderId="20" xfId="2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20" xfId="3" applyNumberFormat="1" applyFont="1" applyFill="1" applyBorder="1" applyAlignment="1" applyProtection="1">
      <alignment horizontal="center" vertical="center" wrapText="1" readingOrder="2"/>
      <protection locked="0"/>
    </xf>
    <xf numFmtId="3" fontId="36" fillId="0" borderId="47" xfId="0" applyNumberFormat="1" applyFont="1" applyBorder="1" applyAlignment="1" applyProtection="1">
      <alignment horizontal="center" vertical="center" wrapText="1" readingOrder="2"/>
      <protection locked="0"/>
    </xf>
    <xf numFmtId="166" fontId="36" fillId="0" borderId="54" xfId="25" applyNumberFormat="1" applyFont="1" applyBorder="1" applyAlignment="1" applyProtection="1">
      <alignment horizontal="center" vertical="center" wrapText="1" readingOrder="2"/>
      <protection locked="0"/>
    </xf>
    <xf numFmtId="9" fontId="56" fillId="29" borderId="3" xfId="3" applyNumberFormat="1" applyFont="1" applyFill="1" applyBorder="1" applyAlignment="1" applyProtection="1">
      <alignment horizontal="center" vertical="center" wrapText="1" readingOrder="2"/>
      <protection locked="0"/>
    </xf>
    <xf numFmtId="9" fontId="56" fillId="29" borderId="9" xfId="3" applyNumberFormat="1" applyFont="1" applyFill="1" applyBorder="1" applyAlignment="1" applyProtection="1">
      <alignment horizontal="center" vertical="center" wrapText="1" readingOrder="2"/>
      <protection locked="0"/>
    </xf>
    <xf numFmtId="9" fontId="56" fillId="29" borderId="4" xfId="3" applyNumberFormat="1" applyFont="1" applyFill="1" applyBorder="1" applyAlignment="1" applyProtection="1">
      <alignment horizontal="center" vertical="center" wrapText="1" readingOrder="2"/>
      <protection locked="0"/>
    </xf>
    <xf numFmtId="9" fontId="56" fillId="29" borderId="2" xfId="3" applyNumberFormat="1" applyFont="1" applyFill="1" applyBorder="1" applyAlignment="1" applyProtection="1">
      <alignment horizontal="center" vertical="center" wrapText="1" readingOrder="2"/>
      <protection locked="0"/>
    </xf>
    <xf numFmtId="9" fontId="56" fillId="29" borderId="5" xfId="3" applyNumberFormat="1" applyFont="1" applyFill="1" applyBorder="1" applyAlignment="1" applyProtection="1">
      <alignment horizontal="center" vertical="center" wrapText="1" readingOrder="2"/>
      <protection locked="0"/>
    </xf>
    <xf numFmtId="0" fontId="36" fillId="0" borderId="11" xfId="25" applyFont="1" applyBorder="1" applyAlignment="1" applyProtection="1">
      <alignment horizontal="right" vertical="center" wrapText="1" readingOrder="2"/>
      <protection locked="0"/>
    </xf>
    <xf numFmtId="3" fontId="36" fillId="0" borderId="3" xfId="30" applyNumberFormat="1" applyFont="1" applyBorder="1" applyAlignment="1">
      <alignment horizontal="right" vertical="center" wrapText="1"/>
      <protection locked="0"/>
    </xf>
    <xf numFmtId="0" fontId="36" fillId="0" borderId="4" xfId="0" applyFont="1" applyBorder="1" applyAlignment="1" applyProtection="1">
      <alignment horizontal="right" vertical="center" wrapText="1" readingOrder="2"/>
      <protection locked="0"/>
    </xf>
    <xf numFmtId="3" fontId="36" fillId="0" borderId="2" xfId="112" applyNumberFormat="1" applyFont="1" applyBorder="1" applyAlignment="1">
      <alignment horizontal="right" vertical="center" wrapText="1"/>
      <protection locked="0"/>
    </xf>
    <xf numFmtId="3" fontId="36" fillId="0" borderId="2" xfId="112" quotePrefix="1" applyNumberFormat="1" applyFont="1" applyBorder="1" applyAlignment="1">
      <alignment horizontal="right" vertical="center" wrapText="1"/>
      <protection locked="0"/>
    </xf>
    <xf numFmtId="0" fontId="36" fillId="0" borderId="30" xfId="0" applyFont="1" applyBorder="1" applyAlignment="1" applyProtection="1">
      <alignment horizontal="right" vertical="center" wrapText="1" readingOrder="2"/>
      <protection locked="0"/>
    </xf>
    <xf numFmtId="3" fontId="71" fillId="40" borderId="42" xfId="1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62" xfId="1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43" xfId="1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4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50" fillId="40" borderId="42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62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43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4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2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5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8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6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0" borderId="7" xfId="0" applyNumberFormat="1" applyFont="1" applyFill="1" applyBorder="1" applyAlignment="1" applyProtection="1">
      <alignment horizontal="center" vertical="center" wrapText="1" readingOrder="1"/>
      <protection hidden="1"/>
    </xf>
    <xf numFmtId="3" fontId="50" fillId="44" borderId="31" xfId="0" applyNumberFormat="1" applyFont="1" applyFill="1" applyBorder="1" applyAlignment="1" applyProtection="1">
      <alignment horizontal="center" vertical="center" wrapText="1"/>
      <protection hidden="1"/>
    </xf>
    <xf numFmtId="3" fontId="50" fillId="44" borderId="46" xfId="0" applyNumberFormat="1" applyFont="1" applyFill="1" applyBorder="1" applyAlignment="1" applyProtection="1">
      <alignment horizontal="center" vertical="center" wrapText="1"/>
      <protection hidden="1"/>
    </xf>
    <xf numFmtId="3" fontId="50" fillId="44" borderId="10" xfId="0" applyNumberFormat="1" applyFont="1" applyFill="1" applyBorder="1" applyAlignment="1" applyProtection="1">
      <alignment horizontal="center" vertical="center" wrapText="1"/>
      <protection hidden="1"/>
    </xf>
    <xf numFmtId="3" fontId="50" fillId="60" borderId="10" xfId="0" applyNumberFormat="1" applyFont="1" applyFill="1" applyBorder="1" applyAlignment="1" applyProtection="1">
      <alignment horizontal="center" vertical="center" wrapText="1"/>
      <protection hidden="1"/>
    </xf>
    <xf numFmtId="3" fontId="71" fillId="59" borderId="31" xfId="3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8" xfId="0" applyNumberFormat="1" applyFont="1" applyFill="1" applyBorder="1" applyAlignment="1" applyProtection="1">
      <alignment horizontal="center" vertical="center" wrapText="1" readingOrder="2"/>
      <protection hidden="1"/>
    </xf>
    <xf numFmtId="0" fontId="42" fillId="67" borderId="2" xfId="6" applyFont="1" applyFill="1" applyBorder="1" applyAlignment="1">
      <alignment horizontal="center" vertical="center" readingOrder="2"/>
    </xf>
    <xf numFmtId="0" fontId="42" fillId="67" borderId="2" xfId="6" applyFont="1" applyFill="1" applyBorder="1" applyAlignment="1">
      <alignment horizontal="center" vertical="center"/>
    </xf>
    <xf numFmtId="0" fontId="51" fillId="68" borderId="8" xfId="0" applyFont="1" applyFill="1" applyBorder="1" applyAlignment="1" applyProtection="1">
      <alignment horizontal="center" vertical="center"/>
      <protection hidden="1"/>
    </xf>
    <xf numFmtId="1" fontId="56" fillId="68" borderId="7" xfId="0" applyNumberFormat="1" applyFont="1" applyFill="1" applyBorder="1" applyAlignment="1" applyProtection="1">
      <alignment horizontal="center" vertical="center"/>
      <protection hidden="1"/>
    </xf>
    <xf numFmtId="0" fontId="53" fillId="0" borderId="2" xfId="0" applyFont="1" applyBorder="1" applyAlignment="1" applyProtection="1">
      <alignment horizontal="center" vertical="center"/>
      <protection hidden="1"/>
    </xf>
    <xf numFmtId="0" fontId="53" fillId="0" borderId="62" xfId="0" applyFont="1" applyBorder="1" applyAlignment="1" applyProtection="1">
      <alignment horizontal="center" vertical="center"/>
      <protection hidden="1"/>
    </xf>
    <xf numFmtId="0" fontId="53" fillId="0" borderId="43" xfId="0" applyFont="1" applyBorder="1" applyAlignment="1" applyProtection="1">
      <alignment horizontal="center" vertical="center"/>
      <protection hidden="1"/>
    </xf>
    <xf numFmtId="0" fontId="53" fillId="0" borderId="5" xfId="0" applyFont="1" applyBorder="1" applyAlignment="1" applyProtection="1">
      <alignment horizontal="center" vertical="center"/>
      <protection hidden="1"/>
    </xf>
    <xf numFmtId="0" fontId="57" fillId="38" borderId="6" xfId="0" applyFont="1" applyFill="1" applyBorder="1" applyAlignment="1" applyProtection="1">
      <alignment horizontal="center"/>
      <protection hidden="1"/>
    </xf>
    <xf numFmtId="0" fontId="57" fillId="38" borderId="7" xfId="0" applyFont="1" applyFill="1" applyBorder="1" applyAlignment="1" applyProtection="1">
      <alignment horizontal="center"/>
      <protection hidden="1"/>
    </xf>
    <xf numFmtId="0" fontId="50" fillId="0" borderId="55" xfId="0" applyFont="1" applyBorder="1" applyAlignment="1" applyProtection="1">
      <alignment horizontal="center" vertical="center" wrapText="1"/>
      <protection hidden="1"/>
    </xf>
    <xf numFmtId="0" fontId="50" fillId="0" borderId="24" xfId="0" applyFont="1" applyBorder="1" applyAlignment="1" applyProtection="1">
      <alignment horizontal="center" vertical="center" wrapText="1"/>
      <protection hidden="1"/>
    </xf>
    <xf numFmtId="0" fontId="54" fillId="33" borderId="3" xfId="0" applyFont="1" applyFill="1" applyBorder="1" applyAlignment="1" applyProtection="1">
      <alignment horizontal="center" vertical="center"/>
      <protection hidden="1"/>
    </xf>
    <xf numFmtId="0" fontId="54" fillId="33" borderId="9" xfId="0" applyFont="1" applyFill="1" applyBorder="1" applyAlignment="1" applyProtection="1">
      <alignment horizontal="center" vertical="center"/>
      <protection hidden="1"/>
    </xf>
    <xf numFmtId="0" fontId="55" fillId="33" borderId="3" xfId="0" applyFont="1" applyFill="1" applyBorder="1" applyAlignment="1" applyProtection="1">
      <alignment horizontal="center" vertical="center"/>
      <protection hidden="1"/>
    </xf>
    <xf numFmtId="0" fontId="55" fillId="33" borderId="9" xfId="0" applyFont="1" applyFill="1" applyBorder="1" applyAlignment="1" applyProtection="1">
      <alignment horizontal="center" vertical="center"/>
      <protection hidden="1"/>
    </xf>
    <xf numFmtId="0" fontId="48" fillId="45" borderId="53" xfId="0" applyFont="1" applyFill="1" applyBorder="1" applyAlignment="1">
      <alignment horizontal="center" vertical="center"/>
    </xf>
    <xf numFmtId="0" fontId="48" fillId="45" borderId="0" xfId="0" applyFont="1" applyFill="1" applyAlignment="1">
      <alignment horizontal="center" vertical="center" readingOrder="2"/>
    </xf>
    <xf numFmtId="0" fontId="48" fillId="45" borderId="49" xfId="0" applyFont="1" applyFill="1" applyBorder="1" applyAlignment="1">
      <alignment horizontal="center" vertical="center"/>
    </xf>
    <xf numFmtId="0" fontId="42" fillId="67" borderId="5" xfId="6" applyFont="1" applyFill="1" applyBorder="1" applyAlignment="1">
      <alignment horizontal="center" vertical="center"/>
    </xf>
    <xf numFmtId="0" fontId="38" fillId="35" borderId="4" xfId="6" applyFont="1" applyFill="1" applyBorder="1" applyAlignment="1">
      <alignment horizontal="center" vertical="center"/>
    </xf>
    <xf numFmtId="0" fontId="38" fillId="35" borderId="8" xfId="6" applyFont="1" applyFill="1" applyBorder="1" applyAlignment="1">
      <alignment horizontal="center" vertical="center"/>
    </xf>
    <xf numFmtId="0" fontId="42" fillId="67" borderId="6" xfId="6" applyFont="1" applyFill="1" applyBorder="1" applyAlignment="1">
      <alignment horizontal="center" vertical="center" readingOrder="2"/>
    </xf>
    <xf numFmtId="0" fontId="42" fillId="67" borderId="6" xfId="6" applyFont="1" applyFill="1" applyBorder="1" applyAlignment="1">
      <alignment horizontal="center" vertical="center"/>
    </xf>
    <xf numFmtId="0" fontId="42" fillId="67" borderId="6" xfId="0" applyFont="1" applyFill="1" applyBorder="1" applyAlignment="1">
      <alignment horizontal="center" vertical="center"/>
    </xf>
    <xf numFmtId="4" fontId="78" fillId="67" borderId="6" xfId="6" applyNumberFormat="1" applyFont="1" applyFill="1" applyBorder="1" applyAlignment="1">
      <alignment horizontal="center" vertical="center"/>
    </xf>
    <xf numFmtId="0" fontId="42" fillId="67" borderId="7" xfId="6" applyFont="1" applyFill="1" applyBorder="1" applyAlignment="1">
      <alignment horizontal="center" vertical="center"/>
    </xf>
    <xf numFmtId="0" fontId="51" fillId="32" borderId="4" xfId="0" applyFont="1" applyFill="1" applyBorder="1" applyAlignment="1" applyProtection="1">
      <alignment horizontal="center" vertical="center" wrapText="1" readingOrder="2"/>
      <protection hidden="1"/>
    </xf>
    <xf numFmtId="9" fontId="36" fillId="72" borderId="4" xfId="0" applyNumberFormat="1" applyFont="1" applyFill="1" applyBorder="1" applyAlignment="1" applyProtection="1">
      <alignment horizontal="center" vertical="center" wrapText="1" readingOrder="2"/>
      <protection hidden="1"/>
    </xf>
    <xf numFmtId="168" fontId="36" fillId="0" borderId="20" xfId="0" applyNumberFormat="1" applyFont="1" applyBorder="1" applyAlignment="1" applyProtection="1">
      <alignment horizontal="center" vertical="center" wrapText="1" readingOrder="1"/>
      <protection locked="0" hidden="1"/>
    </xf>
    <xf numFmtId="0" fontId="51" fillId="32" borderId="30" xfId="0" applyFont="1" applyFill="1" applyBorder="1" applyAlignment="1" applyProtection="1">
      <alignment horizontal="center" vertical="center" wrapText="1" readingOrder="2"/>
      <protection hidden="1"/>
    </xf>
    <xf numFmtId="0" fontId="51" fillId="32" borderId="11" xfId="0" applyFont="1" applyFill="1" applyBorder="1" applyAlignment="1" applyProtection="1">
      <alignment horizontal="center" vertical="center" wrapText="1" readingOrder="2"/>
      <protection hidden="1"/>
    </xf>
    <xf numFmtId="0" fontId="43" fillId="31" borderId="42" xfId="0" applyFont="1" applyFill="1" applyBorder="1" applyAlignment="1" applyProtection="1">
      <alignment horizontal="center" vertical="center" wrapText="1" readingOrder="2"/>
      <protection hidden="1"/>
    </xf>
    <xf numFmtId="0" fontId="43" fillId="31" borderId="4" xfId="0" applyFont="1" applyFill="1" applyBorder="1" applyAlignment="1" applyProtection="1">
      <alignment horizontal="center" vertical="center" wrapText="1" readingOrder="2"/>
      <protection hidden="1"/>
    </xf>
    <xf numFmtId="0" fontId="43" fillId="31" borderId="8" xfId="0" applyFont="1" applyFill="1" applyBorder="1" applyAlignment="1" applyProtection="1">
      <alignment horizontal="center" vertical="center" wrapText="1" readingOrder="2"/>
      <protection hidden="1"/>
    </xf>
    <xf numFmtId="0" fontId="50" fillId="0" borderId="58" xfId="0" applyFont="1" applyBorder="1" applyAlignment="1" applyProtection="1">
      <alignment vertical="center"/>
      <protection hidden="1"/>
    </xf>
    <xf numFmtId="0" fontId="50" fillId="0" borderId="16" xfId="0" applyFont="1" applyBorder="1" applyAlignment="1" applyProtection="1">
      <alignment vertical="center"/>
      <protection hidden="1"/>
    </xf>
    <xf numFmtId="49" fontId="35" fillId="36" borderId="53" xfId="0" applyNumberFormat="1" applyFont="1" applyFill="1" applyBorder="1" applyAlignment="1" applyProtection="1">
      <alignment horizontal="right" vertical="center"/>
      <protection hidden="1"/>
    </xf>
    <xf numFmtId="0" fontId="36" fillId="0" borderId="49" xfId="0" applyFont="1" applyBorder="1" applyAlignment="1" applyProtection="1">
      <alignment vertical="center"/>
      <protection hidden="1"/>
    </xf>
    <xf numFmtId="0" fontId="50" fillId="0" borderId="49" xfId="0" applyFont="1" applyBorder="1" applyAlignment="1" applyProtection="1">
      <alignment vertical="center"/>
      <protection hidden="1"/>
    </xf>
    <xf numFmtId="0" fontId="35" fillId="36" borderId="53" xfId="0" applyFont="1" applyFill="1" applyBorder="1" applyAlignment="1" applyProtection="1">
      <alignment horizontal="right" vertical="center"/>
      <protection hidden="1"/>
    </xf>
    <xf numFmtId="0" fontId="38" fillId="65" borderId="11" xfId="0" applyFont="1" applyFill="1" applyBorder="1" applyAlignment="1" applyProtection="1">
      <alignment horizontal="center" vertical="center" wrapText="1"/>
      <protection hidden="1"/>
    </xf>
    <xf numFmtId="0" fontId="38" fillId="39" borderId="3" xfId="0" applyFont="1" applyFill="1" applyBorder="1" applyAlignment="1" applyProtection="1">
      <alignment horizontal="right" vertical="center" wrapText="1"/>
      <protection hidden="1"/>
    </xf>
    <xf numFmtId="3" fontId="38" fillId="45" borderId="3" xfId="0" applyNumberFormat="1" applyFont="1" applyFill="1" applyBorder="1" applyAlignment="1" applyProtection="1">
      <alignment horizontal="center" vertical="center"/>
      <protection hidden="1"/>
    </xf>
    <xf numFmtId="9" fontId="38" fillId="45" borderId="3" xfId="2" applyFont="1" applyFill="1" applyBorder="1" applyAlignment="1" applyProtection="1">
      <alignment horizontal="center" vertical="center"/>
      <protection hidden="1"/>
    </xf>
    <xf numFmtId="3" fontId="50" fillId="29" borderId="9" xfId="0" applyNumberFormat="1" applyFont="1" applyFill="1" applyBorder="1" applyAlignment="1" applyProtection="1">
      <alignment horizontal="right" vertical="center" wrapText="1" readingOrder="2"/>
      <protection hidden="1"/>
    </xf>
    <xf numFmtId="0" fontId="38" fillId="65" borderId="4" xfId="0" applyFont="1" applyFill="1" applyBorder="1" applyAlignment="1" applyProtection="1">
      <alignment horizontal="center" vertical="center" wrapText="1"/>
      <protection hidden="1"/>
    </xf>
    <xf numFmtId="0" fontId="38" fillId="39" borderId="2" xfId="0" applyFont="1" applyFill="1" applyBorder="1" applyAlignment="1" applyProtection="1">
      <alignment horizontal="right" vertical="center"/>
      <protection hidden="1"/>
    </xf>
    <xf numFmtId="3" fontId="38" fillId="45" borderId="2" xfId="0" applyNumberFormat="1" applyFont="1" applyFill="1" applyBorder="1" applyAlignment="1" applyProtection="1">
      <alignment horizontal="center" vertical="center"/>
      <protection hidden="1"/>
    </xf>
    <xf numFmtId="9" fontId="38" fillId="45" borderId="2" xfId="2" applyFont="1" applyFill="1" applyBorder="1" applyAlignment="1" applyProtection="1">
      <alignment horizontal="center" vertical="center"/>
      <protection hidden="1"/>
    </xf>
    <xf numFmtId="3" fontId="50" fillId="29" borderId="5" xfId="0" applyNumberFormat="1" applyFont="1" applyFill="1" applyBorder="1" applyAlignment="1" applyProtection="1">
      <alignment horizontal="right" vertical="center" wrapText="1" readingOrder="2"/>
      <protection hidden="1"/>
    </xf>
    <xf numFmtId="0" fontId="38" fillId="36" borderId="53" xfId="0" applyFont="1" applyFill="1" applyBorder="1" applyAlignment="1" applyProtection="1">
      <alignment horizontal="center" vertical="center"/>
      <protection hidden="1"/>
    </xf>
    <xf numFmtId="0" fontId="38" fillId="39" borderId="2" xfId="0" applyFont="1" applyFill="1" applyBorder="1" applyAlignment="1" applyProtection="1">
      <alignment horizontal="right" vertical="center" wrapText="1"/>
      <protection hidden="1"/>
    </xf>
    <xf numFmtId="0" fontId="35" fillId="36" borderId="51" xfId="0" applyFont="1" applyFill="1" applyBorder="1" applyAlignment="1" applyProtection="1">
      <alignment horizontal="right" vertical="center"/>
      <protection hidden="1"/>
    </xf>
    <xf numFmtId="0" fontId="86" fillId="39" borderId="50" xfId="0" applyFont="1" applyFill="1" applyBorder="1" applyAlignment="1" applyProtection="1">
      <alignment vertical="center"/>
      <protection hidden="1"/>
    </xf>
    <xf numFmtId="0" fontId="98" fillId="39" borderId="50" xfId="0" applyFont="1" applyFill="1" applyBorder="1" applyAlignment="1" applyProtection="1">
      <alignment vertical="center"/>
      <protection hidden="1"/>
    </xf>
    <xf numFmtId="0" fontId="49" fillId="39" borderId="67" xfId="0" applyFont="1" applyFill="1" applyBorder="1" applyAlignment="1" applyProtection="1">
      <alignment horizontal="center" vertical="center"/>
      <protection hidden="1"/>
    </xf>
    <xf numFmtId="0" fontId="38" fillId="65" borderId="8" xfId="0" applyFont="1" applyFill="1" applyBorder="1" applyAlignment="1" applyProtection="1">
      <alignment horizontal="center" vertical="center" wrapText="1"/>
      <protection hidden="1"/>
    </xf>
    <xf numFmtId="0" fontId="38" fillId="39" borderId="6" xfId="0" applyFont="1" applyFill="1" applyBorder="1" applyAlignment="1" applyProtection="1">
      <alignment horizontal="right" vertical="center" wrapText="1"/>
      <protection hidden="1"/>
    </xf>
    <xf numFmtId="3" fontId="38" fillId="45" borderId="6" xfId="0" applyNumberFormat="1" applyFont="1" applyFill="1" applyBorder="1" applyAlignment="1" applyProtection="1">
      <alignment horizontal="center" vertical="center"/>
      <protection hidden="1"/>
    </xf>
    <xf numFmtId="9" fontId="38" fillId="45" borderId="6" xfId="2" applyFont="1" applyFill="1" applyBorder="1" applyAlignment="1" applyProtection="1">
      <alignment horizontal="center" vertical="center"/>
      <protection hidden="1"/>
    </xf>
    <xf numFmtId="3" fontId="50" fillId="29" borderId="7" xfId="0" applyNumberFormat="1" applyFont="1" applyFill="1" applyBorder="1" applyAlignment="1" applyProtection="1">
      <alignment horizontal="right" vertical="center" wrapText="1" readingOrder="2"/>
      <protection hidden="1"/>
    </xf>
    <xf numFmtId="0" fontId="38" fillId="36" borderId="51" xfId="0" applyFont="1" applyFill="1" applyBorder="1" applyAlignment="1" applyProtection="1">
      <alignment horizontal="center" vertical="center"/>
      <protection hidden="1"/>
    </xf>
    <xf numFmtId="3" fontId="38" fillId="0" borderId="0" xfId="0" applyNumberFormat="1" applyFont="1" applyAlignment="1" applyProtection="1">
      <alignment horizontal="right" vertical="center" wrapText="1" readingOrder="2"/>
      <protection hidden="1"/>
    </xf>
    <xf numFmtId="3" fontId="38" fillId="0" borderId="0" xfId="0" applyNumberFormat="1" applyFont="1" applyAlignment="1" applyProtection="1">
      <alignment horizontal="center" vertical="center" wrapText="1" readingOrder="2"/>
      <protection hidden="1"/>
    </xf>
    <xf numFmtId="0" fontId="53" fillId="0" borderId="0" xfId="0" applyFont="1" applyAlignment="1" applyProtection="1">
      <alignment horizontal="right" vertical="center" readingOrder="2"/>
      <protection hidden="1"/>
    </xf>
    <xf numFmtId="0" fontId="53" fillId="0" borderId="60" xfId="0" applyFont="1" applyBorder="1" applyAlignment="1" applyProtection="1">
      <alignment horizontal="right" vertical="center" readingOrder="2"/>
      <protection hidden="1"/>
    </xf>
    <xf numFmtId="0" fontId="36" fillId="0" borderId="50" xfId="0" applyFont="1" applyBorder="1" applyAlignment="1" applyProtection="1">
      <alignment vertical="center"/>
      <protection hidden="1"/>
    </xf>
    <xf numFmtId="0" fontId="50" fillId="0" borderId="0" xfId="0" applyFont="1" applyAlignment="1">
      <alignment horizontal="center" vertical="center"/>
    </xf>
    <xf numFmtId="0" fontId="50" fillId="0" borderId="0" xfId="0" applyFont="1" applyAlignment="1">
      <alignment vertical="center"/>
    </xf>
    <xf numFmtId="49" fontId="99" fillId="0" borderId="0" xfId="0" applyNumberFormat="1" applyFont="1" applyAlignment="1">
      <alignment horizontal="center" vertical="center" wrapText="1"/>
    </xf>
    <xf numFmtId="1" fontId="99" fillId="0" borderId="0" xfId="0" applyNumberFormat="1" applyFont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100" fillId="70" borderId="67" xfId="0" applyFont="1" applyFill="1" applyBorder="1" applyAlignment="1">
      <alignment horizontal="center" vertical="center"/>
    </xf>
    <xf numFmtId="0" fontId="42" fillId="55" borderId="2" xfId="0" applyFont="1" applyFill="1" applyBorder="1" applyAlignment="1">
      <alignment horizontal="center" vertical="center"/>
    </xf>
    <xf numFmtId="0" fontId="38" fillId="44" borderId="2" xfId="0" applyFont="1" applyFill="1" applyBorder="1" applyAlignment="1">
      <alignment horizontal="center" vertical="center" wrapText="1"/>
    </xf>
    <xf numFmtId="3" fontId="51" fillId="45" borderId="2" xfId="0" applyNumberFormat="1" applyFont="1" applyFill="1" applyBorder="1" applyAlignment="1">
      <alignment horizontal="center" vertical="center" wrapText="1"/>
    </xf>
    <xf numFmtId="165" fontId="50" fillId="64" borderId="42" xfId="0" applyNumberFormat="1" applyFont="1" applyFill="1" applyBorder="1" applyAlignment="1">
      <alignment horizontal="center" vertical="center"/>
    </xf>
    <xf numFmtId="165" fontId="50" fillId="64" borderId="43" xfId="4" applyNumberFormat="1" applyFont="1" applyFill="1" applyBorder="1" applyAlignment="1">
      <alignment horizontal="center" vertical="center" wrapText="1"/>
    </xf>
    <xf numFmtId="0" fontId="66" fillId="29" borderId="0" xfId="0" applyFont="1" applyFill="1" applyAlignment="1">
      <alignment horizontal="center" vertical="center"/>
    </xf>
    <xf numFmtId="0" fontId="50" fillId="71" borderId="2" xfId="0" applyFont="1" applyFill="1" applyBorder="1" applyAlignment="1">
      <alignment horizontal="center" vertical="center"/>
    </xf>
    <xf numFmtId="165" fontId="50" fillId="64" borderId="4" xfId="0" applyNumberFormat="1" applyFont="1" applyFill="1" applyBorder="1" applyAlignment="1">
      <alignment horizontal="center" vertical="center"/>
    </xf>
    <xf numFmtId="165" fontId="50" fillId="64" borderId="5" xfId="4" applyNumberFormat="1" applyFont="1" applyFill="1" applyBorder="1" applyAlignment="1">
      <alignment horizontal="center" vertical="center" wrapText="1"/>
    </xf>
    <xf numFmtId="0" fontId="38" fillId="66" borderId="12" xfId="0" applyFont="1" applyFill="1" applyBorder="1" applyAlignment="1">
      <alignment horizontal="center" vertical="center"/>
    </xf>
    <xf numFmtId="0" fontId="43" fillId="58" borderId="2" xfId="0" applyFont="1" applyFill="1" applyBorder="1" applyAlignment="1">
      <alignment horizontal="center" vertical="center" wrapText="1"/>
    </xf>
    <xf numFmtId="0" fontId="36" fillId="44" borderId="2" xfId="0" applyFont="1" applyFill="1" applyBorder="1" applyAlignment="1">
      <alignment horizontal="center" vertical="center" wrapText="1"/>
    </xf>
    <xf numFmtId="0" fontId="36" fillId="45" borderId="2" xfId="0" applyFont="1" applyFill="1" applyBorder="1" applyAlignment="1">
      <alignment vertical="center" wrapText="1"/>
    </xf>
    <xf numFmtId="0" fontId="50" fillId="0" borderId="4" xfId="0" applyFont="1" applyBorder="1" applyAlignment="1">
      <alignment vertical="center"/>
    </xf>
    <xf numFmtId="165" fontId="50" fillId="42" borderId="2" xfId="0" applyNumberFormat="1" applyFont="1" applyFill="1" applyBorder="1" applyAlignment="1">
      <alignment vertical="center"/>
    </xf>
    <xf numFmtId="0" fontId="50" fillId="23" borderId="2" xfId="6" applyFont="1" applyFill="1" applyBorder="1" applyAlignment="1">
      <alignment horizontal="center" vertical="center"/>
    </xf>
    <xf numFmtId="165" fontId="50" fillId="23" borderId="2" xfId="0" applyNumberFormat="1" applyFont="1" applyFill="1" applyBorder="1" applyAlignment="1">
      <alignment vertical="center"/>
    </xf>
    <xf numFmtId="0" fontId="50" fillId="65" borderId="2" xfId="0" applyFont="1" applyFill="1" applyBorder="1" applyAlignment="1">
      <alignment horizontal="center" vertical="center"/>
    </xf>
    <xf numFmtId="0" fontId="56" fillId="36" borderId="2" xfId="0" applyFont="1" applyFill="1" applyBorder="1" applyAlignment="1">
      <alignment horizontal="center" vertical="center"/>
    </xf>
    <xf numFmtId="0" fontId="101" fillId="67" borderId="2" xfId="0" applyFont="1" applyFill="1" applyBorder="1" applyAlignment="1">
      <alignment horizontal="center" vertical="center"/>
    </xf>
    <xf numFmtId="165" fontId="50" fillId="23" borderId="2" xfId="0" applyNumberFormat="1" applyFont="1" applyFill="1" applyBorder="1" applyAlignment="1">
      <alignment horizontal="right" vertical="center"/>
    </xf>
    <xf numFmtId="0" fontId="43" fillId="58" borderId="2" xfId="0" quotePrefix="1" applyFont="1" applyFill="1" applyBorder="1" applyAlignment="1">
      <alignment horizontal="center" vertical="center" wrapText="1"/>
    </xf>
    <xf numFmtId="0" fontId="36" fillId="45" borderId="2" xfId="0" applyFont="1" applyFill="1" applyBorder="1" applyAlignment="1">
      <alignment horizontal="center" vertical="center" wrapText="1"/>
    </xf>
    <xf numFmtId="165" fontId="50" fillId="23" borderId="6" xfId="0" applyNumberFormat="1" applyFont="1" applyFill="1" applyBorder="1" applyAlignment="1">
      <alignment vertical="center"/>
    </xf>
    <xf numFmtId="0" fontId="50" fillId="23" borderId="6" xfId="6" applyFont="1" applyFill="1" applyBorder="1" applyAlignment="1">
      <alignment horizontal="center" vertical="center"/>
    </xf>
    <xf numFmtId="0" fontId="43" fillId="58" borderId="4" xfId="0" quotePrefix="1" applyFont="1" applyFill="1" applyBorder="1" applyAlignment="1">
      <alignment horizontal="center" vertical="center" wrapText="1"/>
    </xf>
    <xf numFmtId="0" fontId="43" fillId="58" borderId="5" xfId="0" quotePrefix="1" applyFont="1" applyFill="1" applyBorder="1" applyAlignment="1">
      <alignment horizontal="center" vertical="center" wrapText="1"/>
    </xf>
    <xf numFmtId="0" fontId="43" fillId="58" borderId="11" xfId="0" applyFont="1" applyFill="1" applyBorder="1" applyAlignment="1">
      <alignment horizontal="center" vertical="center" wrapText="1"/>
    </xf>
    <xf numFmtId="0" fontId="43" fillId="58" borderId="9" xfId="0" applyFont="1" applyFill="1" applyBorder="1" applyAlignment="1">
      <alignment horizontal="center" vertical="center" wrapText="1"/>
    </xf>
    <xf numFmtId="0" fontId="36" fillId="44" borderId="4" xfId="0" applyFont="1" applyFill="1" applyBorder="1" applyAlignment="1">
      <alignment horizontal="center" vertical="center" wrapText="1"/>
    </xf>
    <xf numFmtId="0" fontId="36" fillId="45" borderId="5" xfId="0" applyFont="1" applyFill="1" applyBorder="1" applyAlignment="1">
      <alignment horizontal="center" vertical="center" wrapText="1"/>
    </xf>
    <xf numFmtId="0" fontId="36" fillId="45" borderId="5" xfId="0" applyFont="1" applyFill="1" applyBorder="1" applyAlignment="1">
      <alignment horizontal="right" vertical="center" wrapText="1"/>
    </xf>
    <xf numFmtId="0" fontId="36" fillId="44" borderId="8" xfId="0" applyFont="1" applyFill="1" applyBorder="1" applyAlignment="1">
      <alignment horizontal="center" vertical="center" wrapText="1"/>
    </xf>
    <xf numFmtId="0" fontId="36" fillId="45" borderId="7" xfId="0" applyFont="1" applyFill="1" applyBorder="1" applyAlignment="1">
      <alignment horizontal="center" vertical="center" wrapText="1"/>
    </xf>
    <xf numFmtId="0" fontId="42" fillId="20" borderId="3" xfId="0" applyFont="1" applyFill="1" applyBorder="1" applyAlignment="1">
      <alignment horizontal="right" vertical="center" readingOrder="2"/>
    </xf>
    <xf numFmtId="0" fontId="36" fillId="45" borderId="7" xfId="0" applyFont="1" applyFill="1" applyBorder="1" applyAlignment="1">
      <alignment horizontal="right" vertical="center" wrapText="1"/>
    </xf>
    <xf numFmtId="0" fontId="50" fillId="19" borderId="0" xfId="0" applyFont="1" applyFill="1" applyAlignment="1">
      <alignment vertical="center"/>
    </xf>
    <xf numFmtId="165" fontId="50" fillId="64" borderId="8" xfId="0" applyNumberFormat="1" applyFont="1" applyFill="1" applyBorder="1" applyAlignment="1">
      <alignment horizontal="center" vertical="center"/>
    </xf>
    <xf numFmtId="165" fontId="50" fillId="64" borderId="7" xfId="4" applyNumberFormat="1" applyFont="1" applyFill="1" applyBorder="1" applyAlignment="1">
      <alignment horizontal="center" vertical="center" wrapText="1"/>
    </xf>
    <xf numFmtId="0" fontId="36" fillId="36" borderId="2" xfId="0" applyFont="1" applyFill="1" applyBorder="1" applyAlignment="1">
      <alignment horizontal="center" vertical="center"/>
    </xf>
    <xf numFmtId="170" fontId="36" fillId="0" borderId="3" xfId="30" quotePrefix="1" applyNumberFormat="1" applyFont="1" applyBorder="1" applyAlignment="1">
      <alignment horizontal="center" vertical="center" wrapText="1"/>
      <protection locked="0"/>
    </xf>
    <xf numFmtId="3" fontId="36" fillId="0" borderId="3" xfId="112" quotePrefix="1" applyNumberFormat="1" applyFont="1" applyBorder="1" applyAlignment="1">
      <alignment horizontal="center" vertical="center" wrapText="1"/>
      <protection locked="0"/>
    </xf>
    <xf numFmtId="0" fontId="50" fillId="62" borderId="64" xfId="0" applyFont="1" applyFill="1" applyBorder="1" applyAlignment="1" applyProtection="1">
      <alignment horizontal="center" vertical="center" wrapText="1"/>
      <protection hidden="1"/>
    </xf>
    <xf numFmtId="170" fontId="36" fillId="0" borderId="2" xfId="112" quotePrefix="1" applyNumberFormat="1" applyFont="1" applyBorder="1" applyAlignment="1">
      <alignment horizontal="center" vertical="center" wrapText="1"/>
      <protection locked="0"/>
    </xf>
    <xf numFmtId="0" fontId="36" fillId="19" borderId="0" xfId="0" applyFont="1" applyFill="1" applyAlignment="1" applyProtection="1">
      <alignment vertical="center" wrapText="1"/>
      <protection hidden="1"/>
    </xf>
    <xf numFmtId="0" fontId="50" fillId="19" borderId="0" xfId="0" applyFont="1" applyFill="1" applyAlignment="1" applyProtection="1">
      <alignment horizontal="center" vertical="center" wrapText="1"/>
      <protection hidden="1"/>
    </xf>
    <xf numFmtId="168" fontId="50" fillId="19" borderId="0" xfId="0" applyNumberFormat="1" applyFont="1" applyFill="1" applyAlignment="1" applyProtection="1">
      <alignment vertical="center" wrapText="1"/>
      <protection hidden="1"/>
    </xf>
    <xf numFmtId="0" fontId="36" fillId="19" borderId="0" xfId="0" applyFont="1" applyFill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8" fillId="19" borderId="0" xfId="0" applyFont="1" applyFill="1" applyAlignment="1" applyProtection="1">
      <alignment vertical="center" wrapText="1"/>
      <protection hidden="1"/>
    </xf>
    <xf numFmtId="170" fontId="36" fillId="0" borderId="20" xfId="112" quotePrefix="1" applyNumberFormat="1" applyFont="1" applyBorder="1" applyAlignment="1">
      <alignment horizontal="center" vertical="center" wrapText="1"/>
      <protection locked="0"/>
    </xf>
    <xf numFmtId="1" fontId="88" fillId="40" borderId="8" xfId="0" applyNumberFormat="1" applyFont="1" applyFill="1" applyBorder="1" applyAlignment="1" applyProtection="1">
      <alignment horizontal="center" vertical="center" wrapText="1"/>
      <protection hidden="1"/>
    </xf>
    <xf numFmtId="3" fontId="42" fillId="66" borderId="66" xfId="0" applyNumberFormat="1" applyFont="1" applyFill="1" applyBorder="1" applyAlignment="1" applyProtection="1">
      <alignment horizontal="center" vertical="center" wrapText="1"/>
      <protection hidden="1"/>
    </xf>
    <xf numFmtId="3" fontId="38" fillId="60" borderId="7" xfId="0" applyNumberFormat="1" applyFont="1" applyFill="1" applyBorder="1" applyAlignment="1" applyProtection="1">
      <alignment horizontal="right" vertical="center" wrapText="1" readingOrder="2"/>
      <protection hidden="1"/>
    </xf>
    <xf numFmtId="0" fontId="58" fillId="19" borderId="0" xfId="0" applyFont="1" applyFill="1" applyAlignment="1" applyProtection="1">
      <alignment vertical="center" wrapText="1"/>
      <protection hidden="1"/>
    </xf>
    <xf numFmtId="3" fontId="50" fillId="0" borderId="0" xfId="0" applyNumberFormat="1" applyFont="1" applyAlignment="1" applyProtection="1">
      <alignment vertical="center" wrapText="1"/>
      <protection hidden="1"/>
    </xf>
    <xf numFmtId="0" fontId="38" fillId="47" borderId="43" xfId="0" applyFont="1" applyFill="1" applyBorder="1" applyAlignment="1" applyProtection="1">
      <alignment horizontal="center" vertical="center" wrapText="1" readingOrder="2"/>
      <protection hidden="1"/>
    </xf>
    <xf numFmtId="9" fontId="36" fillId="43" borderId="20" xfId="0" applyNumberFormat="1" applyFont="1" applyFill="1" applyBorder="1" applyAlignment="1" applyProtection="1">
      <alignment horizontal="center" vertical="center" wrapText="1" readingOrder="2"/>
      <protection locked="0"/>
    </xf>
    <xf numFmtId="3" fontId="71" fillId="40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0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2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5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6" xfId="0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7" xfId="0" applyNumberFormat="1" applyFont="1" applyFill="1" applyBorder="1" applyAlignment="1" applyProtection="1">
      <alignment horizontal="center" vertical="center" wrapText="1" readingOrder="2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36" fillId="0" borderId="49" xfId="0" applyFont="1" applyBorder="1" applyAlignment="1" applyProtection="1">
      <alignment horizontal="right" vertical="center"/>
      <protection hidden="1"/>
    </xf>
    <xf numFmtId="0" fontId="38" fillId="65" borderId="30" xfId="0" applyFont="1" applyFill="1" applyBorder="1" applyAlignment="1" applyProtection="1">
      <alignment horizontal="center" vertical="center" wrapText="1"/>
      <protection hidden="1"/>
    </xf>
    <xf numFmtId="0" fontId="38" fillId="39" borderId="20" xfId="0" applyFont="1" applyFill="1" applyBorder="1" applyAlignment="1" applyProtection="1">
      <alignment horizontal="right" vertical="center" wrapText="1"/>
      <protection hidden="1"/>
    </xf>
    <xf numFmtId="3" fontId="38" fillId="45" borderId="20" xfId="0" applyNumberFormat="1" applyFont="1" applyFill="1" applyBorder="1" applyAlignment="1" applyProtection="1">
      <alignment horizontal="center" vertical="center"/>
      <protection hidden="1"/>
    </xf>
    <xf numFmtId="9" fontId="38" fillId="45" borderId="20" xfId="2" applyFont="1" applyFill="1" applyBorder="1" applyAlignment="1" applyProtection="1">
      <alignment horizontal="center" vertical="center"/>
      <protection hidden="1"/>
    </xf>
    <xf numFmtId="3" fontId="50" fillId="29" borderId="48" xfId="0" applyNumberFormat="1" applyFont="1" applyFill="1" applyBorder="1" applyAlignment="1" applyProtection="1">
      <alignment horizontal="right" vertical="center" wrapText="1" readingOrder="2"/>
      <protection hidden="1"/>
    </xf>
    <xf numFmtId="174" fontId="100" fillId="0" borderId="0" xfId="0" applyNumberFormat="1" applyFont="1" applyAlignment="1" applyProtection="1">
      <alignment horizontal="center" vertical="center"/>
      <protection hidden="1"/>
    </xf>
    <xf numFmtId="0" fontId="38" fillId="40" borderId="74" xfId="0" applyFont="1" applyFill="1" applyBorder="1" applyAlignment="1" applyProtection="1">
      <alignment horizontal="center" vertical="center" wrapText="1" readingOrder="2"/>
      <protection hidden="1"/>
    </xf>
    <xf numFmtId="0" fontId="38" fillId="56" borderId="74" xfId="0" applyFont="1" applyFill="1" applyBorder="1" applyAlignment="1" applyProtection="1">
      <alignment horizontal="center" vertical="center" wrapText="1" readingOrder="2"/>
      <protection hidden="1"/>
    </xf>
    <xf numFmtId="0" fontId="38" fillId="61" borderId="74" xfId="0" applyFont="1" applyFill="1" applyBorder="1" applyAlignment="1" applyProtection="1">
      <alignment horizontal="center" vertical="center" wrapText="1" readingOrder="2"/>
      <protection hidden="1"/>
    </xf>
    <xf numFmtId="0" fontId="38" fillId="63" borderId="74" xfId="0" applyFont="1" applyFill="1" applyBorder="1" applyAlignment="1" applyProtection="1">
      <alignment horizontal="center" vertical="center" wrapText="1" readingOrder="2"/>
      <protection hidden="1"/>
    </xf>
    <xf numFmtId="0" fontId="38" fillId="37" borderId="74" xfId="0" applyFont="1" applyFill="1" applyBorder="1" applyAlignment="1" applyProtection="1">
      <alignment horizontal="center" vertical="center" wrapText="1" readingOrder="2"/>
      <protection hidden="1"/>
    </xf>
    <xf numFmtId="0" fontId="38" fillId="53" borderId="69" xfId="0" applyFont="1" applyFill="1" applyBorder="1" applyAlignment="1" applyProtection="1">
      <alignment horizontal="center" vertical="center" wrapText="1" readingOrder="2"/>
      <protection hidden="1"/>
    </xf>
    <xf numFmtId="0" fontId="38" fillId="52" borderId="46" xfId="0" applyFont="1" applyFill="1" applyBorder="1" applyAlignment="1" applyProtection="1">
      <alignment horizontal="center" vertical="center" wrapText="1" readingOrder="2"/>
      <protection hidden="1"/>
    </xf>
    <xf numFmtId="172" fontId="56" fillId="42" borderId="2" xfId="25" applyNumberFormat="1" applyFont="1" applyFill="1" applyBorder="1" applyAlignment="1" applyProtection="1">
      <alignment horizontal="center" vertical="center" wrapText="1"/>
      <protection hidden="1"/>
    </xf>
    <xf numFmtId="172" fontId="56" fillId="52" borderId="6" xfId="0" applyNumberFormat="1" applyFont="1" applyFill="1" applyBorder="1" applyAlignment="1" applyProtection="1">
      <alignment horizontal="center" vertical="center"/>
      <protection hidden="1"/>
    </xf>
    <xf numFmtId="0" fontId="57" fillId="38" borderId="19" xfId="0" applyFont="1" applyFill="1" applyBorder="1" applyAlignment="1" applyProtection="1">
      <alignment horizontal="center" vertical="center"/>
      <protection hidden="1"/>
    </xf>
    <xf numFmtId="0" fontId="38" fillId="40" borderId="55" xfId="0" applyFont="1" applyFill="1" applyBorder="1" applyAlignment="1" applyProtection="1">
      <alignment horizontal="center" vertical="center" wrapText="1"/>
      <protection hidden="1"/>
    </xf>
    <xf numFmtId="0" fontId="57" fillId="39" borderId="44" xfId="25" applyFont="1" applyFill="1" applyBorder="1" applyAlignment="1" applyProtection="1">
      <alignment horizontal="center" vertical="center" wrapText="1"/>
      <protection hidden="1"/>
    </xf>
    <xf numFmtId="0" fontId="57" fillId="39" borderId="15" xfId="25" applyFont="1" applyFill="1" applyBorder="1" applyAlignment="1" applyProtection="1">
      <alignment horizontal="center" vertical="center" wrapText="1"/>
      <protection hidden="1"/>
    </xf>
    <xf numFmtId="2" fontId="52" fillId="29" borderId="0" xfId="0" applyNumberFormat="1" applyFont="1" applyFill="1" applyAlignment="1" applyProtection="1">
      <alignment horizontal="center" vertical="center"/>
      <protection hidden="1"/>
    </xf>
    <xf numFmtId="2" fontId="54" fillId="33" borderId="63" xfId="0" applyNumberFormat="1" applyFont="1" applyFill="1" applyBorder="1" applyAlignment="1" applyProtection="1">
      <alignment horizontal="center" vertical="center"/>
      <protection hidden="1"/>
    </xf>
    <xf numFmtId="2" fontId="59" fillId="29" borderId="0" xfId="0" applyNumberFormat="1" applyFont="1" applyFill="1" applyAlignment="1" applyProtection="1">
      <alignment horizontal="center" vertical="center"/>
      <protection hidden="1"/>
    </xf>
    <xf numFmtId="2" fontId="55" fillId="33" borderId="63" xfId="0" applyNumberFormat="1" applyFont="1" applyFill="1" applyBorder="1" applyAlignment="1" applyProtection="1">
      <alignment horizontal="center" vertical="center"/>
      <protection hidden="1"/>
    </xf>
    <xf numFmtId="2" fontId="50" fillId="0" borderId="0" xfId="0" applyNumberFormat="1" applyFont="1" applyAlignment="1" applyProtection="1">
      <alignment horizontal="center" vertical="center"/>
      <protection hidden="1"/>
    </xf>
    <xf numFmtId="2" fontId="36" fillId="0" borderId="0" xfId="0" applyNumberFormat="1" applyFont="1" applyAlignment="1" applyProtection="1">
      <alignment horizontal="center" vertical="center"/>
      <protection hidden="1"/>
    </xf>
    <xf numFmtId="2" fontId="100" fillId="0" borderId="0" xfId="0" applyNumberFormat="1" applyFont="1" applyAlignment="1" applyProtection="1">
      <alignment horizontal="center" vertical="center"/>
      <protection hidden="1"/>
    </xf>
    <xf numFmtId="2" fontId="78" fillId="44" borderId="62" xfId="0" applyNumberFormat="1" applyFont="1" applyFill="1" applyBorder="1" applyAlignment="1" applyProtection="1">
      <alignment horizontal="center" vertical="center" wrapText="1" readingOrder="2"/>
      <protection hidden="1"/>
    </xf>
    <xf numFmtId="2" fontId="78" fillId="44" borderId="2" xfId="0" applyNumberFormat="1" applyFont="1" applyFill="1" applyBorder="1" applyAlignment="1" applyProtection="1">
      <alignment horizontal="center" vertical="center" wrapText="1" readingOrder="2"/>
      <protection hidden="1"/>
    </xf>
    <xf numFmtId="2" fontId="78" fillId="44" borderId="6" xfId="0" applyNumberFormat="1" applyFont="1" applyFill="1" applyBorder="1" applyAlignment="1" applyProtection="1">
      <alignment horizontal="center" vertical="center" wrapText="1" readingOrder="2"/>
      <protection hidden="1"/>
    </xf>
    <xf numFmtId="2" fontId="67" fillId="36" borderId="3" xfId="0" applyNumberFormat="1" applyFont="1" applyFill="1" applyBorder="1" applyAlignment="1" applyProtection="1">
      <alignment horizontal="center" vertical="center" wrapText="1" readingOrder="2"/>
      <protection hidden="1"/>
    </xf>
    <xf numFmtId="2" fontId="51" fillId="40" borderId="62" xfId="0" applyNumberFormat="1" applyFont="1" applyFill="1" applyBorder="1" applyAlignment="1" applyProtection="1">
      <alignment horizontal="center" vertical="center" wrapText="1" readingOrder="2"/>
      <protection hidden="1"/>
    </xf>
    <xf numFmtId="2" fontId="51" fillId="40" borderId="2" xfId="0" applyNumberFormat="1" applyFont="1" applyFill="1" applyBorder="1" applyAlignment="1" applyProtection="1">
      <alignment horizontal="center" vertical="center" wrapText="1" readingOrder="2"/>
      <protection hidden="1"/>
    </xf>
    <xf numFmtId="2" fontId="51" fillId="40" borderId="6" xfId="0" applyNumberFormat="1" applyFont="1" applyFill="1" applyBorder="1" applyAlignment="1" applyProtection="1">
      <alignment horizontal="center" vertical="center" wrapText="1" readingOrder="2"/>
      <protection hidden="1"/>
    </xf>
    <xf numFmtId="168" fontId="53" fillId="0" borderId="3" xfId="0" applyNumberFormat="1" applyFont="1" applyBorder="1" applyAlignment="1" applyProtection="1">
      <alignment horizontal="center" vertical="center" wrapText="1"/>
      <protection locked="0" hidden="1"/>
    </xf>
    <xf numFmtId="3" fontId="53" fillId="45" borderId="3" xfId="0" applyNumberFormat="1" applyFont="1" applyFill="1" applyBorder="1" applyAlignment="1" applyProtection="1">
      <alignment horizontal="center" vertical="center" wrapText="1" readingOrder="1"/>
      <protection hidden="1"/>
    </xf>
    <xf numFmtId="2" fontId="53" fillId="45" borderId="3" xfId="0" applyNumberFormat="1" applyFont="1" applyFill="1" applyBorder="1" applyAlignment="1" applyProtection="1">
      <alignment horizontal="center" vertical="center" wrapText="1" readingOrder="2"/>
      <protection hidden="1"/>
    </xf>
    <xf numFmtId="168" fontId="53" fillId="0" borderId="2" xfId="0" applyNumberFormat="1" applyFont="1" applyBorder="1" applyAlignment="1" applyProtection="1">
      <alignment horizontal="center" vertical="center" wrapText="1"/>
      <protection locked="0" hidden="1"/>
    </xf>
    <xf numFmtId="3" fontId="53" fillId="45" borderId="2" xfId="0" applyNumberFormat="1" applyFont="1" applyFill="1" applyBorder="1" applyAlignment="1" applyProtection="1">
      <alignment horizontal="center" vertical="center" wrapText="1" readingOrder="1"/>
      <protection hidden="1"/>
    </xf>
    <xf numFmtId="168" fontId="53" fillId="0" borderId="20" xfId="0" applyNumberFormat="1" applyFont="1" applyBorder="1" applyAlignment="1" applyProtection="1">
      <alignment horizontal="center" vertical="center" wrapText="1"/>
      <protection locked="0" hidden="1"/>
    </xf>
    <xf numFmtId="3" fontId="53" fillId="45" borderId="20" xfId="0" applyNumberFormat="1" applyFont="1" applyFill="1" applyBorder="1" applyAlignment="1" applyProtection="1">
      <alignment horizontal="center" vertical="center" wrapText="1" readingOrder="1"/>
      <protection hidden="1"/>
    </xf>
    <xf numFmtId="2" fontId="56" fillId="42" borderId="41" xfId="25" applyNumberFormat="1" applyFont="1" applyFill="1" applyBorder="1" applyAlignment="1" applyProtection="1">
      <alignment horizontal="center" vertical="center" wrapText="1"/>
      <protection hidden="1"/>
    </xf>
    <xf numFmtId="2" fontId="38" fillId="32" borderId="51" xfId="0" applyNumberFormat="1" applyFont="1" applyFill="1" applyBorder="1" applyAlignment="1" applyProtection="1">
      <alignment horizontal="center" vertical="center" wrapText="1" readingOrder="2"/>
      <protection hidden="1"/>
    </xf>
    <xf numFmtId="175" fontId="56" fillId="32" borderId="8" xfId="0" applyNumberFormat="1" applyFont="1" applyFill="1" applyBorder="1" applyAlignment="1" applyProtection="1">
      <alignment horizontal="center" vertical="center"/>
      <protection hidden="1"/>
    </xf>
    <xf numFmtId="0" fontId="84" fillId="31" borderId="51" xfId="0" applyFont="1" applyFill="1" applyBorder="1" applyAlignment="1" applyProtection="1">
      <alignment horizontal="center" vertical="center" wrapText="1" readingOrder="1"/>
      <protection hidden="1"/>
    </xf>
    <xf numFmtId="0" fontId="84" fillId="31" borderId="60" xfId="0" applyFont="1" applyFill="1" applyBorder="1" applyAlignment="1" applyProtection="1">
      <alignment horizontal="center" vertical="center" wrapText="1" readingOrder="1"/>
      <protection hidden="1"/>
    </xf>
    <xf numFmtId="0" fontId="84" fillId="31" borderId="50" xfId="0" applyFont="1" applyFill="1" applyBorder="1" applyAlignment="1" applyProtection="1">
      <alignment horizontal="center" vertical="center" wrapText="1" readingOrder="1"/>
      <protection hidden="1"/>
    </xf>
    <xf numFmtId="3" fontId="73" fillId="62" borderId="2" xfId="0" applyNumberFormat="1" applyFont="1" applyFill="1" applyBorder="1" applyAlignment="1" applyProtection="1">
      <alignment horizontal="center" vertical="center"/>
      <protection hidden="1"/>
    </xf>
    <xf numFmtId="0" fontId="50" fillId="66" borderId="43" xfId="0" applyFont="1" applyFill="1" applyBorder="1" applyAlignment="1" applyProtection="1">
      <alignment horizontal="center" vertical="center" wrapText="1"/>
      <protection hidden="1"/>
    </xf>
    <xf numFmtId="3" fontId="73" fillId="62" borderId="42" xfId="0" applyNumberFormat="1" applyFont="1" applyFill="1" applyBorder="1" applyAlignment="1" applyProtection="1">
      <alignment horizontal="center" vertical="center"/>
      <protection hidden="1"/>
    </xf>
    <xf numFmtId="3" fontId="73" fillId="62" borderId="62" xfId="0" applyNumberFormat="1" applyFont="1" applyFill="1" applyBorder="1" applyAlignment="1" applyProtection="1">
      <alignment horizontal="center" vertical="center"/>
      <protection hidden="1"/>
    </xf>
    <xf numFmtId="3" fontId="73" fillId="62" borderId="43" xfId="0" applyNumberFormat="1" applyFont="1" applyFill="1" applyBorder="1" applyAlignment="1" applyProtection="1">
      <alignment horizontal="center" vertical="center"/>
      <protection hidden="1"/>
    </xf>
    <xf numFmtId="3" fontId="73" fillId="62" borderId="8" xfId="0" applyNumberFormat="1" applyFont="1" applyFill="1" applyBorder="1" applyAlignment="1" applyProtection="1">
      <alignment horizontal="center" vertical="center"/>
      <protection hidden="1"/>
    </xf>
    <xf numFmtId="3" fontId="74" fillId="62" borderId="6" xfId="0" applyNumberFormat="1" applyFont="1" applyFill="1" applyBorder="1" applyAlignment="1" applyProtection="1">
      <alignment horizontal="center" vertical="center"/>
      <protection hidden="1"/>
    </xf>
    <xf numFmtId="9" fontId="74" fillId="62" borderId="6" xfId="2" applyFont="1" applyFill="1" applyBorder="1" applyAlignment="1" applyProtection="1">
      <alignment horizontal="center" vertical="center"/>
      <protection hidden="1"/>
    </xf>
    <xf numFmtId="3" fontId="73" fillId="62" borderId="6" xfId="0" applyNumberFormat="1" applyFont="1" applyFill="1" applyBorder="1" applyAlignment="1" applyProtection="1">
      <alignment horizontal="center" vertical="center"/>
      <protection hidden="1"/>
    </xf>
    <xf numFmtId="3" fontId="73" fillId="62" borderId="69" xfId="0" applyNumberFormat="1" applyFont="1" applyFill="1" applyBorder="1" applyAlignment="1" applyProtection="1">
      <alignment horizontal="center" vertical="center"/>
      <protection hidden="1"/>
    </xf>
    <xf numFmtId="0" fontId="103" fillId="73" borderId="7" xfId="0" applyFont="1" applyFill="1" applyBorder="1" applyAlignment="1" applyProtection="1">
      <alignment horizontal="center" vertical="center" wrapText="1"/>
      <protection hidden="1"/>
    </xf>
    <xf numFmtId="3" fontId="71" fillId="44" borderId="11" xfId="1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3" xfId="1" applyNumberFormat="1" applyFont="1" applyFill="1" applyBorder="1" applyAlignment="1" applyProtection="1">
      <alignment horizontal="center" vertical="center" wrapText="1" readingOrder="2"/>
      <protection hidden="1"/>
    </xf>
    <xf numFmtId="3" fontId="71" fillId="44" borderId="9" xfId="1" applyNumberFormat="1" applyFont="1" applyFill="1" applyBorder="1" applyAlignment="1" applyProtection="1">
      <alignment horizontal="center" vertical="center" wrapText="1" readingOrder="2"/>
      <protection hidden="1"/>
    </xf>
    <xf numFmtId="9" fontId="73" fillId="62" borderId="6" xfId="0" applyNumberFormat="1" applyFont="1" applyFill="1" applyBorder="1" applyAlignment="1" applyProtection="1">
      <alignment horizontal="center" vertical="center"/>
      <protection hidden="1"/>
    </xf>
    <xf numFmtId="3" fontId="73" fillId="62" borderId="7" xfId="0" applyNumberFormat="1" applyFont="1" applyFill="1" applyBorder="1" applyAlignment="1" applyProtection="1">
      <alignment horizontal="center" vertical="center"/>
      <protection hidden="1"/>
    </xf>
    <xf numFmtId="3" fontId="74" fillId="62" borderId="3" xfId="0" applyNumberFormat="1" applyFont="1" applyFill="1" applyBorder="1" applyAlignment="1" applyProtection="1">
      <alignment horizontal="center" vertical="center"/>
      <protection hidden="1"/>
    </xf>
    <xf numFmtId="9" fontId="74" fillId="62" borderId="3" xfId="2" applyFont="1" applyFill="1" applyBorder="1" applyAlignment="1" applyProtection="1">
      <alignment horizontal="center" vertical="center"/>
      <protection hidden="1"/>
    </xf>
    <xf numFmtId="3" fontId="73" fillId="62" borderId="3" xfId="0" applyNumberFormat="1" applyFont="1" applyFill="1" applyBorder="1" applyAlignment="1" applyProtection="1">
      <alignment horizontal="center" vertical="center"/>
      <protection hidden="1"/>
    </xf>
    <xf numFmtId="0" fontId="50" fillId="66" borderId="5" xfId="0" applyFont="1" applyFill="1" applyBorder="1" applyAlignment="1" applyProtection="1">
      <alignment horizontal="center" vertical="center" wrapText="1"/>
      <protection hidden="1"/>
    </xf>
    <xf numFmtId="9" fontId="73" fillId="62" borderId="62" xfId="0" applyNumberFormat="1" applyFont="1" applyFill="1" applyBorder="1" applyAlignment="1" applyProtection="1">
      <alignment horizontal="center" vertical="center"/>
      <protection hidden="1"/>
    </xf>
    <xf numFmtId="3" fontId="38" fillId="61" borderId="62" xfId="0" applyNumberFormat="1" applyFont="1" applyFill="1" applyBorder="1" applyAlignment="1" applyProtection="1">
      <alignment horizontal="center" vertical="center" wrapText="1" readingOrder="1"/>
      <protection hidden="1"/>
    </xf>
    <xf numFmtId="9" fontId="36" fillId="29" borderId="20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42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62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43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56" fillId="61" borderId="71" xfId="2" applyFont="1" applyFill="1" applyBorder="1" applyAlignment="1" applyProtection="1">
      <alignment horizontal="center" vertical="center" wrapText="1" readingOrder="1"/>
      <protection hidden="1"/>
    </xf>
    <xf numFmtId="9" fontId="56" fillId="61" borderId="28" xfId="2" applyFont="1" applyFill="1" applyBorder="1" applyAlignment="1" applyProtection="1">
      <alignment horizontal="center" vertical="center" wrapText="1" readingOrder="1"/>
      <protection hidden="1"/>
    </xf>
    <xf numFmtId="3" fontId="56" fillId="61" borderId="66" xfId="0" applyNumberFormat="1" applyFont="1" applyFill="1" applyBorder="1" applyAlignment="1" applyProtection="1">
      <alignment horizontal="center" vertical="center" wrapText="1" readingOrder="2"/>
      <protection hidden="1"/>
    </xf>
    <xf numFmtId="9" fontId="50" fillId="19" borderId="42" xfId="0" applyNumberFormat="1" applyFont="1" applyFill="1" applyBorder="1" applyAlignment="1" applyProtection="1">
      <alignment horizontal="center" vertical="center"/>
      <protection locked="0" hidden="1"/>
    </xf>
    <xf numFmtId="9" fontId="50" fillId="19" borderId="62" xfId="0" applyNumberFormat="1" applyFont="1" applyFill="1" applyBorder="1" applyAlignment="1" applyProtection="1">
      <alignment horizontal="center" vertical="center"/>
      <protection locked="0" hidden="1"/>
    </xf>
    <xf numFmtId="9" fontId="50" fillId="19" borderId="43" xfId="0" applyNumberFormat="1" applyFont="1" applyFill="1" applyBorder="1" applyAlignment="1" applyProtection="1">
      <alignment horizontal="center" vertical="center"/>
      <protection locked="0" hidden="1"/>
    </xf>
    <xf numFmtId="9" fontId="36" fillId="36" borderId="42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36" borderId="43" xfId="0" applyNumberFormat="1" applyFont="1" applyFill="1" applyBorder="1" applyAlignment="1" applyProtection="1">
      <alignment horizontal="center" vertical="center" wrapText="1" readingOrder="2"/>
      <protection hidden="1"/>
    </xf>
    <xf numFmtId="9" fontId="36" fillId="36" borderId="8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36" borderId="7" xfId="0" applyNumberFormat="1" applyFont="1" applyFill="1" applyBorder="1" applyAlignment="1" applyProtection="1">
      <alignment horizontal="center" vertical="center" wrapText="1" readingOrder="2"/>
      <protection hidden="1"/>
    </xf>
    <xf numFmtId="3" fontId="36" fillId="62" borderId="2" xfId="25" applyNumberFormat="1" applyFont="1" applyFill="1" applyBorder="1" applyAlignment="1" applyProtection="1">
      <alignment horizontal="center" vertical="center" wrapText="1" readingOrder="2"/>
      <protection hidden="1"/>
    </xf>
    <xf numFmtId="166" fontId="36" fillId="62" borderId="2" xfId="25" applyNumberFormat="1" applyFont="1" applyFill="1" applyBorder="1" applyAlignment="1" applyProtection="1">
      <alignment horizontal="center" vertical="center" wrapText="1" readingOrder="2"/>
      <protection hidden="1"/>
    </xf>
    <xf numFmtId="3" fontId="80" fillId="62" borderId="2" xfId="25" applyNumberFormat="1" applyFont="1" applyFill="1" applyBorder="1" applyAlignment="1" applyProtection="1">
      <alignment horizontal="center" vertical="center" wrapText="1" readingOrder="1"/>
      <protection hidden="1"/>
    </xf>
    <xf numFmtId="3" fontId="80" fillId="62" borderId="42" xfId="25" applyNumberFormat="1" applyFont="1" applyFill="1" applyBorder="1" applyAlignment="1" applyProtection="1">
      <alignment horizontal="center" vertical="center" wrapText="1" readingOrder="2"/>
      <protection hidden="1"/>
    </xf>
    <xf numFmtId="3" fontId="36" fillId="62" borderId="62" xfId="25" applyNumberFormat="1" applyFont="1" applyFill="1" applyBorder="1" applyAlignment="1" applyProtection="1">
      <alignment horizontal="center" vertical="center" wrapText="1" readingOrder="2"/>
      <protection hidden="1"/>
    </xf>
    <xf numFmtId="166" fontId="36" fillId="62" borderId="62" xfId="25" applyNumberFormat="1" applyFont="1" applyFill="1" applyBorder="1" applyAlignment="1" applyProtection="1">
      <alignment horizontal="center" vertical="center" wrapText="1" readingOrder="2"/>
      <protection hidden="1"/>
    </xf>
    <xf numFmtId="3" fontId="80" fillId="62" borderId="62" xfId="25" applyNumberFormat="1" applyFont="1" applyFill="1" applyBorder="1" applyAlignment="1" applyProtection="1">
      <alignment horizontal="center" vertical="center" wrapText="1" readingOrder="1"/>
      <protection hidden="1"/>
    </xf>
    <xf numFmtId="0" fontId="103" fillId="73" borderId="48" xfId="0" applyFont="1" applyFill="1" applyBorder="1" applyAlignment="1" applyProtection="1">
      <alignment horizontal="center" vertical="center" wrapText="1"/>
      <protection hidden="1"/>
    </xf>
    <xf numFmtId="3" fontId="56" fillId="59" borderId="73" xfId="0" applyNumberFormat="1" applyFont="1" applyFill="1" applyBorder="1" applyAlignment="1" applyProtection="1">
      <alignment horizontal="center" vertical="center" wrapText="1" readingOrder="2"/>
      <protection hidden="1"/>
    </xf>
    <xf numFmtId="3" fontId="51" fillId="59" borderId="74" xfId="0" applyNumberFormat="1" applyFont="1" applyFill="1" applyBorder="1" applyAlignment="1" applyProtection="1">
      <alignment horizontal="center" vertical="center" wrapText="1" readingOrder="2"/>
      <protection hidden="1"/>
    </xf>
    <xf numFmtId="166" fontId="51" fillId="59" borderId="74" xfId="0" applyNumberFormat="1" applyFont="1" applyFill="1" applyBorder="1" applyAlignment="1" applyProtection="1">
      <alignment horizontal="center" vertical="center" wrapText="1" readingOrder="2"/>
      <protection hidden="1"/>
    </xf>
    <xf numFmtId="3" fontId="80" fillId="62" borderId="8" xfId="25" applyNumberFormat="1" applyFont="1" applyFill="1" applyBorder="1" applyAlignment="1" applyProtection="1">
      <alignment horizontal="center" vertical="center" wrapText="1" readingOrder="2"/>
      <protection hidden="1"/>
    </xf>
    <xf numFmtId="3" fontId="36" fillId="62" borderId="6" xfId="25" applyNumberFormat="1" applyFont="1" applyFill="1" applyBorder="1" applyAlignment="1" applyProtection="1">
      <alignment horizontal="center" vertical="center" wrapText="1" readingOrder="2"/>
      <protection hidden="1"/>
    </xf>
    <xf numFmtId="166" fontId="36" fillId="62" borderId="6" xfId="25" applyNumberFormat="1" applyFont="1" applyFill="1" applyBorder="1" applyAlignment="1" applyProtection="1">
      <alignment horizontal="center" vertical="center" wrapText="1" readingOrder="2"/>
      <protection hidden="1"/>
    </xf>
    <xf numFmtId="3" fontId="80" fillId="62" borderId="6" xfId="25" applyNumberFormat="1" applyFont="1" applyFill="1" applyBorder="1" applyAlignment="1" applyProtection="1">
      <alignment horizontal="center" vertical="center" wrapText="1" readingOrder="1"/>
      <protection hidden="1"/>
    </xf>
    <xf numFmtId="14" fontId="103" fillId="29" borderId="0" xfId="0" applyNumberFormat="1" applyFont="1" applyFill="1" applyAlignment="1" applyProtection="1">
      <alignment vertical="center" wrapText="1" readingOrder="1"/>
      <protection hidden="1"/>
    </xf>
    <xf numFmtId="3" fontId="104" fillId="62" borderId="43" xfId="25" applyNumberFormat="1" applyFont="1" applyFill="1" applyBorder="1" applyAlignment="1" applyProtection="1">
      <alignment horizontal="center" vertical="center" wrapText="1" readingOrder="1"/>
      <protection hidden="1"/>
    </xf>
    <xf numFmtId="3" fontId="104" fillId="62" borderId="5" xfId="25" applyNumberFormat="1" applyFont="1" applyFill="1" applyBorder="1" applyAlignment="1" applyProtection="1">
      <alignment horizontal="center" vertical="center" wrapText="1" readingOrder="1"/>
      <protection hidden="1"/>
    </xf>
    <xf numFmtId="3" fontId="104" fillId="62" borderId="7" xfId="25" applyNumberFormat="1" applyFont="1" applyFill="1" applyBorder="1" applyAlignment="1" applyProtection="1">
      <alignment horizontal="center" vertical="center" wrapText="1" readingOrder="1"/>
      <protection hidden="1"/>
    </xf>
    <xf numFmtId="3" fontId="71" fillId="59" borderId="69" xfId="0" applyNumberFormat="1" applyFont="1" applyFill="1" applyBorder="1" applyAlignment="1" applyProtection="1">
      <alignment horizontal="center" vertical="center" wrapText="1" readingOrder="1"/>
      <protection hidden="1"/>
    </xf>
    <xf numFmtId="9" fontId="50" fillId="29" borderId="42" xfId="0" applyNumberFormat="1" applyFont="1" applyFill="1" applyBorder="1" applyAlignment="1" applyProtection="1">
      <alignment horizontal="center" vertical="center" wrapText="1"/>
      <protection locked="0" hidden="1"/>
    </xf>
    <xf numFmtId="9" fontId="50" fillId="29" borderId="62" xfId="0" applyNumberFormat="1" applyFont="1" applyFill="1" applyBorder="1" applyAlignment="1" applyProtection="1">
      <alignment horizontal="center" vertical="center" wrapText="1"/>
      <protection locked="0" hidden="1"/>
    </xf>
    <xf numFmtId="9" fontId="50" fillId="29" borderId="43" xfId="0" applyNumberFormat="1" applyFont="1" applyFill="1" applyBorder="1" applyAlignment="1" applyProtection="1">
      <alignment horizontal="center" vertical="center" wrapText="1"/>
      <protection locked="0" hidden="1"/>
    </xf>
    <xf numFmtId="9" fontId="56" fillId="29" borderId="30" xfId="0" applyNumberFormat="1" applyFont="1" applyFill="1" applyBorder="1" applyAlignment="1" applyProtection="1">
      <alignment horizontal="center" vertical="center" wrapText="1" readingOrder="1"/>
      <protection locked="0" hidden="1"/>
    </xf>
    <xf numFmtId="9" fontId="56" fillId="29" borderId="20" xfId="0" applyNumberFormat="1" applyFont="1" applyFill="1" applyBorder="1" applyAlignment="1" applyProtection="1">
      <alignment horizontal="center" vertical="center" wrapText="1" readingOrder="1"/>
      <protection locked="0" hidden="1"/>
    </xf>
    <xf numFmtId="9" fontId="56" fillId="29" borderId="48" xfId="0" applyNumberFormat="1" applyFont="1" applyFill="1" applyBorder="1" applyAlignment="1" applyProtection="1">
      <alignment horizontal="center" vertical="center" wrapText="1" readingOrder="1"/>
      <protection locked="0" hidden="1"/>
    </xf>
    <xf numFmtId="3" fontId="36" fillId="62" borderId="4" xfId="25" applyNumberFormat="1" applyFont="1" applyFill="1" applyBorder="1" applyAlignment="1" applyProtection="1">
      <alignment horizontal="center" vertical="center" wrapText="1" readingOrder="2"/>
      <protection hidden="1"/>
    </xf>
    <xf numFmtId="3" fontId="36" fillId="62" borderId="30" xfId="25" applyNumberFormat="1" applyFont="1" applyFill="1" applyBorder="1" applyAlignment="1" applyProtection="1">
      <alignment horizontal="center" vertical="center" wrapText="1" readingOrder="2"/>
      <protection hidden="1"/>
    </xf>
    <xf numFmtId="3" fontId="51" fillId="61" borderId="31" xfId="0" applyNumberFormat="1" applyFont="1" applyFill="1" applyBorder="1" applyAlignment="1" applyProtection="1">
      <alignment horizontal="center" vertical="center" wrapText="1"/>
      <protection hidden="1"/>
    </xf>
    <xf numFmtId="3" fontId="51" fillId="61" borderId="10" xfId="0" applyNumberFormat="1" applyFont="1" applyFill="1" applyBorder="1" applyAlignment="1" applyProtection="1">
      <alignment horizontal="center" vertical="center" wrapText="1"/>
      <protection hidden="1"/>
    </xf>
    <xf numFmtId="3" fontId="104" fillId="62" borderId="9" xfId="25" applyNumberFormat="1" applyFont="1" applyFill="1" applyBorder="1" applyAlignment="1" applyProtection="1">
      <alignment horizontal="center" vertical="center" wrapText="1" readingOrder="2"/>
      <protection hidden="1"/>
    </xf>
    <xf numFmtId="9" fontId="36" fillId="29" borderId="62" xfId="0" applyNumberFormat="1" applyFont="1" applyFill="1" applyBorder="1" applyAlignment="1" applyProtection="1">
      <alignment horizontal="center" vertical="center" wrapText="1"/>
      <protection locked="0" hidden="1"/>
    </xf>
    <xf numFmtId="9" fontId="36" fillId="29" borderId="43" xfId="0" applyNumberFormat="1" applyFont="1" applyFill="1" applyBorder="1" applyAlignment="1" applyProtection="1">
      <alignment horizontal="center" vertical="center" wrapText="1"/>
      <protection locked="0" hidden="1"/>
    </xf>
    <xf numFmtId="9" fontId="36" fillId="29" borderId="30" xfId="0" applyNumberFormat="1" applyFont="1" applyFill="1" applyBorder="1" applyAlignment="1" applyProtection="1">
      <alignment horizontal="center" vertical="center" wrapText="1" readingOrder="2"/>
      <protection locked="0" hidden="1"/>
    </xf>
    <xf numFmtId="9" fontId="36" fillId="29" borderId="48" xfId="0" applyNumberFormat="1" applyFont="1" applyFill="1" applyBorder="1" applyAlignment="1" applyProtection="1">
      <alignment horizontal="center" vertical="center" wrapText="1" readingOrder="2"/>
      <protection locked="0" hidden="1"/>
    </xf>
    <xf numFmtId="3" fontId="36" fillId="0" borderId="9" xfId="112" quotePrefix="1" applyNumberFormat="1" applyFont="1" applyBorder="1" applyAlignment="1">
      <alignment horizontal="center" vertical="center" wrapText="1"/>
      <protection locked="0"/>
    </xf>
    <xf numFmtId="3" fontId="36" fillId="0" borderId="5" xfId="112" quotePrefix="1" applyNumberFormat="1" applyFont="1" applyBorder="1" applyAlignment="1">
      <alignment horizontal="center" vertical="center" wrapText="1"/>
      <protection locked="0"/>
    </xf>
    <xf numFmtId="3" fontId="36" fillId="0" borderId="48" xfId="112" quotePrefix="1" applyNumberFormat="1" applyFont="1" applyBorder="1" applyAlignment="1">
      <alignment horizontal="center" vertical="center" wrapText="1"/>
      <protection locked="0"/>
    </xf>
    <xf numFmtId="3" fontId="56" fillId="59" borderId="10" xfId="0" applyNumberFormat="1" applyFont="1" applyFill="1" applyBorder="1" applyAlignment="1" applyProtection="1">
      <alignment horizontal="center" vertical="center" wrapText="1" readingOrder="2"/>
      <protection hidden="1"/>
    </xf>
    <xf numFmtId="0" fontId="73" fillId="74" borderId="0" xfId="0" applyFont="1" applyFill="1" applyAlignment="1" applyProtection="1">
      <alignment horizontal="center" vertical="center"/>
      <protection hidden="1"/>
    </xf>
    <xf numFmtId="3" fontId="58" fillId="61" borderId="11" xfId="0" applyNumberFormat="1" applyFont="1" applyFill="1" applyBorder="1" applyAlignment="1" applyProtection="1">
      <alignment horizontal="center" vertical="center" wrapText="1" readingOrder="2"/>
      <protection hidden="1"/>
    </xf>
    <xf numFmtId="3" fontId="58" fillId="61" borderId="3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61" borderId="3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61" borderId="9" xfId="0" applyNumberFormat="1" applyFont="1" applyFill="1" applyBorder="1" applyAlignment="1" applyProtection="1">
      <alignment horizontal="center" vertical="center" wrapText="1" readingOrder="1"/>
      <protection hidden="1"/>
    </xf>
    <xf numFmtId="9" fontId="73" fillId="62" borderId="62" xfId="0" applyNumberFormat="1" applyFont="1" applyFill="1" applyBorder="1" applyAlignment="1" applyProtection="1">
      <alignment horizontal="center" vertical="center" readingOrder="1"/>
      <protection hidden="1"/>
    </xf>
    <xf numFmtId="9" fontId="73" fillId="62" borderId="6" xfId="0" applyNumberFormat="1" applyFont="1" applyFill="1" applyBorder="1" applyAlignment="1" applyProtection="1">
      <alignment horizontal="center" vertical="center" readingOrder="1"/>
      <protection hidden="1"/>
    </xf>
    <xf numFmtId="3" fontId="38" fillId="61" borderId="42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61" borderId="4" xfId="0" applyNumberFormat="1" applyFont="1" applyFill="1" applyBorder="1" applyAlignment="1" applyProtection="1">
      <alignment horizontal="center" vertical="center" wrapText="1" readingOrder="1"/>
      <protection hidden="1"/>
    </xf>
    <xf numFmtId="3" fontId="38" fillId="61" borderId="8" xfId="0" applyNumberFormat="1" applyFont="1" applyFill="1" applyBorder="1" applyAlignment="1" applyProtection="1">
      <alignment horizontal="center" vertical="center" wrapText="1" readingOrder="1"/>
      <protection hidden="1"/>
    </xf>
    <xf numFmtId="0" fontId="51" fillId="32" borderId="21" xfId="0" applyFont="1" applyFill="1" applyBorder="1" applyAlignment="1" applyProtection="1">
      <alignment horizontal="center" vertical="center" wrapText="1" readingOrder="2"/>
      <protection hidden="1"/>
    </xf>
    <xf numFmtId="0" fontId="51" fillId="32" borderId="22" xfId="0" applyFont="1" applyFill="1" applyBorder="1" applyAlignment="1" applyProtection="1">
      <alignment horizontal="center" vertical="center" wrapText="1" readingOrder="2"/>
      <protection hidden="1"/>
    </xf>
    <xf numFmtId="0" fontId="51" fillId="40" borderId="59" xfId="0" applyFont="1" applyFill="1" applyBorder="1" applyAlignment="1" applyProtection="1">
      <alignment vertical="center" wrapText="1" readingOrder="2"/>
      <protection hidden="1"/>
    </xf>
    <xf numFmtId="0" fontId="51" fillId="40" borderId="41" xfId="0" applyFont="1" applyFill="1" applyBorder="1" applyAlignment="1" applyProtection="1">
      <alignment vertical="center" wrapText="1" readingOrder="2"/>
      <protection hidden="1"/>
    </xf>
    <xf numFmtId="0" fontId="51" fillId="40" borderId="61" xfId="0" applyFont="1" applyFill="1" applyBorder="1" applyAlignment="1" applyProtection="1">
      <alignment vertical="center" wrapText="1" readingOrder="2"/>
      <protection hidden="1"/>
    </xf>
    <xf numFmtId="0" fontId="36" fillId="0" borderId="11" xfId="0" applyFont="1" applyBorder="1" applyAlignment="1" applyProtection="1">
      <alignment vertical="center" wrapText="1" readingOrder="2"/>
      <protection locked="0"/>
    </xf>
    <xf numFmtId="3" fontId="36" fillId="0" borderId="9" xfId="0" applyNumberFormat="1" applyFont="1" applyBorder="1" applyAlignment="1" applyProtection="1">
      <alignment horizontal="center" vertical="center" wrapText="1" readingOrder="2"/>
      <protection locked="0"/>
    </xf>
    <xf numFmtId="0" fontId="36" fillId="0" borderId="4" xfId="25" applyFont="1" applyBorder="1" applyAlignment="1" applyProtection="1">
      <alignment vertical="center" wrapText="1" readingOrder="2"/>
      <protection locked="0"/>
    </xf>
    <xf numFmtId="0" fontId="36" fillId="0" borderId="4" xfId="0" applyFont="1" applyBorder="1" applyAlignment="1" applyProtection="1">
      <alignment vertical="center" wrapText="1" readingOrder="2"/>
      <protection locked="0"/>
    </xf>
    <xf numFmtId="0" fontId="36" fillId="0" borderId="30" xfId="0" applyFont="1" applyBorder="1" applyAlignment="1" applyProtection="1">
      <alignment vertical="center" wrapText="1" readingOrder="2"/>
      <protection locked="0"/>
    </xf>
    <xf numFmtId="0" fontId="51" fillId="40" borderId="42" xfId="0" applyFont="1" applyFill="1" applyBorder="1" applyAlignment="1" applyProtection="1">
      <alignment horizontal="center" vertical="center" wrapText="1" readingOrder="2"/>
      <protection hidden="1"/>
    </xf>
    <xf numFmtId="0" fontId="51" fillId="40" borderId="4" xfId="0" applyFont="1" applyFill="1" applyBorder="1" applyAlignment="1" applyProtection="1">
      <alignment horizontal="center" vertical="center" wrapText="1" readingOrder="2"/>
      <protection hidden="1"/>
    </xf>
    <xf numFmtId="0" fontId="51" fillId="40" borderId="8" xfId="0" applyFont="1" applyFill="1" applyBorder="1" applyAlignment="1" applyProtection="1">
      <alignment horizontal="center" vertical="center" wrapText="1" readingOrder="2"/>
      <protection hidden="1"/>
    </xf>
    <xf numFmtId="9" fontId="36" fillId="0" borderId="4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5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4" xfId="25" applyNumberFormat="1" applyFont="1" applyBorder="1" applyAlignment="1" applyProtection="1">
      <alignment horizontal="center" vertical="center" wrapText="1" readingOrder="2"/>
      <protection locked="0"/>
    </xf>
    <xf numFmtId="9" fontId="36" fillId="0" borderId="5" xfId="25" applyNumberFormat="1" applyFont="1" applyBorder="1" applyAlignment="1" applyProtection="1">
      <alignment horizontal="center" vertical="center" wrapText="1" readingOrder="2"/>
      <protection locked="0"/>
    </xf>
    <xf numFmtId="9" fontId="36" fillId="0" borderId="8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6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7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11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3" xfId="0" applyNumberFormat="1" applyFont="1" applyBorder="1" applyAlignment="1" applyProtection="1">
      <alignment horizontal="center" vertical="center" wrapText="1" readingOrder="2"/>
      <protection locked="0"/>
    </xf>
    <xf numFmtId="9" fontId="36" fillId="0" borderId="9" xfId="0" applyNumberFormat="1" applyFont="1" applyBorder="1" applyAlignment="1" applyProtection="1">
      <alignment horizontal="center" vertical="center" wrapText="1" readingOrder="2"/>
      <protection locked="0"/>
    </xf>
    <xf numFmtId="0" fontId="73" fillId="74" borderId="0" xfId="0" applyFont="1" applyFill="1" applyAlignment="1" applyProtection="1">
      <alignment horizontal="center" vertical="center" wrapText="1"/>
      <protection hidden="1"/>
    </xf>
    <xf numFmtId="9" fontId="56" fillId="29" borderId="30" xfId="3" applyNumberFormat="1" applyFont="1" applyFill="1" applyBorder="1" applyAlignment="1" applyProtection="1">
      <alignment horizontal="center" vertical="center" wrapText="1" readingOrder="2"/>
      <protection locked="0"/>
    </xf>
    <xf numFmtId="9" fontId="56" fillId="29" borderId="20" xfId="3" applyNumberFormat="1" applyFont="1" applyFill="1" applyBorder="1" applyAlignment="1" applyProtection="1">
      <alignment horizontal="center" vertical="center" wrapText="1" readingOrder="2"/>
      <protection locked="0"/>
    </xf>
    <xf numFmtId="9" fontId="56" fillId="29" borderId="48" xfId="3" applyNumberFormat="1" applyFont="1" applyFill="1" applyBorder="1" applyAlignment="1" applyProtection="1">
      <alignment horizontal="center" vertical="center" wrapText="1" readingOrder="2"/>
      <protection locked="0"/>
    </xf>
    <xf numFmtId="3" fontId="71" fillId="59" borderId="46" xfId="3" applyNumberFormat="1" applyFont="1" applyFill="1" applyBorder="1" applyAlignment="1" applyProtection="1">
      <alignment horizontal="center" vertical="center" wrapText="1" readingOrder="2"/>
      <protection hidden="1"/>
    </xf>
    <xf numFmtId="3" fontId="71" fillId="59" borderId="10" xfId="3" applyNumberFormat="1" applyFont="1" applyFill="1" applyBorder="1" applyAlignment="1" applyProtection="1">
      <alignment horizontal="center" vertical="center" wrapText="1" readingOrder="2"/>
      <protection hidden="1"/>
    </xf>
    <xf numFmtId="0" fontId="103" fillId="73" borderId="5" xfId="0" applyFont="1" applyFill="1" applyBorder="1" applyAlignment="1" applyProtection="1">
      <alignment horizontal="center" vertical="center" wrapText="1"/>
      <protection hidden="1"/>
    </xf>
    <xf numFmtId="0" fontId="30" fillId="27" borderId="60" xfId="41" applyFont="1" applyFill="1" applyBorder="1" applyAlignment="1" applyProtection="1">
      <alignment horizontal="center" vertical="center" readingOrder="2"/>
      <protection hidden="1"/>
    </xf>
    <xf numFmtId="0" fontId="30" fillId="27" borderId="50" xfId="41" applyFont="1" applyFill="1" applyBorder="1" applyAlignment="1" applyProtection="1">
      <alignment horizontal="center" vertical="center" readingOrder="2"/>
      <protection hidden="1"/>
    </xf>
    <xf numFmtId="0" fontId="29" fillId="26" borderId="56" xfId="41" applyFont="1" applyFill="1" applyBorder="1" applyAlignment="1" applyProtection="1">
      <alignment horizontal="center" vertical="center" readingOrder="2"/>
      <protection hidden="1"/>
    </xf>
    <xf numFmtId="0" fontId="29" fillId="26" borderId="39" xfId="41" applyFont="1" applyFill="1" applyBorder="1" applyAlignment="1" applyProtection="1">
      <alignment horizontal="center" vertical="center" readingOrder="2"/>
      <protection hidden="1"/>
    </xf>
    <xf numFmtId="0" fontId="29" fillId="26" borderId="32" xfId="41" applyFont="1" applyFill="1" applyBorder="1" applyAlignment="1" applyProtection="1">
      <alignment horizontal="center" vertical="center" readingOrder="2"/>
      <protection hidden="1"/>
    </xf>
    <xf numFmtId="3" fontId="38" fillId="37" borderId="22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37" borderId="45" xfId="0" applyNumberFormat="1" applyFont="1" applyFill="1" applyBorder="1" applyAlignment="1" applyProtection="1">
      <alignment horizontal="center" vertical="center" wrapText="1" readingOrder="2"/>
      <protection hidden="1"/>
    </xf>
    <xf numFmtId="3" fontId="38" fillId="37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96" fillId="43" borderId="56" xfId="112" applyFont="1" applyFill="1" applyBorder="1" applyAlignment="1" applyProtection="1">
      <alignment horizontal="center" vertical="center"/>
      <protection hidden="1"/>
    </xf>
    <xf numFmtId="0" fontId="96" fillId="43" borderId="39" xfId="112" applyFont="1" applyFill="1" applyBorder="1" applyAlignment="1" applyProtection="1">
      <alignment horizontal="center" vertical="center"/>
      <protection hidden="1"/>
    </xf>
    <xf numFmtId="0" fontId="96" fillId="43" borderId="32" xfId="112" applyFont="1" applyFill="1" applyBorder="1" applyAlignment="1" applyProtection="1">
      <alignment horizontal="center" vertical="center"/>
      <protection hidden="1"/>
    </xf>
    <xf numFmtId="0" fontId="96" fillId="43" borderId="53" xfId="112" applyFont="1" applyFill="1" applyBorder="1" applyAlignment="1" applyProtection="1">
      <alignment horizontal="center" vertical="center"/>
      <protection hidden="1"/>
    </xf>
    <xf numFmtId="0" fontId="96" fillId="43" borderId="0" xfId="112" applyFont="1" applyFill="1" applyBorder="1" applyAlignment="1" applyProtection="1">
      <alignment horizontal="center" vertical="center"/>
      <protection hidden="1"/>
    </xf>
    <xf numFmtId="0" fontId="96" fillId="43" borderId="49" xfId="112" applyFont="1" applyFill="1" applyBorder="1" applyAlignment="1" applyProtection="1">
      <alignment horizontal="center" vertical="center"/>
      <protection hidden="1"/>
    </xf>
    <xf numFmtId="0" fontId="43" fillId="57" borderId="75" xfId="0" applyFont="1" applyFill="1" applyBorder="1" applyAlignment="1" applyProtection="1">
      <alignment horizontal="center" vertical="center" wrapText="1"/>
      <protection hidden="1"/>
    </xf>
    <xf numFmtId="0" fontId="43" fillId="57" borderId="78" xfId="0" applyFont="1" applyFill="1" applyBorder="1" applyAlignment="1" applyProtection="1">
      <alignment horizontal="center" vertical="center" wrapText="1"/>
      <protection hidden="1"/>
    </xf>
    <xf numFmtId="0" fontId="43" fillId="57" borderId="76" xfId="0" applyFont="1" applyFill="1" applyBorder="1" applyAlignment="1" applyProtection="1">
      <alignment horizontal="center" vertical="center" wrapText="1"/>
      <protection hidden="1"/>
    </xf>
    <xf numFmtId="0" fontId="43" fillId="57" borderId="79" xfId="0" applyFont="1" applyFill="1" applyBorder="1" applyAlignment="1" applyProtection="1">
      <alignment horizontal="center" vertical="center" wrapText="1"/>
      <protection hidden="1"/>
    </xf>
    <xf numFmtId="3" fontId="43" fillId="57" borderId="76" xfId="0" applyNumberFormat="1" applyFont="1" applyFill="1" applyBorder="1" applyAlignment="1" applyProtection="1">
      <alignment horizontal="center" vertical="center" wrapText="1"/>
      <protection hidden="1"/>
    </xf>
    <xf numFmtId="3" fontId="43" fillId="57" borderId="79" xfId="0" applyNumberFormat="1" applyFont="1" applyFill="1" applyBorder="1" applyAlignment="1" applyProtection="1">
      <alignment horizontal="center" vertical="center" wrapText="1"/>
      <protection hidden="1"/>
    </xf>
    <xf numFmtId="3" fontId="43" fillId="57" borderId="77" xfId="0" applyNumberFormat="1" applyFont="1" applyFill="1" applyBorder="1" applyAlignment="1" applyProtection="1">
      <alignment horizontal="center" vertical="center" wrapText="1"/>
      <protection hidden="1"/>
    </xf>
    <xf numFmtId="3" fontId="43" fillId="57" borderId="80" xfId="0" applyNumberFormat="1" applyFont="1" applyFill="1" applyBorder="1" applyAlignment="1" applyProtection="1">
      <alignment horizontal="center" vertical="center" wrapText="1"/>
      <protection hidden="1"/>
    </xf>
    <xf numFmtId="0" fontId="35" fillId="41" borderId="40" xfId="0" applyFont="1" applyFill="1" applyBorder="1" applyAlignment="1" applyProtection="1">
      <alignment horizontal="center" vertical="center"/>
      <protection hidden="1"/>
    </xf>
    <xf numFmtId="0" fontId="35" fillId="41" borderId="55" xfId="0" applyFont="1" applyFill="1" applyBorder="1" applyAlignment="1" applyProtection="1">
      <alignment horizontal="center" vertical="center"/>
      <protection hidden="1"/>
    </xf>
    <xf numFmtId="0" fontId="35" fillId="41" borderId="24" xfId="0" applyFont="1" applyFill="1" applyBorder="1" applyAlignment="1" applyProtection="1">
      <alignment horizontal="center" vertical="center"/>
      <protection hidden="1"/>
    </xf>
    <xf numFmtId="0" fontId="36" fillId="0" borderId="39" xfId="0" applyFont="1" applyBorder="1" applyAlignment="1" applyProtection="1">
      <alignment horizontal="right" vertical="center"/>
      <protection hidden="1"/>
    </xf>
    <xf numFmtId="0" fontId="36" fillId="0" borderId="32" xfId="0" applyFont="1" applyBorder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36" fillId="0" borderId="49" xfId="0" applyFont="1" applyBorder="1" applyAlignment="1" applyProtection="1">
      <alignment horizontal="right" vertical="center"/>
      <protection hidden="1"/>
    </xf>
    <xf numFmtId="0" fontId="86" fillId="39" borderId="0" xfId="0" applyFont="1" applyFill="1" applyAlignment="1" applyProtection="1">
      <alignment horizontal="right" vertical="center"/>
      <protection hidden="1"/>
    </xf>
    <xf numFmtId="0" fontId="36" fillId="39" borderId="49" xfId="0" applyFont="1" applyFill="1" applyBorder="1" applyAlignment="1" applyProtection="1">
      <alignment horizontal="right" vertical="center"/>
      <protection hidden="1"/>
    </xf>
    <xf numFmtId="0" fontId="36" fillId="0" borderId="60" xfId="0" applyFont="1" applyBorder="1" applyAlignment="1" applyProtection="1">
      <alignment horizontal="right" vertical="center"/>
      <protection hidden="1"/>
    </xf>
    <xf numFmtId="0" fontId="36" fillId="0" borderId="50" xfId="0" applyFont="1" applyBorder="1" applyAlignment="1" applyProtection="1">
      <alignment horizontal="right" vertical="center"/>
      <protection hidden="1"/>
    </xf>
    <xf numFmtId="173" fontId="36" fillId="29" borderId="2" xfId="0" applyNumberFormat="1" applyFont="1" applyFill="1" applyBorder="1" applyAlignment="1" applyProtection="1">
      <alignment horizontal="center" vertical="center"/>
      <protection locked="0" hidden="1"/>
    </xf>
    <xf numFmtId="173" fontId="36" fillId="29" borderId="5" xfId="0" applyNumberFormat="1" applyFont="1" applyFill="1" applyBorder="1" applyAlignment="1" applyProtection="1">
      <alignment horizontal="center" vertical="center"/>
      <protection locked="0" hidden="1"/>
    </xf>
    <xf numFmtId="0" fontId="51" fillId="40" borderId="30" xfId="41" applyFont="1" applyFill="1" applyBorder="1" applyAlignment="1" applyProtection="1">
      <alignment horizontal="center" vertical="center" readingOrder="2"/>
      <protection hidden="1"/>
    </xf>
    <xf numFmtId="0" fontId="51" fillId="40" borderId="20" xfId="41" applyFont="1" applyFill="1" applyBorder="1" applyAlignment="1" applyProtection="1">
      <alignment horizontal="center" vertical="center" readingOrder="2"/>
      <protection hidden="1"/>
    </xf>
    <xf numFmtId="0" fontId="93" fillId="29" borderId="53" xfId="0" applyFont="1" applyFill="1" applyBorder="1" applyAlignment="1" applyProtection="1">
      <alignment horizontal="center" vertical="top"/>
      <protection locked="0" hidden="1"/>
    </xf>
    <xf numFmtId="0" fontId="93" fillId="29" borderId="0" xfId="0" applyFont="1" applyFill="1" applyAlignment="1" applyProtection="1">
      <alignment horizontal="center" vertical="top"/>
      <protection locked="0" hidden="1"/>
    </xf>
    <xf numFmtId="0" fontId="93" fillId="29" borderId="49" xfId="0" applyFont="1" applyFill="1" applyBorder="1" applyAlignment="1" applyProtection="1">
      <alignment horizontal="center" vertical="top"/>
      <protection locked="0" hidden="1"/>
    </xf>
    <xf numFmtId="0" fontId="93" fillId="29" borderId="51" xfId="0" applyFont="1" applyFill="1" applyBorder="1" applyAlignment="1" applyProtection="1">
      <alignment horizontal="center" vertical="top"/>
      <protection locked="0" hidden="1"/>
    </xf>
    <xf numFmtId="0" fontId="93" fillId="29" borderId="60" xfId="0" applyFont="1" applyFill="1" applyBorder="1" applyAlignment="1" applyProtection="1">
      <alignment horizontal="center" vertical="top"/>
      <protection locked="0" hidden="1"/>
    </xf>
    <xf numFmtId="0" fontId="93" fillId="29" borderId="50" xfId="0" applyFont="1" applyFill="1" applyBorder="1" applyAlignment="1" applyProtection="1">
      <alignment horizontal="center" vertical="top"/>
      <protection locked="0" hidden="1"/>
    </xf>
    <xf numFmtId="0" fontId="51" fillId="40" borderId="40" xfId="41" applyFont="1" applyFill="1" applyBorder="1" applyAlignment="1" applyProtection="1">
      <alignment horizontal="center" vertical="center" readingOrder="2"/>
      <protection hidden="1"/>
    </xf>
    <xf numFmtId="0" fontId="51" fillId="40" borderId="55" xfId="41" applyFont="1" applyFill="1" applyBorder="1" applyAlignment="1" applyProtection="1">
      <alignment horizontal="center" vertical="center" readingOrder="2"/>
      <protection hidden="1"/>
    </xf>
    <xf numFmtId="0" fontId="51" fillId="40" borderId="24" xfId="41" applyFont="1" applyFill="1" applyBorder="1" applyAlignment="1" applyProtection="1">
      <alignment horizontal="center" vertical="center" readingOrder="2"/>
      <protection hidden="1"/>
    </xf>
    <xf numFmtId="14" fontId="94" fillId="29" borderId="2" xfId="0" applyNumberFormat="1" applyFont="1" applyFill="1" applyBorder="1" applyAlignment="1" applyProtection="1">
      <alignment horizontal="center" vertical="center"/>
      <protection locked="0" hidden="1"/>
    </xf>
    <xf numFmtId="14" fontId="94" fillId="29" borderId="5" xfId="0" applyNumberFormat="1" applyFont="1" applyFill="1" applyBorder="1" applyAlignment="1" applyProtection="1">
      <alignment horizontal="center" vertical="center"/>
      <protection locked="0" hidden="1"/>
    </xf>
    <xf numFmtId="49" fontId="94" fillId="29" borderId="2" xfId="0" applyNumberFormat="1" applyFont="1" applyFill="1" applyBorder="1" applyAlignment="1" applyProtection="1">
      <alignment horizontal="center" vertical="center"/>
      <protection locked="0" hidden="1"/>
    </xf>
    <xf numFmtId="49" fontId="94" fillId="29" borderId="5" xfId="0" applyNumberFormat="1" applyFont="1" applyFill="1" applyBorder="1" applyAlignment="1" applyProtection="1">
      <alignment horizontal="center" vertical="center"/>
      <protection locked="0" hidden="1"/>
    </xf>
    <xf numFmtId="1" fontId="94" fillId="29" borderId="2" xfId="0" applyNumberFormat="1" applyFont="1" applyFill="1" applyBorder="1" applyAlignment="1" applyProtection="1">
      <alignment horizontal="center" vertical="center"/>
      <protection locked="0" hidden="1"/>
    </xf>
    <xf numFmtId="1" fontId="94" fillId="29" borderId="5" xfId="0" applyNumberFormat="1" applyFont="1" applyFill="1" applyBorder="1" applyAlignment="1" applyProtection="1">
      <alignment horizontal="center" vertical="center"/>
      <protection locked="0" hidden="1"/>
    </xf>
    <xf numFmtId="1" fontId="94" fillId="29" borderId="20" xfId="0" applyNumberFormat="1" applyFont="1" applyFill="1" applyBorder="1" applyAlignment="1" applyProtection="1">
      <alignment horizontal="center" vertical="center"/>
      <protection locked="0" hidden="1"/>
    </xf>
    <xf numFmtId="1" fontId="94" fillId="29" borderId="48" xfId="0" applyNumberFormat="1" applyFont="1" applyFill="1" applyBorder="1" applyAlignment="1" applyProtection="1">
      <alignment horizontal="center" vertical="center"/>
      <protection locked="0" hidden="1"/>
    </xf>
    <xf numFmtId="0" fontId="61" fillId="29" borderId="22" xfId="0" applyFont="1" applyFill="1" applyBorder="1" applyAlignment="1" applyProtection="1">
      <alignment horizontal="center" vertical="center"/>
      <protection locked="0" hidden="1"/>
    </xf>
    <xf numFmtId="0" fontId="61" fillId="29" borderId="86" xfId="0" applyFont="1" applyFill="1" applyBorder="1" applyAlignment="1" applyProtection="1">
      <alignment horizontal="center" vertical="center"/>
      <protection locked="0" hidden="1"/>
    </xf>
    <xf numFmtId="0" fontId="61" fillId="29" borderId="29" xfId="0" applyFont="1" applyFill="1" applyBorder="1" applyAlignment="1" applyProtection="1">
      <alignment horizontal="center" vertical="center"/>
      <protection locked="0" hidden="1"/>
    </xf>
    <xf numFmtId="0" fontId="61" fillId="29" borderId="85" xfId="0" applyFont="1" applyFill="1" applyBorder="1" applyAlignment="1" applyProtection="1">
      <alignment horizontal="center" vertical="center"/>
      <protection locked="0" hidden="1"/>
    </xf>
    <xf numFmtId="0" fontId="51" fillId="37" borderId="6" xfId="25" applyFont="1" applyFill="1" applyBorder="1" applyAlignment="1" applyProtection="1">
      <alignment horizontal="center" vertical="center" wrapText="1"/>
      <protection hidden="1"/>
    </xf>
    <xf numFmtId="0" fontId="51" fillId="37" borderId="7" xfId="25" applyFont="1" applyFill="1" applyBorder="1" applyAlignment="1" applyProtection="1">
      <alignment horizontal="center" vertical="center" wrapText="1"/>
      <protection hidden="1"/>
    </xf>
    <xf numFmtId="0" fontId="45" fillId="54" borderId="56" xfId="0" applyFont="1" applyFill="1" applyBorder="1" applyAlignment="1" applyProtection="1">
      <alignment horizontal="center" vertical="center" readingOrder="2"/>
      <protection hidden="1"/>
    </xf>
    <xf numFmtId="0" fontId="45" fillId="54" borderId="39" xfId="0" applyFont="1" applyFill="1" applyBorder="1" applyAlignment="1" applyProtection="1">
      <alignment horizontal="center" vertical="center" readingOrder="2"/>
      <protection hidden="1"/>
    </xf>
    <xf numFmtId="0" fontId="45" fillId="54" borderId="32" xfId="0" applyFont="1" applyFill="1" applyBorder="1" applyAlignment="1" applyProtection="1">
      <alignment horizontal="center" vertical="center" readingOrder="2"/>
      <protection hidden="1"/>
    </xf>
    <xf numFmtId="0" fontId="45" fillId="54" borderId="51" xfId="0" applyFont="1" applyFill="1" applyBorder="1" applyAlignment="1" applyProtection="1">
      <alignment horizontal="center" vertical="center" readingOrder="2"/>
      <protection hidden="1"/>
    </xf>
    <xf numFmtId="0" fontId="45" fillId="54" borderId="60" xfId="0" applyFont="1" applyFill="1" applyBorder="1" applyAlignment="1" applyProtection="1">
      <alignment horizontal="center" vertical="center" readingOrder="2"/>
      <protection hidden="1"/>
    </xf>
    <xf numFmtId="0" fontId="45" fillId="54" borderId="50" xfId="0" applyFont="1" applyFill="1" applyBorder="1" applyAlignment="1" applyProtection="1">
      <alignment horizontal="center" vertical="center" readingOrder="2"/>
      <protection hidden="1"/>
    </xf>
    <xf numFmtId="14" fontId="3" fillId="39" borderId="2" xfId="0" applyNumberFormat="1" applyFont="1" applyFill="1" applyBorder="1" applyAlignment="1" applyProtection="1">
      <alignment horizontal="center" vertical="center" wrapText="1" readingOrder="2"/>
      <protection hidden="1"/>
    </xf>
    <xf numFmtId="14" fontId="3" fillId="39" borderId="5" xfId="0" applyNumberFormat="1" applyFont="1" applyFill="1" applyBorder="1" applyAlignment="1" applyProtection="1">
      <alignment horizontal="center" vertical="center" wrapText="1" readingOrder="2"/>
      <protection hidden="1"/>
    </xf>
    <xf numFmtId="49" fontId="3" fillId="39" borderId="6" xfId="0" applyNumberFormat="1" applyFont="1" applyFill="1" applyBorder="1" applyAlignment="1" applyProtection="1">
      <alignment horizontal="center" vertical="center" wrapText="1" readingOrder="2"/>
      <protection hidden="1"/>
    </xf>
    <xf numFmtId="49" fontId="3" fillId="39" borderId="7" xfId="0" applyNumberFormat="1" applyFont="1" applyFill="1" applyBorder="1" applyAlignment="1" applyProtection="1">
      <alignment horizontal="center" vertical="center" wrapText="1" readingOrder="2"/>
      <protection hidden="1"/>
    </xf>
    <xf numFmtId="0" fontId="66" fillId="30" borderId="40" xfId="112" applyFont="1" applyFill="1" applyBorder="1" applyAlignment="1" applyProtection="1">
      <alignment horizontal="center" vertical="center"/>
      <protection hidden="1"/>
    </xf>
    <xf numFmtId="0" fontId="66" fillId="30" borderId="55" xfId="112" applyFont="1" applyFill="1" applyBorder="1" applyAlignment="1" applyProtection="1">
      <alignment horizontal="center" vertical="center"/>
      <protection hidden="1"/>
    </xf>
    <xf numFmtId="0" fontId="66" fillId="30" borderId="24" xfId="112" applyFont="1" applyFill="1" applyBorder="1" applyAlignment="1" applyProtection="1">
      <alignment horizontal="center" vertical="center"/>
      <protection hidden="1"/>
    </xf>
    <xf numFmtId="0" fontId="44" fillId="57" borderId="56" xfId="41" applyFont="1" applyFill="1" applyBorder="1" applyAlignment="1" applyProtection="1">
      <alignment horizontal="center" vertical="center" readingOrder="2"/>
      <protection hidden="1"/>
    </xf>
    <xf numFmtId="0" fontId="44" fillId="57" borderId="39" xfId="41" applyFont="1" applyFill="1" applyBorder="1" applyAlignment="1" applyProtection="1">
      <alignment horizontal="center" vertical="center" readingOrder="2"/>
      <protection hidden="1"/>
    </xf>
    <xf numFmtId="0" fontId="44" fillId="57" borderId="32" xfId="41" applyFont="1" applyFill="1" applyBorder="1" applyAlignment="1" applyProtection="1">
      <alignment horizontal="center" vertical="center" readingOrder="2"/>
      <protection hidden="1"/>
    </xf>
    <xf numFmtId="0" fontId="51" fillId="40" borderId="8" xfId="41" applyFont="1" applyFill="1" applyBorder="1" applyAlignment="1" applyProtection="1">
      <alignment horizontal="center" vertical="center" readingOrder="2"/>
      <protection hidden="1"/>
    </xf>
    <xf numFmtId="0" fontId="51" fillId="40" borderId="6" xfId="41" applyFont="1" applyFill="1" applyBorder="1" applyAlignment="1" applyProtection="1">
      <alignment horizontal="center" vertical="center" readingOrder="2"/>
      <protection hidden="1"/>
    </xf>
    <xf numFmtId="0" fontId="51" fillId="40" borderId="4" xfId="41" applyFont="1" applyFill="1" applyBorder="1" applyAlignment="1" applyProtection="1">
      <alignment horizontal="center" vertical="center" readingOrder="2"/>
      <protection hidden="1"/>
    </xf>
    <xf numFmtId="0" fontId="51" fillId="40" borderId="2" xfId="41" applyFont="1" applyFill="1" applyBorder="1" applyAlignment="1" applyProtection="1">
      <alignment horizontal="center" vertical="center" readingOrder="2"/>
      <protection hidden="1"/>
    </xf>
    <xf numFmtId="0" fontId="11" fillId="47" borderId="5" xfId="0" applyFont="1" applyFill="1" applyBorder="1" applyAlignment="1" applyProtection="1">
      <alignment horizontal="center" vertical="center" wrapText="1" readingOrder="2"/>
      <protection hidden="1"/>
    </xf>
    <xf numFmtId="0" fontId="11" fillId="47" borderId="7" xfId="0" applyFont="1" applyFill="1" applyBorder="1" applyAlignment="1" applyProtection="1">
      <alignment horizontal="center" vertical="center" wrapText="1" readingOrder="2"/>
      <protection hidden="1"/>
    </xf>
    <xf numFmtId="0" fontId="11" fillId="47" borderId="2" xfId="0" applyFont="1" applyFill="1" applyBorder="1" applyAlignment="1" applyProtection="1">
      <alignment horizontal="center" vertical="center" wrapText="1" readingOrder="2"/>
      <protection hidden="1"/>
    </xf>
    <xf numFmtId="0" fontId="11" fillId="47" borderId="6" xfId="0" applyFont="1" applyFill="1" applyBorder="1" applyAlignment="1" applyProtection="1">
      <alignment horizontal="center" vertical="center" wrapText="1" readingOrder="2"/>
      <protection hidden="1"/>
    </xf>
    <xf numFmtId="0" fontId="44" fillId="57" borderId="42" xfId="41" applyFont="1" applyFill="1" applyBorder="1" applyAlignment="1" applyProtection="1">
      <alignment horizontal="center" vertical="center" readingOrder="2"/>
      <protection hidden="1"/>
    </xf>
    <xf numFmtId="0" fontId="44" fillId="57" borderId="62" xfId="41" applyFont="1" applyFill="1" applyBorder="1" applyAlignment="1" applyProtection="1">
      <alignment horizontal="center" vertical="center" readingOrder="2"/>
      <protection hidden="1"/>
    </xf>
    <xf numFmtId="0" fontId="44" fillId="57" borderId="43" xfId="41" applyFont="1" applyFill="1" applyBorder="1" applyAlignment="1" applyProtection="1">
      <alignment horizontal="center" vertical="center" readingOrder="2"/>
      <protection hidden="1"/>
    </xf>
    <xf numFmtId="0" fontId="38" fillId="47" borderId="4" xfId="0" applyFont="1" applyFill="1" applyBorder="1" applyAlignment="1" applyProtection="1">
      <alignment horizontal="center" vertical="center" wrapText="1" readingOrder="2"/>
      <protection hidden="1"/>
    </xf>
    <xf numFmtId="0" fontId="38" fillId="47" borderId="8" xfId="0" applyFont="1" applyFill="1" applyBorder="1" applyAlignment="1" applyProtection="1">
      <alignment horizontal="center" vertical="center" wrapText="1" readingOrder="2"/>
      <protection hidden="1"/>
    </xf>
    <xf numFmtId="0" fontId="20" fillId="57" borderId="42" xfId="0" quotePrefix="1" applyFont="1" applyFill="1" applyBorder="1" applyAlignment="1" applyProtection="1">
      <alignment horizontal="center" vertical="center" wrapText="1" readingOrder="2"/>
      <protection hidden="1"/>
    </xf>
    <xf numFmtId="0" fontId="20" fillId="57" borderId="62" xfId="0" quotePrefix="1" applyFont="1" applyFill="1" applyBorder="1" applyAlignment="1" applyProtection="1">
      <alignment horizontal="center" vertical="center" wrapText="1" readingOrder="2"/>
      <protection hidden="1"/>
    </xf>
    <xf numFmtId="0" fontId="20" fillId="57" borderId="43" xfId="0" quotePrefix="1" applyFont="1" applyFill="1" applyBorder="1" applyAlignment="1" applyProtection="1">
      <alignment horizontal="center" vertical="center" wrapText="1" readingOrder="2"/>
      <protection hidden="1"/>
    </xf>
    <xf numFmtId="0" fontId="3" fillId="40" borderId="4" xfId="0" applyFont="1" applyFill="1" applyBorder="1" applyAlignment="1" applyProtection="1">
      <alignment horizontal="right" vertical="center" wrapText="1" readingOrder="2"/>
      <protection hidden="1"/>
    </xf>
    <xf numFmtId="0" fontId="3" fillId="40" borderId="2" xfId="0" applyFont="1" applyFill="1" applyBorder="1" applyAlignment="1" applyProtection="1">
      <alignment horizontal="right" vertical="center" wrapText="1" readingOrder="2"/>
      <protection hidden="1"/>
    </xf>
    <xf numFmtId="0" fontId="3" fillId="40" borderId="4" xfId="0" applyFont="1" applyFill="1" applyBorder="1" applyAlignment="1" applyProtection="1">
      <alignment horizontal="right" vertical="center" readingOrder="2"/>
      <protection hidden="1"/>
    </xf>
    <xf numFmtId="0" fontId="3" fillId="40" borderId="2" xfId="0" applyFont="1" applyFill="1" applyBorder="1" applyAlignment="1" applyProtection="1">
      <alignment horizontal="right" vertical="center" readingOrder="2"/>
      <protection hidden="1"/>
    </xf>
    <xf numFmtId="0" fontId="3" fillId="40" borderId="8" xfId="0" applyFont="1" applyFill="1" applyBorder="1" applyAlignment="1" applyProtection="1">
      <alignment horizontal="right" vertical="center" readingOrder="2"/>
      <protection hidden="1"/>
    </xf>
    <xf numFmtId="0" fontId="3" fillId="40" borderId="6" xfId="0" applyFont="1" applyFill="1" applyBorder="1" applyAlignment="1" applyProtection="1">
      <alignment horizontal="right" vertical="center" readingOrder="2"/>
      <protection hidden="1"/>
    </xf>
    <xf numFmtId="49" fontId="3" fillId="39" borderId="2" xfId="0" applyNumberFormat="1" applyFont="1" applyFill="1" applyBorder="1" applyAlignment="1" applyProtection="1">
      <alignment horizontal="center" vertical="center" wrapText="1" readingOrder="2"/>
      <protection hidden="1"/>
    </xf>
    <xf numFmtId="49" fontId="3" fillId="39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6" fillId="37" borderId="40" xfId="112" applyFill="1" applyBorder="1" applyAlignment="1">
      <alignment horizontal="center" vertical="center"/>
      <protection locked="0"/>
    </xf>
    <xf numFmtId="0" fontId="6" fillId="37" borderId="55" xfId="112" applyFill="1" applyBorder="1" applyAlignment="1">
      <alignment horizontal="center" vertical="center"/>
      <protection locked="0"/>
    </xf>
    <xf numFmtId="0" fontId="6" fillId="37" borderId="24" xfId="112" applyFill="1" applyBorder="1" applyAlignment="1">
      <alignment horizontal="center" vertical="center"/>
      <protection locked="0"/>
    </xf>
    <xf numFmtId="0" fontId="20" fillId="57" borderId="56" xfId="0" quotePrefix="1" applyFont="1" applyFill="1" applyBorder="1" applyAlignment="1" applyProtection="1">
      <alignment horizontal="center" vertical="center" wrapText="1" readingOrder="2"/>
      <protection hidden="1"/>
    </xf>
    <xf numFmtId="0" fontId="20" fillId="57" borderId="39" xfId="0" quotePrefix="1" applyFont="1" applyFill="1" applyBorder="1" applyAlignment="1" applyProtection="1">
      <alignment horizontal="center" vertical="center" wrapText="1" readingOrder="2"/>
      <protection hidden="1"/>
    </xf>
    <xf numFmtId="0" fontId="20" fillId="57" borderId="32" xfId="0" quotePrefix="1" applyFont="1" applyFill="1" applyBorder="1" applyAlignment="1" applyProtection="1">
      <alignment horizontal="center" vertical="center" wrapText="1" readingOrder="2"/>
      <protection hidden="1"/>
    </xf>
    <xf numFmtId="0" fontId="18" fillId="27" borderId="42" xfId="0" applyFont="1" applyFill="1" applyBorder="1" applyAlignment="1" applyProtection="1">
      <alignment horizontal="center" vertical="center" wrapText="1" readingOrder="2"/>
      <protection hidden="1"/>
    </xf>
    <xf numFmtId="0" fontId="18" fillId="27" borderId="8" xfId="0" applyFont="1" applyFill="1" applyBorder="1" applyAlignment="1" applyProtection="1">
      <alignment horizontal="center" vertical="center" wrapText="1" readingOrder="2"/>
      <protection hidden="1"/>
    </xf>
    <xf numFmtId="0" fontId="18" fillId="27" borderId="62" xfId="0" applyFont="1" applyFill="1" applyBorder="1" applyAlignment="1" applyProtection="1">
      <alignment horizontal="center" vertical="center" wrapText="1" readingOrder="2"/>
      <protection hidden="1"/>
    </xf>
    <xf numFmtId="0" fontId="18" fillId="27" borderId="6" xfId="0" applyFont="1" applyFill="1" applyBorder="1" applyAlignment="1" applyProtection="1">
      <alignment horizontal="center" vertical="center" wrapText="1" readingOrder="2"/>
      <protection hidden="1"/>
    </xf>
    <xf numFmtId="0" fontId="18" fillId="27" borderId="43" xfId="0" applyFont="1" applyFill="1" applyBorder="1" applyAlignment="1" applyProtection="1">
      <alignment horizontal="center" vertical="center" wrapText="1" readingOrder="2"/>
      <protection hidden="1"/>
    </xf>
    <xf numFmtId="0" fontId="18" fillId="27" borderId="7" xfId="0" applyFont="1" applyFill="1" applyBorder="1" applyAlignment="1" applyProtection="1">
      <alignment horizontal="center" vertical="center" wrapText="1" readingOrder="2"/>
      <protection hidden="1"/>
    </xf>
    <xf numFmtId="0" fontId="51" fillId="54" borderId="59" xfId="41" applyFont="1" applyFill="1" applyBorder="1" applyAlignment="1" applyProtection="1">
      <alignment horizontal="center" vertical="center" readingOrder="2"/>
      <protection hidden="1"/>
    </xf>
    <xf numFmtId="0" fontId="51" fillId="54" borderId="44" xfId="41" applyFont="1" applyFill="1" applyBorder="1" applyAlignment="1" applyProtection="1">
      <alignment horizontal="center" vertical="center" readingOrder="2"/>
      <protection hidden="1"/>
    </xf>
    <xf numFmtId="0" fontId="51" fillId="54" borderId="41" xfId="41" applyFont="1" applyFill="1" applyBorder="1" applyAlignment="1" applyProtection="1">
      <alignment horizontal="center" vertical="center" readingOrder="2"/>
      <protection hidden="1"/>
    </xf>
    <xf numFmtId="0" fontId="51" fillId="54" borderId="15" xfId="41" applyFont="1" applyFill="1" applyBorder="1" applyAlignment="1" applyProtection="1">
      <alignment horizontal="center" vertical="center" readingOrder="2"/>
      <protection hidden="1"/>
    </xf>
    <xf numFmtId="0" fontId="51" fillId="54" borderId="70" xfId="41" applyFont="1" applyFill="1" applyBorder="1" applyAlignment="1" applyProtection="1">
      <alignment horizontal="center" vertical="center" readingOrder="2"/>
      <protection hidden="1"/>
    </xf>
    <xf numFmtId="0" fontId="51" fillId="54" borderId="47" xfId="41" applyFont="1" applyFill="1" applyBorder="1" applyAlignment="1" applyProtection="1">
      <alignment horizontal="center" vertical="center" readingOrder="2"/>
      <protection hidden="1"/>
    </xf>
    <xf numFmtId="1" fontId="36" fillId="67" borderId="23" xfId="0" applyNumberFormat="1" applyFont="1" applyFill="1" applyBorder="1" applyAlignment="1" applyProtection="1">
      <alignment horizontal="center" vertical="center" wrapText="1" readingOrder="2"/>
      <protection hidden="1"/>
    </xf>
    <xf numFmtId="1" fontId="36" fillId="67" borderId="87" xfId="0" applyNumberFormat="1" applyFont="1" applyFill="1" applyBorder="1" applyAlignment="1" applyProtection="1">
      <alignment horizontal="center" vertical="center" wrapText="1" readingOrder="2"/>
      <protection hidden="1"/>
    </xf>
    <xf numFmtId="14" fontId="36" fillId="67" borderId="83" xfId="0" applyNumberFormat="1" applyFont="1" applyFill="1" applyBorder="1" applyAlignment="1" applyProtection="1">
      <alignment horizontal="center" vertical="center" wrapText="1" readingOrder="2"/>
      <protection hidden="1"/>
    </xf>
    <xf numFmtId="14" fontId="36" fillId="67" borderId="82" xfId="0" applyNumberFormat="1" applyFont="1" applyFill="1" applyBorder="1" applyAlignment="1" applyProtection="1">
      <alignment horizontal="center" vertical="center" wrapText="1" readingOrder="2"/>
      <protection hidden="1"/>
    </xf>
    <xf numFmtId="14" fontId="36" fillId="67" borderId="22" xfId="0" applyNumberFormat="1" applyFont="1" applyFill="1" applyBorder="1" applyAlignment="1" applyProtection="1">
      <alignment horizontal="center" vertical="center" wrapText="1" readingOrder="2"/>
      <protection hidden="1"/>
    </xf>
    <xf numFmtId="14" fontId="36" fillId="67" borderId="86" xfId="0" applyNumberFormat="1" applyFont="1" applyFill="1" applyBorder="1" applyAlignment="1" applyProtection="1">
      <alignment horizontal="center" vertical="center" wrapText="1" readingOrder="2"/>
      <protection hidden="1"/>
    </xf>
    <xf numFmtId="0" fontId="42" fillId="41" borderId="0" xfId="0" applyFont="1" applyFill="1" applyAlignment="1" applyProtection="1">
      <alignment horizontal="center" vertical="center" wrapText="1"/>
      <protection hidden="1"/>
    </xf>
    <xf numFmtId="0" fontId="44" fillId="69" borderId="59" xfId="0" applyFont="1" applyFill="1" applyBorder="1" applyAlignment="1" applyProtection="1">
      <alignment horizontal="center" vertical="center"/>
      <protection hidden="1"/>
    </xf>
    <xf numFmtId="0" fontId="44" fillId="69" borderId="44" xfId="0" applyFont="1" applyFill="1" applyBorder="1" applyAlignment="1" applyProtection="1">
      <alignment horizontal="center" vertical="center"/>
      <protection hidden="1"/>
    </xf>
    <xf numFmtId="0" fontId="38" fillId="37" borderId="59" xfId="0" applyFont="1" applyFill="1" applyBorder="1" applyAlignment="1" applyProtection="1">
      <alignment horizontal="center" vertical="center" wrapText="1" readingOrder="2"/>
      <protection hidden="1"/>
    </xf>
    <xf numFmtId="0" fontId="38" fillId="37" borderId="82" xfId="0" applyFont="1" applyFill="1" applyBorder="1" applyAlignment="1" applyProtection="1">
      <alignment horizontal="center" vertical="center" wrapText="1" readingOrder="2"/>
      <protection hidden="1"/>
    </xf>
    <xf numFmtId="0" fontId="44" fillId="69" borderId="40" xfId="0" applyFont="1" applyFill="1" applyBorder="1" applyAlignment="1" applyProtection="1">
      <alignment horizontal="center" vertical="center"/>
      <protection hidden="1"/>
    </xf>
    <xf numFmtId="0" fontId="44" fillId="69" borderId="55" xfId="0" applyFont="1" applyFill="1" applyBorder="1" applyAlignment="1" applyProtection="1">
      <alignment horizontal="center" vertical="center"/>
      <protection hidden="1"/>
    </xf>
    <xf numFmtId="0" fontId="44" fillId="69" borderId="24" xfId="0" applyFont="1" applyFill="1" applyBorder="1" applyAlignment="1" applyProtection="1">
      <alignment horizontal="center" vertical="center"/>
      <protection hidden="1"/>
    </xf>
    <xf numFmtId="0" fontId="38" fillId="40" borderId="22" xfId="0" applyFont="1" applyFill="1" applyBorder="1" applyAlignment="1" applyProtection="1">
      <alignment horizontal="center" vertical="center"/>
      <protection hidden="1"/>
    </xf>
    <xf numFmtId="0" fontId="38" fillId="40" borderId="15" xfId="0" applyFont="1" applyFill="1" applyBorder="1" applyAlignment="1" applyProtection="1">
      <alignment horizontal="center" vertical="center"/>
      <protection hidden="1"/>
    </xf>
    <xf numFmtId="0" fontId="38" fillId="44" borderId="5" xfId="0" applyFont="1" applyFill="1" applyBorder="1" applyAlignment="1" applyProtection="1">
      <alignment horizontal="center" vertical="center" wrapText="1" readingOrder="2"/>
      <protection hidden="1"/>
    </xf>
    <xf numFmtId="0" fontId="38" fillId="44" borderId="7" xfId="0" applyFont="1" applyFill="1" applyBorder="1" applyAlignment="1" applyProtection="1">
      <alignment horizontal="center" vertical="center" wrapText="1" readingOrder="2"/>
      <protection hidden="1"/>
    </xf>
    <xf numFmtId="0" fontId="50" fillId="66" borderId="2" xfId="0" applyFont="1" applyFill="1" applyBorder="1" applyAlignment="1" applyProtection="1">
      <alignment horizontal="center" vertical="center" wrapText="1"/>
      <protection hidden="1"/>
    </xf>
    <xf numFmtId="0" fontId="43" fillId="48" borderId="58" xfId="0" applyFont="1" applyFill="1" applyBorder="1" applyAlignment="1" applyProtection="1">
      <alignment horizontal="center" vertical="center"/>
      <protection hidden="1"/>
    </xf>
    <xf numFmtId="0" fontId="43" fillId="48" borderId="0" xfId="0" applyFont="1" applyFill="1" applyAlignment="1" applyProtection="1">
      <alignment horizontal="center" vertical="center"/>
      <protection hidden="1"/>
    </xf>
    <xf numFmtId="0" fontId="51" fillId="32" borderId="2" xfId="0" applyFont="1" applyFill="1" applyBorder="1" applyAlignment="1" applyProtection="1">
      <alignment horizontal="center" vertical="center" wrapText="1" readingOrder="2"/>
      <protection hidden="1"/>
    </xf>
    <xf numFmtId="0" fontId="35" fillId="61" borderId="56" xfId="0" applyFont="1" applyFill="1" applyBorder="1" applyAlignment="1" applyProtection="1">
      <alignment horizontal="center" vertical="center"/>
      <protection hidden="1"/>
    </xf>
    <xf numFmtId="0" fontId="35" fillId="61" borderId="39" xfId="0" applyFont="1" applyFill="1" applyBorder="1" applyAlignment="1" applyProtection="1">
      <alignment horizontal="center" vertical="center"/>
      <protection hidden="1"/>
    </xf>
    <xf numFmtId="0" fontId="35" fillId="61" borderId="32" xfId="0" applyFont="1" applyFill="1" applyBorder="1" applyAlignment="1" applyProtection="1">
      <alignment horizontal="center" vertical="center"/>
      <protection hidden="1"/>
    </xf>
    <xf numFmtId="0" fontId="35" fillId="61" borderId="53" xfId="0" applyFont="1" applyFill="1" applyBorder="1" applyAlignment="1" applyProtection="1">
      <alignment horizontal="center" vertical="center"/>
      <protection hidden="1"/>
    </xf>
    <xf numFmtId="0" fontId="35" fillId="61" borderId="0" xfId="0" applyFont="1" applyFill="1" applyAlignment="1" applyProtection="1">
      <alignment horizontal="center" vertical="center"/>
      <protection hidden="1"/>
    </xf>
    <xf numFmtId="0" fontId="35" fillId="61" borderId="49" xfId="0" applyFont="1" applyFill="1" applyBorder="1" applyAlignment="1" applyProtection="1">
      <alignment horizontal="center" vertical="center"/>
      <protection hidden="1"/>
    </xf>
    <xf numFmtId="0" fontId="50" fillId="66" borderId="4" xfId="0" applyFont="1" applyFill="1" applyBorder="1" applyAlignment="1" applyProtection="1">
      <alignment horizontal="center" vertical="center" wrapText="1"/>
      <protection hidden="1"/>
    </xf>
    <xf numFmtId="3" fontId="82" fillId="40" borderId="61" xfId="0" applyNumberFormat="1" applyFont="1" applyFill="1" applyBorder="1" applyAlignment="1" applyProtection="1">
      <alignment horizontal="center" vertical="center" wrapText="1" readingOrder="1"/>
      <protection hidden="1"/>
    </xf>
    <xf numFmtId="3" fontId="82" fillId="40" borderId="84" xfId="0" applyNumberFormat="1" applyFont="1" applyFill="1" applyBorder="1" applyAlignment="1" applyProtection="1">
      <alignment horizontal="center" vertical="center" wrapText="1" readingOrder="1"/>
      <protection hidden="1"/>
    </xf>
    <xf numFmtId="3" fontId="82" fillId="40" borderId="85" xfId="0" applyNumberFormat="1" applyFont="1" applyFill="1" applyBorder="1" applyAlignment="1" applyProtection="1">
      <alignment horizontal="center" vertical="center" wrapText="1" readingOrder="1"/>
      <protection hidden="1"/>
    </xf>
    <xf numFmtId="0" fontId="35" fillId="47" borderId="40" xfId="0" applyFont="1" applyFill="1" applyBorder="1" applyAlignment="1" applyProtection="1">
      <alignment horizontal="center" vertical="center"/>
      <protection hidden="1"/>
    </xf>
    <xf numFmtId="0" fontId="35" fillId="47" borderId="55" xfId="0" applyFont="1" applyFill="1" applyBorder="1" applyAlignment="1" applyProtection="1">
      <alignment horizontal="center" vertical="center"/>
      <protection hidden="1"/>
    </xf>
    <xf numFmtId="0" fontId="35" fillId="47" borderId="24" xfId="0" applyFont="1" applyFill="1" applyBorder="1" applyAlignment="1" applyProtection="1">
      <alignment horizontal="center" vertical="center"/>
      <protection hidden="1"/>
    </xf>
    <xf numFmtId="0" fontId="91" fillId="43" borderId="22" xfId="0" applyFont="1" applyFill="1" applyBorder="1" applyAlignment="1" applyProtection="1">
      <alignment horizontal="center" vertical="center"/>
      <protection hidden="1"/>
    </xf>
    <xf numFmtId="0" fontId="91" fillId="43" borderId="15" xfId="0" applyFont="1" applyFill="1" applyBorder="1" applyAlignment="1" applyProtection="1">
      <alignment horizontal="center" vertical="center"/>
      <protection hidden="1"/>
    </xf>
    <xf numFmtId="0" fontId="38" fillId="45" borderId="22" xfId="0" applyFont="1" applyFill="1" applyBorder="1" applyAlignment="1" applyProtection="1">
      <alignment horizontal="center" vertical="center"/>
      <protection hidden="1"/>
    </xf>
    <xf numFmtId="0" fontId="38" fillId="45" borderId="15" xfId="0" applyFont="1" applyFill="1" applyBorder="1" applyAlignment="1" applyProtection="1">
      <alignment horizontal="center" vertical="center"/>
      <protection hidden="1"/>
    </xf>
    <xf numFmtId="0" fontId="38" fillId="47" borderId="42" xfId="0" applyFont="1" applyFill="1" applyBorder="1" applyAlignment="1" applyProtection="1">
      <alignment horizontal="center" vertical="center" wrapText="1" readingOrder="2"/>
      <protection hidden="1"/>
    </xf>
    <xf numFmtId="0" fontId="38" fillId="47" borderId="62" xfId="0" applyFont="1" applyFill="1" applyBorder="1" applyAlignment="1" applyProtection="1">
      <alignment horizontal="center" vertical="center" wrapText="1" readingOrder="2"/>
      <protection hidden="1"/>
    </xf>
    <xf numFmtId="0" fontId="38" fillId="47" borderId="43" xfId="0" applyFont="1" applyFill="1" applyBorder="1" applyAlignment="1" applyProtection="1">
      <alignment horizontal="center" vertical="center" wrapText="1" readingOrder="2"/>
      <protection hidden="1"/>
    </xf>
    <xf numFmtId="0" fontId="46" fillId="44" borderId="2" xfId="0" applyFont="1" applyFill="1" applyBorder="1" applyAlignment="1" applyProtection="1">
      <alignment horizontal="center" vertical="center" wrapText="1" readingOrder="2"/>
      <protection hidden="1"/>
    </xf>
    <xf numFmtId="0" fontId="46" fillId="44" borderId="6" xfId="0" applyFont="1" applyFill="1" applyBorder="1" applyAlignment="1" applyProtection="1">
      <alignment horizontal="center" vertical="center" wrapText="1" readingOrder="2"/>
      <protection hidden="1"/>
    </xf>
    <xf numFmtId="0" fontId="46" fillId="44" borderId="5" xfId="0" applyFont="1" applyFill="1" applyBorder="1" applyAlignment="1" applyProtection="1">
      <alignment horizontal="center" vertical="center" wrapText="1" readingOrder="2"/>
      <protection hidden="1"/>
    </xf>
    <xf numFmtId="0" fontId="46" fillId="44" borderId="7" xfId="0" applyFont="1" applyFill="1" applyBorder="1" applyAlignment="1" applyProtection="1">
      <alignment horizontal="center" vertical="center" wrapText="1" readingOrder="2"/>
      <protection hidden="1"/>
    </xf>
    <xf numFmtId="0" fontId="46" fillId="44" borderId="4" xfId="0" applyFont="1" applyFill="1" applyBorder="1" applyAlignment="1" applyProtection="1">
      <alignment horizontal="center" vertical="center" wrapText="1" readingOrder="2"/>
      <protection hidden="1"/>
    </xf>
    <xf numFmtId="0" fontId="46" fillId="44" borderId="8" xfId="0" applyFont="1" applyFill="1" applyBorder="1" applyAlignment="1" applyProtection="1">
      <alignment horizontal="center" vertical="center" wrapText="1" readingOrder="2"/>
      <protection hidden="1"/>
    </xf>
    <xf numFmtId="0" fontId="51" fillId="31" borderId="42" xfId="0" applyFont="1" applyFill="1" applyBorder="1" applyAlignment="1" applyProtection="1">
      <alignment horizontal="center" vertical="center" wrapText="1" readingOrder="2"/>
      <protection hidden="1"/>
    </xf>
    <xf numFmtId="0" fontId="51" fillId="31" borderId="4" xfId="0" applyFont="1" applyFill="1" applyBorder="1" applyAlignment="1" applyProtection="1">
      <alignment horizontal="center" vertical="center" wrapText="1" readingOrder="2"/>
      <protection hidden="1"/>
    </xf>
    <xf numFmtId="0" fontId="51" fillId="31" borderId="8" xfId="0" applyFont="1" applyFill="1" applyBorder="1" applyAlignment="1" applyProtection="1">
      <alignment horizontal="center" vertical="center" wrapText="1" readingOrder="2"/>
      <protection hidden="1"/>
    </xf>
    <xf numFmtId="0" fontId="51" fillId="31" borderId="62" xfId="0" applyFont="1" applyFill="1" applyBorder="1" applyAlignment="1" applyProtection="1">
      <alignment horizontal="center" vertical="center" wrapText="1" readingOrder="2"/>
      <protection hidden="1"/>
    </xf>
    <xf numFmtId="0" fontId="51" fillId="31" borderId="2" xfId="0" applyFont="1" applyFill="1" applyBorder="1" applyAlignment="1" applyProtection="1">
      <alignment horizontal="center" vertical="center" wrapText="1" readingOrder="2"/>
      <protection hidden="1"/>
    </xf>
    <xf numFmtId="0" fontId="51" fillId="31" borderId="6" xfId="0" applyFont="1" applyFill="1" applyBorder="1" applyAlignment="1" applyProtection="1">
      <alignment horizontal="center" vertical="center" wrapText="1" readingOrder="2"/>
      <protection hidden="1"/>
    </xf>
    <xf numFmtId="0" fontId="51" fillId="31" borderId="43" xfId="0" applyFont="1" applyFill="1" applyBorder="1" applyAlignment="1" applyProtection="1">
      <alignment horizontal="center" vertical="center" wrapText="1" readingOrder="2"/>
      <protection hidden="1"/>
    </xf>
    <xf numFmtId="0" fontId="51" fillId="31" borderId="5" xfId="0" applyFont="1" applyFill="1" applyBorder="1" applyAlignment="1" applyProtection="1">
      <alignment horizontal="center" vertical="center" wrapText="1" readingOrder="2"/>
      <protection hidden="1"/>
    </xf>
    <xf numFmtId="0" fontId="51" fillId="31" borderId="7" xfId="0" applyFont="1" applyFill="1" applyBorder="1" applyAlignment="1" applyProtection="1">
      <alignment horizontal="center" vertical="center" wrapText="1" readingOrder="2"/>
      <protection hidden="1"/>
    </xf>
    <xf numFmtId="0" fontId="38" fillId="44" borderId="62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4" borderId="2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4" borderId="6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4" borderId="42" xfId="0" applyFont="1" applyFill="1" applyBorder="1" applyAlignment="1" applyProtection="1">
      <alignment horizontal="center" vertical="center" wrapText="1" readingOrder="2"/>
      <protection hidden="1"/>
    </xf>
    <xf numFmtId="0" fontId="38" fillId="44" borderId="4" xfId="0" applyFont="1" applyFill="1" applyBorder="1" applyAlignment="1" applyProtection="1">
      <alignment horizontal="center" vertical="center" wrapText="1" readingOrder="2"/>
      <protection hidden="1"/>
    </xf>
    <xf numFmtId="0" fontId="38" fillId="44" borderId="8" xfId="0" applyFont="1" applyFill="1" applyBorder="1" applyAlignment="1" applyProtection="1">
      <alignment horizontal="center" vertical="center" wrapText="1" readingOrder="2"/>
      <protection hidden="1"/>
    </xf>
    <xf numFmtId="0" fontId="66" fillId="32" borderId="42" xfId="0" applyFont="1" applyFill="1" applyBorder="1" applyAlignment="1" applyProtection="1">
      <alignment horizontal="center" vertical="center"/>
      <protection hidden="1"/>
    </xf>
    <xf numFmtId="0" fontId="66" fillId="32" borderId="62" xfId="0" applyFont="1" applyFill="1" applyBorder="1" applyAlignment="1" applyProtection="1">
      <alignment horizontal="center" vertical="center"/>
      <protection hidden="1"/>
    </xf>
    <xf numFmtId="0" fontId="66" fillId="32" borderId="43" xfId="0" applyFont="1" applyFill="1" applyBorder="1" applyAlignment="1" applyProtection="1">
      <alignment horizontal="center" vertical="center"/>
      <protection hidden="1"/>
    </xf>
    <xf numFmtId="0" fontId="66" fillId="32" borderId="4" xfId="0" applyFont="1" applyFill="1" applyBorder="1" applyAlignment="1" applyProtection="1">
      <alignment horizontal="center" vertical="center"/>
      <protection hidden="1"/>
    </xf>
    <xf numFmtId="0" fontId="66" fillId="32" borderId="2" xfId="0" applyFont="1" applyFill="1" applyBorder="1" applyAlignment="1" applyProtection="1">
      <alignment horizontal="center" vertical="center"/>
      <protection hidden="1"/>
    </xf>
    <xf numFmtId="0" fontId="66" fillId="32" borderId="5" xfId="0" applyFont="1" applyFill="1" applyBorder="1" applyAlignment="1" applyProtection="1">
      <alignment horizontal="center" vertical="center"/>
      <protection hidden="1"/>
    </xf>
    <xf numFmtId="0" fontId="66" fillId="32" borderId="44" xfId="0" applyFont="1" applyFill="1" applyBorder="1" applyAlignment="1" applyProtection="1">
      <alignment horizontal="center" vertical="center"/>
      <protection hidden="1"/>
    </xf>
    <xf numFmtId="0" fontId="66" fillId="32" borderId="15" xfId="0" applyFont="1" applyFill="1" applyBorder="1" applyAlignment="1" applyProtection="1">
      <alignment horizontal="center" vertical="center"/>
      <protection hidden="1"/>
    </xf>
    <xf numFmtId="0" fontId="95" fillId="0" borderId="0" xfId="112" applyFont="1" applyFill="1" applyAlignment="1" applyProtection="1">
      <alignment horizontal="center" vertical="center" wrapText="1"/>
      <protection hidden="1"/>
    </xf>
    <xf numFmtId="0" fontId="38" fillId="0" borderId="22" xfId="0" applyFont="1" applyBorder="1" applyAlignment="1" applyProtection="1">
      <alignment horizontal="center" vertical="center"/>
      <protection hidden="1"/>
    </xf>
    <xf numFmtId="0" fontId="38" fillId="0" borderId="15" xfId="0" applyFont="1" applyBorder="1" applyAlignment="1" applyProtection="1">
      <alignment horizontal="center" vertical="center"/>
      <protection hidden="1"/>
    </xf>
    <xf numFmtId="0" fontId="43" fillId="46" borderId="22" xfId="0" applyFont="1" applyFill="1" applyBorder="1" applyAlignment="1" applyProtection="1">
      <alignment horizontal="center" vertical="center"/>
      <protection hidden="1"/>
    </xf>
    <xf numFmtId="0" fontId="43" fillId="46" borderId="15" xfId="0" applyFont="1" applyFill="1" applyBorder="1" applyAlignment="1" applyProtection="1">
      <alignment horizontal="center" vertical="center"/>
      <protection hidden="1"/>
    </xf>
    <xf numFmtId="0" fontId="43" fillId="50" borderId="22" xfId="0" applyFont="1" applyFill="1" applyBorder="1" applyAlignment="1" applyProtection="1">
      <alignment horizontal="center" vertical="center"/>
      <protection hidden="1"/>
    </xf>
    <xf numFmtId="0" fontId="43" fillId="50" borderId="45" xfId="0" applyFont="1" applyFill="1" applyBorder="1" applyAlignment="1" applyProtection="1">
      <alignment horizontal="center" vertical="center"/>
      <protection hidden="1"/>
    </xf>
    <xf numFmtId="0" fontId="43" fillId="50" borderId="15" xfId="0" applyFont="1" applyFill="1" applyBorder="1" applyAlignment="1" applyProtection="1">
      <alignment horizontal="center" vertical="center"/>
      <protection hidden="1"/>
    </xf>
    <xf numFmtId="0" fontId="38" fillId="36" borderId="22" xfId="0" applyFont="1" applyFill="1" applyBorder="1" applyAlignment="1" applyProtection="1">
      <alignment horizontal="center" vertical="center"/>
      <protection hidden="1"/>
    </xf>
    <xf numFmtId="0" fontId="38" fillId="36" borderId="45" xfId="0" applyFont="1" applyFill="1" applyBorder="1" applyAlignment="1" applyProtection="1">
      <alignment horizontal="center" vertical="center"/>
      <protection hidden="1"/>
    </xf>
    <xf numFmtId="0" fontId="38" fillId="36" borderId="15" xfId="0" applyFont="1" applyFill="1" applyBorder="1" applyAlignment="1" applyProtection="1">
      <alignment horizontal="center" vertical="center"/>
      <protection hidden="1"/>
    </xf>
    <xf numFmtId="0" fontId="102" fillId="32" borderId="56" xfId="0" applyFont="1" applyFill="1" applyBorder="1" applyAlignment="1" applyProtection="1">
      <alignment horizontal="center" vertical="center" wrapText="1" readingOrder="2"/>
      <protection hidden="1"/>
    </xf>
    <xf numFmtId="0" fontId="102" fillId="32" borderId="39" xfId="0" applyFont="1" applyFill="1" applyBorder="1" applyAlignment="1" applyProtection="1">
      <alignment horizontal="center" vertical="center" wrapText="1" readingOrder="2"/>
      <protection hidden="1"/>
    </xf>
    <xf numFmtId="0" fontId="102" fillId="32" borderId="32" xfId="0" applyFont="1" applyFill="1" applyBorder="1" applyAlignment="1" applyProtection="1">
      <alignment horizontal="center" vertical="center" wrapText="1" readingOrder="2"/>
      <protection hidden="1"/>
    </xf>
    <xf numFmtId="0" fontId="51" fillId="49" borderId="22" xfId="0" applyFont="1" applyFill="1" applyBorder="1" applyAlignment="1" applyProtection="1">
      <alignment horizontal="center" vertical="center"/>
      <protection hidden="1"/>
    </xf>
    <xf numFmtId="0" fontId="51" fillId="49" borderId="15" xfId="0" applyFont="1" applyFill="1" applyBorder="1" applyAlignment="1" applyProtection="1">
      <alignment horizontal="center" vertical="center"/>
      <protection hidden="1"/>
    </xf>
    <xf numFmtId="0" fontId="65" fillId="65" borderId="51" xfId="0" applyFont="1" applyFill="1" applyBorder="1" applyAlignment="1" applyProtection="1">
      <alignment horizontal="center" vertical="center" wrapText="1" readingOrder="2"/>
      <protection hidden="1"/>
    </xf>
    <xf numFmtId="0" fontId="65" fillId="65" borderId="60" xfId="0" applyFont="1" applyFill="1" applyBorder="1" applyAlignment="1" applyProtection="1">
      <alignment horizontal="center" vertical="center" wrapText="1" readingOrder="2"/>
      <protection hidden="1"/>
    </xf>
    <xf numFmtId="0" fontId="65" fillId="65" borderId="50" xfId="0" applyFont="1" applyFill="1" applyBorder="1" applyAlignment="1" applyProtection="1">
      <alignment horizontal="center" vertical="center" wrapText="1" readingOrder="2"/>
      <protection hidden="1"/>
    </xf>
    <xf numFmtId="0" fontId="38" fillId="32" borderId="40" xfId="0" applyFont="1" applyFill="1" applyBorder="1" applyAlignment="1" applyProtection="1">
      <alignment horizontal="center" vertical="center" readingOrder="2"/>
      <protection hidden="1"/>
    </xf>
    <xf numFmtId="0" fontId="38" fillId="32" borderId="55" xfId="0" applyFont="1" applyFill="1" applyBorder="1" applyAlignment="1" applyProtection="1">
      <alignment horizontal="center" vertical="center" readingOrder="2"/>
      <protection hidden="1"/>
    </xf>
    <xf numFmtId="0" fontId="38" fillId="32" borderId="24" xfId="0" applyFont="1" applyFill="1" applyBorder="1" applyAlignment="1" applyProtection="1">
      <alignment horizontal="center" vertical="center" readingOrder="2"/>
      <protection hidden="1"/>
    </xf>
    <xf numFmtId="2" fontId="38" fillId="44" borderId="2" xfId="0" quotePrefix="1" applyNumberFormat="1" applyFont="1" applyFill="1" applyBorder="1" applyAlignment="1" applyProtection="1">
      <alignment horizontal="center" vertical="center" wrapText="1" readingOrder="2"/>
      <protection hidden="1"/>
    </xf>
    <xf numFmtId="2" fontId="38" fillId="44" borderId="6" xfId="0" quotePrefix="1" applyNumberFormat="1" applyFont="1" applyFill="1" applyBorder="1" applyAlignment="1" applyProtection="1">
      <alignment horizontal="center" vertical="center" wrapText="1" readingOrder="2"/>
      <protection hidden="1"/>
    </xf>
    <xf numFmtId="2" fontId="37" fillId="47" borderId="42" xfId="0" applyNumberFormat="1" applyFont="1" applyFill="1" applyBorder="1" applyAlignment="1" applyProtection="1">
      <alignment horizontal="center" vertical="center" wrapText="1" readingOrder="2"/>
      <protection hidden="1"/>
    </xf>
    <xf numFmtId="2" fontId="37" fillId="47" borderId="62" xfId="0" applyNumberFormat="1" applyFont="1" applyFill="1" applyBorder="1" applyAlignment="1" applyProtection="1">
      <alignment horizontal="center" vertical="center" readingOrder="2"/>
      <protection hidden="1"/>
    </xf>
    <xf numFmtId="2" fontId="37" fillId="47" borderId="4" xfId="0" applyNumberFormat="1" applyFont="1" applyFill="1" applyBorder="1" applyAlignment="1" applyProtection="1">
      <alignment horizontal="center" vertical="center" readingOrder="2"/>
      <protection hidden="1"/>
    </xf>
    <xf numFmtId="2" fontId="37" fillId="47" borderId="2" xfId="0" applyNumberFormat="1" applyFont="1" applyFill="1" applyBorder="1" applyAlignment="1" applyProtection="1">
      <alignment horizontal="center" vertical="center" readingOrder="2"/>
      <protection hidden="1"/>
    </xf>
    <xf numFmtId="0" fontId="51" fillId="44" borderId="2" xfId="0" applyFont="1" applyFill="1" applyBorder="1" applyAlignment="1" applyProtection="1">
      <alignment horizontal="center" vertical="center" wrapText="1" readingOrder="1"/>
      <protection hidden="1"/>
    </xf>
    <xf numFmtId="0" fontId="51" fillId="44" borderId="6" xfId="0" applyFont="1" applyFill="1" applyBorder="1" applyAlignment="1" applyProtection="1">
      <alignment horizontal="center" vertical="center" wrapText="1" readingOrder="1"/>
      <protection hidden="1"/>
    </xf>
    <xf numFmtId="0" fontId="51" fillId="44" borderId="4" xfId="0" applyFont="1" applyFill="1" applyBorder="1" applyAlignment="1" applyProtection="1">
      <alignment horizontal="center" vertical="center" wrapText="1" readingOrder="1"/>
      <protection hidden="1"/>
    </xf>
    <xf numFmtId="0" fontId="51" fillId="44" borderId="8" xfId="0" applyFont="1" applyFill="1" applyBorder="1" applyAlignment="1" applyProtection="1">
      <alignment horizontal="center" vertical="center" wrapText="1" readingOrder="1"/>
      <protection hidden="1"/>
    </xf>
    <xf numFmtId="0" fontId="38" fillId="44" borderId="2" xfId="0" applyFont="1" applyFill="1" applyBorder="1" applyAlignment="1" applyProtection="1">
      <alignment horizontal="center" vertical="center" wrapText="1" readingOrder="2"/>
      <protection hidden="1"/>
    </xf>
    <xf numFmtId="0" fontId="38" fillId="44" borderId="6" xfId="0" applyFont="1" applyFill="1" applyBorder="1" applyAlignment="1" applyProtection="1">
      <alignment horizontal="center" vertical="center" wrapText="1" readingOrder="2"/>
      <protection hidden="1"/>
    </xf>
    <xf numFmtId="2" fontId="67" fillId="32" borderId="42" xfId="0" applyNumberFormat="1" applyFont="1" applyFill="1" applyBorder="1" applyAlignment="1" applyProtection="1">
      <alignment horizontal="center" vertical="center" wrapText="1" readingOrder="2"/>
      <protection hidden="1"/>
    </xf>
    <xf numFmtId="2" fontId="67" fillId="32" borderId="4" xfId="0" applyNumberFormat="1" applyFont="1" applyFill="1" applyBorder="1" applyAlignment="1" applyProtection="1">
      <alignment horizontal="center" vertical="center" wrapText="1" readingOrder="2"/>
      <protection hidden="1"/>
    </xf>
    <xf numFmtId="2" fontId="67" fillId="32" borderId="8" xfId="0" applyNumberFormat="1" applyFont="1" applyFill="1" applyBorder="1" applyAlignment="1" applyProtection="1">
      <alignment horizontal="center" vertical="center" wrapText="1" readingOrder="2"/>
      <protection hidden="1"/>
    </xf>
    <xf numFmtId="0" fontId="67" fillId="32" borderId="43" xfId="0" applyFont="1" applyFill="1" applyBorder="1" applyAlignment="1" applyProtection="1">
      <alignment horizontal="center" vertical="center" wrapText="1" readingOrder="2"/>
      <protection hidden="1"/>
    </xf>
    <xf numFmtId="0" fontId="67" fillId="32" borderId="5" xfId="0" applyFont="1" applyFill="1" applyBorder="1" applyAlignment="1" applyProtection="1">
      <alignment horizontal="center" vertical="center" wrapText="1" readingOrder="2"/>
      <protection hidden="1"/>
    </xf>
    <xf numFmtId="0" fontId="67" fillId="32" borderId="7" xfId="0" applyFont="1" applyFill="1" applyBorder="1" applyAlignment="1" applyProtection="1">
      <alignment horizontal="center" vertical="center" wrapText="1" readingOrder="2"/>
      <protection hidden="1"/>
    </xf>
    <xf numFmtId="0" fontId="67" fillId="32" borderId="42" xfId="0" applyFont="1" applyFill="1" applyBorder="1" applyAlignment="1" applyProtection="1">
      <alignment horizontal="center" vertical="center" wrapText="1" readingOrder="2"/>
      <protection hidden="1"/>
    </xf>
    <xf numFmtId="0" fontId="67" fillId="32" borderId="4" xfId="0" applyFont="1" applyFill="1" applyBorder="1" applyAlignment="1" applyProtection="1">
      <alignment horizontal="center" vertical="center" wrapText="1" readingOrder="2"/>
      <protection hidden="1"/>
    </xf>
    <xf numFmtId="0" fontId="67" fillId="32" borderId="8" xfId="0" applyFont="1" applyFill="1" applyBorder="1" applyAlignment="1" applyProtection="1">
      <alignment horizontal="center" vertical="center" wrapText="1" readingOrder="2"/>
      <protection hidden="1"/>
    </xf>
    <xf numFmtId="0" fontId="37" fillId="61" borderId="43" xfId="0" applyFont="1" applyFill="1" applyBorder="1" applyAlignment="1" applyProtection="1">
      <alignment horizontal="center" vertical="center"/>
      <protection hidden="1"/>
    </xf>
    <xf numFmtId="0" fontId="37" fillId="61" borderId="5" xfId="0" applyFont="1" applyFill="1" applyBorder="1" applyAlignment="1" applyProtection="1">
      <alignment horizontal="center" vertical="center"/>
      <protection hidden="1"/>
    </xf>
    <xf numFmtId="0" fontId="37" fillId="61" borderId="7" xfId="0" applyFont="1" applyFill="1" applyBorder="1" applyAlignment="1" applyProtection="1">
      <alignment horizontal="center" vertical="center"/>
      <protection hidden="1"/>
    </xf>
    <xf numFmtId="0" fontId="38" fillId="61" borderId="56" xfId="0" applyFont="1" applyFill="1" applyBorder="1" applyAlignment="1" applyProtection="1">
      <alignment horizontal="center" vertical="center" wrapText="1"/>
      <protection hidden="1"/>
    </xf>
    <xf numFmtId="0" fontId="38" fillId="61" borderId="39" xfId="0" applyFont="1" applyFill="1" applyBorder="1" applyAlignment="1" applyProtection="1">
      <alignment horizontal="center" vertical="center" wrapText="1"/>
      <protection hidden="1"/>
    </xf>
    <xf numFmtId="0" fontId="38" fillId="61" borderId="32" xfId="0" applyFont="1" applyFill="1" applyBorder="1" applyAlignment="1" applyProtection="1">
      <alignment horizontal="center" vertical="center" wrapText="1"/>
      <protection hidden="1"/>
    </xf>
    <xf numFmtId="0" fontId="38" fillId="61" borderId="51" xfId="0" applyFont="1" applyFill="1" applyBorder="1" applyAlignment="1" applyProtection="1">
      <alignment horizontal="center" vertical="center" wrapText="1"/>
      <protection hidden="1"/>
    </xf>
    <xf numFmtId="0" fontId="38" fillId="61" borderId="60" xfId="0" applyFont="1" applyFill="1" applyBorder="1" applyAlignment="1" applyProtection="1">
      <alignment horizontal="center" vertical="center" wrapText="1"/>
      <protection hidden="1"/>
    </xf>
    <xf numFmtId="0" fontId="38" fillId="61" borderId="50" xfId="0" applyFont="1" applyFill="1" applyBorder="1" applyAlignment="1" applyProtection="1">
      <alignment horizontal="center" vertical="center" wrapText="1"/>
      <protection hidden="1"/>
    </xf>
    <xf numFmtId="0" fontId="46" fillId="32" borderId="43" xfId="0" applyFont="1" applyFill="1" applyBorder="1" applyAlignment="1" applyProtection="1">
      <alignment horizontal="center" vertical="center" wrapText="1" readingOrder="2"/>
      <protection hidden="1"/>
    </xf>
    <xf numFmtId="0" fontId="46" fillId="32" borderId="5" xfId="0" applyFont="1" applyFill="1" applyBorder="1" applyAlignment="1" applyProtection="1">
      <alignment horizontal="center" vertical="center" wrapText="1" readingOrder="2"/>
      <protection hidden="1"/>
    </xf>
    <xf numFmtId="0" fontId="46" fillId="32" borderId="7" xfId="0" applyFont="1" applyFill="1" applyBorder="1" applyAlignment="1" applyProtection="1">
      <alignment horizontal="center" vertical="center" wrapText="1" readingOrder="2"/>
      <protection hidden="1"/>
    </xf>
    <xf numFmtId="0" fontId="36" fillId="66" borderId="64" xfId="0" applyFont="1" applyFill="1" applyBorder="1" applyAlignment="1" applyProtection="1">
      <alignment horizontal="center" vertical="center" wrapText="1"/>
      <protection hidden="1"/>
    </xf>
    <xf numFmtId="0" fontId="36" fillId="66" borderId="28" xfId="0" applyFont="1" applyFill="1" applyBorder="1" applyAlignment="1" applyProtection="1">
      <alignment horizontal="center" vertical="center" wrapText="1"/>
      <protection hidden="1"/>
    </xf>
    <xf numFmtId="0" fontId="36" fillId="66" borderId="66" xfId="0" applyFont="1" applyFill="1" applyBorder="1" applyAlignment="1" applyProtection="1">
      <alignment horizontal="center" vertical="center" wrapText="1"/>
      <protection hidden="1"/>
    </xf>
    <xf numFmtId="0" fontId="46" fillId="32" borderId="42" xfId="0" applyFont="1" applyFill="1" applyBorder="1" applyAlignment="1" applyProtection="1">
      <alignment horizontal="center" vertical="center" wrapText="1" readingOrder="2"/>
      <protection hidden="1"/>
    </xf>
    <xf numFmtId="0" fontId="46" fillId="32" borderId="4" xfId="0" applyFont="1" applyFill="1" applyBorder="1" applyAlignment="1" applyProtection="1">
      <alignment horizontal="center" vertical="center" wrapText="1" readingOrder="2"/>
      <protection hidden="1"/>
    </xf>
    <xf numFmtId="0" fontId="46" fillId="32" borderId="8" xfId="0" applyFont="1" applyFill="1" applyBorder="1" applyAlignment="1" applyProtection="1">
      <alignment horizontal="center" vertical="center" wrapText="1" readingOrder="2"/>
      <protection hidden="1"/>
    </xf>
    <xf numFmtId="0" fontId="46" fillId="32" borderId="62" xfId="0" applyFont="1" applyFill="1" applyBorder="1" applyAlignment="1" applyProtection="1">
      <alignment horizontal="center" vertical="center" wrapText="1" readingOrder="2"/>
      <protection hidden="1"/>
    </xf>
    <xf numFmtId="0" fontId="46" fillId="32" borderId="2" xfId="0" applyFont="1" applyFill="1" applyBorder="1" applyAlignment="1" applyProtection="1">
      <alignment horizontal="center" vertical="center" wrapText="1" readingOrder="2"/>
      <protection hidden="1"/>
    </xf>
    <xf numFmtId="0" fontId="46" fillId="32" borderId="6" xfId="0" applyFont="1" applyFill="1" applyBorder="1" applyAlignment="1" applyProtection="1">
      <alignment horizontal="center" vertical="center" wrapText="1" readingOrder="2"/>
      <protection hidden="1"/>
    </xf>
    <xf numFmtId="0" fontId="51" fillId="32" borderId="31" xfId="0" applyFont="1" applyFill="1" applyBorder="1" applyAlignment="1" applyProtection="1">
      <alignment horizontal="center" vertical="center"/>
      <protection hidden="1"/>
    </xf>
    <xf numFmtId="0" fontId="51" fillId="32" borderId="46" xfId="0" applyFont="1" applyFill="1" applyBorder="1" applyAlignment="1" applyProtection="1">
      <alignment horizontal="center" vertical="center"/>
      <protection hidden="1"/>
    </xf>
    <xf numFmtId="0" fontId="51" fillId="32" borderId="10" xfId="0" applyFont="1" applyFill="1" applyBorder="1" applyAlignment="1" applyProtection="1">
      <alignment horizontal="center" vertical="center"/>
      <protection hidden="1"/>
    </xf>
    <xf numFmtId="0" fontId="38" fillId="47" borderId="42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7" borderId="62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7" borderId="30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7" borderId="20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7" borderId="5" xfId="0" applyFont="1" applyFill="1" applyBorder="1" applyAlignment="1" applyProtection="1">
      <alignment horizontal="center" vertical="center" wrapText="1" readingOrder="2"/>
      <protection hidden="1"/>
    </xf>
    <xf numFmtId="0" fontId="38" fillId="61" borderId="71" xfId="0" applyFont="1" applyFill="1" applyBorder="1" applyAlignment="1" applyProtection="1">
      <alignment horizontal="center" vertical="center" wrapText="1" readingOrder="2"/>
      <protection hidden="1"/>
    </xf>
    <xf numFmtId="0" fontId="38" fillId="61" borderId="66" xfId="0" applyFont="1" applyFill="1" applyBorder="1" applyAlignment="1" applyProtection="1">
      <alignment horizontal="center" vertical="center" wrapText="1" readingOrder="2"/>
      <protection hidden="1"/>
    </xf>
    <xf numFmtId="0" fontId="35" fillId="47" borderId="42" xfId="0" applyFont="1" applyFill="1" applyBorder="1" applyAlignment="1" applyProtection="1">
      <alignment horizontal="center" vertical="center" wrapText="1" readingOrder="2"/>
      <protection hidden="1"/>
    </xf>
    <xf numFmtId="0" fontId="35" fillId="47" borderId="62" xfId="0" applyFont="1" applyFill="1" applyBorder="1" applyAlignment="1" applyProtection="1">
      <alignment horizontal="center" vertical="center" wrapText="1" readingOrder="2"/>
      <protection hidden="1"/>
    </xf>
    <xf numFmtId="0" fontId="35" fillId="47" borderId="43" xfId="0" applyFont="1" applyFill="1" applyBorder="1" applyAlignment="1" applyProtection="1">
      <alignment horizontal="center" vertical="center" wrapText="1" readingOrder="2"/>
      <protection hidden="1"/>
    </xf>
    <xf numFmtId="0" fontId="42" fillId="14" borderId="4" xfId="0" applyFont="1" applyFill="1" applyBorder="1" applyAlignment="1" applyProtection="1">
      <alignment horizontal="center" vertical="center" wrapText="1" readingOrder="2"/>
      <protection hidden="1"/>
    </xf>
    <xf numFmtId="0" fontId="42" fillId="14" borderId="8" xfId="0" applyFont="1" applyFill="1" applyBorder="1" applyAlignment="1" applyProtection="1">
      <alignment horizontal="center" vertical="center" wrapText="1" readingOrder="2"/>
      <protection hidden="1"/>
    </xf>
    <xf numFmtId="0" fontId="42" fillId="14" borderId="5" xfId="0" applyFont="1" applyFill="1" applyBorder="1" applyAlignment="1" applyProtection="1">
      <alignment horizontal="center" vertical="center" wrapText="1" readingOrder="2"/>
      <protection hidden="1"/>
    </xf>
    <xf numFmtId="0" fontId="42" fillId="14" borderId="7" xfId="0" applyFont="1" applyFill="1" applyBorder="1" applyAlignment="1" applyProtection="1">
      <alignment horizontal="center" vertical="center" wrapText="1" readingOrder="2"/>
      <protection hidden="1"/>
    </xf>
    <xf numFmtId="0" fontId="42" fillId="44" borderId="2" xfId="0" applyFont="1" applyFill="1" applyBorder="1" applyAlignment="1" applyProtection="1">
      <alignment horizontal="center" vertical="center" wrapText="1" readingOrder="2"/>
      <protection hidden="1"/>
    </xf>
    <xf numFmtId="0" fontId="63" fillId="43" borderId="40" xfId="0" applyFont="1" applyFill="1" applyBorder="1" applyAlignment="1" applyProtection="1">
      <alignment horizontal="center" vertical="center"/>
      <protection hidden="1"/>
    </xf>
    <xf numFmtId="0" fontId="63" fillId="43" borderId="24" xfId="0" applyFont="1" applyFill="1" applyBorder="1" applyAlignment="1" applyProtection="1">
      <alignment horizontal="center" vertical="center"/>
      <protection hidden="1"/>
    </xf>
    <xf numFmtId="0" fontId="43" fillId="48" borderId="40" xfId="0" applyFont="1" applyFill="1" applyBorder="1" applyAlignment="1" applyProtection="1">
      <alignment horizontal="center" vertical="center"/>
      <protection hidden="1"/>
    </xf>
    <xf numFmtId="0" fontId="43" fillId="48" borderId="55" xfId="0" applyFont="1" applyFill="1" applyBorder="1" applyAlignment="1" applyProtection="1">
      <alignment horizontal="center" vertical="center"/>
      <protection hidden="1"/>
    </xf>
    <xf numFmtId="0" fontId="43" fillId="48" borderId="24" xfId="0" applyFont="1" applyFill="1" applyBorder="1" applyAlignment="1" applyProtection="1">
      <alignment horizontal="center" vertical="center"/>
      <protection hidden="1"/>
    </xf>
    <xf numFmtId="0" fontId="36" fillId="66" borderId="42" xfId="0" applyFont="1" applyFill="1" applyBorder="1" applyAlignment="1" applyProtection="1">
      <alignment horizontal="center" vertical="center" wrapText="1"/>
      <protection hidden="1"/>
    </xf>
    <xf numFmtId="0" fontId="36" fillId="66" borderId="4" xfId="0" applyFont="1" applyFill="1" applyBorder="1" applyAlignment="1" applyProtection="1">
      <alignment horizontal="center" vertical="center" wrapText="1"/>
      <protection hidden="1"/>
    </xf>
    <xf numFmtId="0" fontId="36" fillId="66" borderId="30" xfId="0" applyFont="1" applyFill="1" applyBorder="1" applyAlignment="1" applyProtection="1">
      <alignment horizontal="center" vertical="center" wrapText="1"/>
      <protection hidden="1"/>
    </xf>
    <xf numFmtId="0" fontId="36" fillId="66" borderId="62" xfId="0" applyFont="1" applyFill="1" applyBorder="1" applyAlignment="1" applyProtection="1">
      <alignment horizontal="center" vertical="center" wrapText="1"/>
      <protection hidden="1"/>
    </xf>
    <xf numFmtId="0" fontId="36" fillId="66" borderId="2" xfId="0" applyFont="1" applyFill="1" applyBorder="1" applyAlignment="1" applyProtection="1">
      <alignment horizontal="center" vertical="center" wrapText="1"/>
      <protection hidden="1"/>
    </xf>
    <xf numFmtId="0" fontId="36" fillId="66" borderId="20" xfId="0" applyFont="1" applyFill="1" applyBorder="1" applyAlignment="1" applyProtection="1">
      <alignment horizontal="center" vertical="center" wrapText="1"/>
      <protection hidden="1"/>
    </xf>
    <xf numFmtId="0" fontId="64" fillId="32" borderId="39" xfId="0" applyFont="1" applyFill="1" applyBorder="1" applyAlignment="1" applyProtection="1">
      <alignment horizontal="center" vertical="center" wrapText="1" readingOrder="2"/>
      <protection hidden="1"/>
    </xf>
    <xf numFmtId="0" fontId="64" fillId="32" borderId="32" xfId="0" applyFont="1" applyFill="1" applyBorder="1" applyAlignment="1" applyProtection="1">
      <alignment horizontal="center" vertical="center" wrapText="1" readingOrder="2"/>
      <protection hidden="1"/>
    </xf>
    <xf numFmtId="0" fontId="92" fillId="32" borderId="60" xfId="0" applyFont="1" applyFill="1" applyBorder="1" applyAlignment="1" applyProtection="1">
      <alignment horizontal="center" vertical="center" wrapText="1" readingOrder="2"/>
      <protection hidden="1"/>
    </xf>
    <xf numFmtId="0" fontId="92" fillId="32" borderId="50" xfId="0" applyFont="1" applyFill="1" applyBorder="1" applyAlignment="1" applyProtection="1">
      <alignment horizontal="center" vertical="center" wrapText="1" readingOrder="2"/>
      <protection hidden="1"/>
    </xf>
    <xf numFmtId="0" fontId="60" fillId="40" borderId="43" xfId="0" applyFont="1" applyFill="1" applyBorder="1" applyAlignment="1" applyProtection="1">
      <alignment horizontal="center" vertical="center" wrapText="1" readingOrder="2"/>
      <protection hidden="1"/>
    </xf>
    <xf numFmtId="0" fontId="60" fillId="40" borderId="5" xfId="0" applyFont="1" applyFill="1" applyBorder="1" applyAlignment="1" applyProtection="1">
      <alignment horizontal="center" vertical="center" wrapText="1" readingOrder="2"/>
      <protection hidden="1"/>
    </xf>
    <xf numFmtId="0" fontId="60" fillId="40" borderId="7" xfId="0" applyFont="1" applyFill="1" applyBorder="1" applyAlignment="1" applyProtection="1">
      <alignment horizontal="center" vertical="center" wrapText="1" readingOrder="2"/>
      <protection hidden="1"/>
    </xf>
    <xf numFmtId="0" fontId="38" fillId="61" borderId="28" xfId="0" applyFont="1" applyFill="1" applyBorder="1" applyAlignment="1" applyProtection="1">
      <alignment horizontal="center" vertical="center" wrapText="1" readingOrder="2"/>
      <protection hidden="1"/>
    </xf>
    <xf numFmtId="0" fontId="53" fillId="66" borderId="28" xfId="0" applyFont="1" applyFill="1" applyBorder="1" applyAlignment="1" applyProtection="1">
      <alignment horizontal="center" vertical="center" wrapText="1"/>
      <protection hidden="1"/>
    </xf>
    <xf numFmtId="0" fontId="38" fillId="47" borderId="8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7" borderId="6" xfId="0" quotePrefix="1" applyFont="1" applyFill="1" applyBorder="1" applyAlignment="1" applyProtection="1">
      <alignment horizontal="center" vertical="center" wrapText="1" readingOrder="2"/>
      <protection hidden="1"/>
    </xf>
    <xf numFmtId="0" fontId="37" fillId="32" borderId="62" xfId="0" applyFont="1" applyFill="1" applyBorder="1" applyAlignment="1" applyProtection="1">
      <alignment horizontal="center" vertical="center" wrapText="1"/>
      <protection hidden="1"/>
    </xf>
    <xf numFmtId="0" fontId="37" fillId="32" borderId="2" xfId="0" applyFont="1" applyFill="1" applyBorder="1" applyAlignment="1" applyProtection="1">
      <alignment horizontal="center" vertical="center" wrapText="1"/>
      <protection hidden="1"/>
    </xf>
    <xf numFmtId="0" fontId="37" fillId="32" borderId="6" xfId="0" applyFont="1" applyFill="1" applyBorder="1" applyAlignment="1" applyProtection="1">
      <alignment horizontal="center" vertical="center" wrapText="1"/>
      <protection hidden="1"/>
    </xf>
    <xf numFmtId="0" fontId="38" fillId="47" borderId="40" xfId="0" applyFont="1" applyFill="1" applyBorder="1" applyAlignment="1" applyProtection="1">
      <alignment horizontal="center" vertical="center" wrapText="1" readingOrder="2"/>
      <protection hidden="1"/>
    </xf>
    <xf numFmtId="0" fontId="38" fillId="47" borderId="55" xfId="0" applyFont="1" applyFill="1" applyBorder="1" applyAlignment="1" applyProtection="1">
      <alignment horizontal="center" vertical="center" wrapText="1" readingOrder="2"/>
      <protection hidden="1"/>
    </xf>
    <xf numFmtId="0" fontId="38" fillId="47" borderId="24" xfId="0" applyFont="1" applyFill="1" applyBorder="1" applyAlignment="1" applyProtection="1">
      <alignment horizontal="center" vertical="center" wrapText="1" readingOrder="2"/>
      <protection hidden="1"/>
    </xf>
    <xf numFmtId="0" fontId="46" fillId="44" borderId="42" xfId="0" applyFont="1" applyFill="1" applyBorder="1" applyAlignment="1" applyProtection="1">
      <alignment horizontal="center" vertical="center" wrapText="1" readingOrder="2"/>
      <protection hidden="1"/>
    </xf>
    <xf numFmtId="0" fontId="46" fillId="44" borderId="62" xfId="0" applyFont="1" applyFill="1" applyBorder="1" applyAlignment="1" applyProtection="1">
      <alignment horizontal="center" vertical="center" wrapText="1" readingOrder="2"/>
      <protection hidden="1"/>
    </xf>
    <xf numFmtId="0" fontId="42" fillId="44" borderId="62" xfId="0" applyFont="1" applyFill="1" applyBorder="1" applyAlignment="1" applyProtection="1">
      <alignment horizontal="center" vertical="center" wrapText="1" readingOrder="2"/>
      <protection hidden="1"/>
    </xf>
    <xf numFmtId="0" fontId="42" fillId="44" borderId="6" xfId="0" applyFont="1" applyFill="1" applyBorder="1" applyAlignment="1" applyProtection="1">
      <alignment horizontal="center" vertical="center" wrapText="1" readingOrder="2"/>
      <protection hidden="1"/>
    </xf>
    <xf numFmtId="0" fontId="42" fillId="44" borderId="27" xfId="0" applyFont="1" applyFill="1" applyBorder="1" applyAlignment="1" applyProtection="1">
      <alignment horizontal="center" vertical="center"/>
      <protection hidden="1"/>
    </xf>
    <xf numFmtId="0" fontId="42" fillId="44" borderId="68" xfId="0" applyFont="1" applyFill="1" applyBorder="1" applyAlignment="1" applyProtection="1">
      <alignment horizontal="center" vertical="center"/>
      <protection hidden="1"/>
    </xf>
    <xf numFmtId="0" fontId="42" fillId="44" borderId="69" xfId="0" applyFont="1" applyFill="1" applyBorder="1" applyAlignment="1" applyProtection="1">
      <alignment horizontal="center" vertical="center"/>
      <protection hidden="1"/>
    </xf>
    <xf numFmtId="0" fontId="37" fillId="44" borderId="4" xfId="0" applyFont="1" applyFill="1" applyBorder="1" applyAlignment="1" applyProtection="1">
      <alignment horizontal="center" vertical="center" wrapText="1" readingOrder="2"/>
      <protection hidden="1"/>
    </xf>
    <xf numFmtId="0" fontId="38" fillId="47" borderId="56" xfId="0" applyFont="1" applyFill="1" applyBorder="1" applyAlignment="1" applyProtection="1">
      <alignment horizontal="center" vertical="center" wrapText="1" readingOrder="2"/>
      <protection hidden="1"/>
    </xf>
    <xf numFmtId="0" fontId="38" fillId="47" borderId="32" xfId="0" applyFont="1" applyFill="1" applyBorder="1" applyAlignment="1" applyProtection="1">
      <alignment horizontal="center" vertical="center" wrapText="1" readingOrder="2"/>
      <protection hidden="1"/>
    </xf>
    <xf numFmtId="0" fontId="38" fillId="47" borderId="53" xfId="0" applyFont="1" applyFill="1" applyBorder="1" applyAlignment="1" applyProtection="1">
      <alignment horizontal="center" vertical="center" wrapText="1" readingOrder="2"/>
      <protection hidden="1"/>
    </xf>
    <xf numFmtId="0" fontId="38" fillId="47" borderId="49" xfId="0" applyFont="1" applyFill="1" applyBorder="1" applyAlignment="1" applyProtection="1">
      <alignment horizontal="center" vertical="center" wrapText="1" readingOrder="2"/>
      <protection hidden="1"/>
    </xf>
    <xf numFmtId="0" fontId="46" fillId="60" borderId="4" xfId="0" applyFont="1" applyFill="1" applyBorder="1" applyAlignment="1" applyProtection="1">
      <alignment horizontal="center" vertical="center" wrapText="1" readingOrder="2"/>
      <protection hidden="1"/>
    </xf>
    <xf numFmtId="0" fontId="46" fillId="60" borderId="8" xfId="0" applyFont="1" applyFill="1" applyBorder="1" applyAlignment="1" applyProtection="1">
      <alignment horizontal="center" vertical="center" wrapText="1" readingOrder="2"/>
      <protection hidden="1"/>
    </xf>
    <xf numFmtId="0" fontId="78" fillId="40" borderId="59" xfId="0" applyFont="1" applyFill="1" applyBorder="1" applyAlignment="1" applyProtection="1">
      <alignment horizontal="center" vertical="center" wrapText="1" readingOrder="2"/>
      <protection hidden="1"/>
    </xf>
    <xf numFmtId="0" fontId="78" fillId="40" borderId="41" xfId="0" applyFont="1" applyFill="1" applyBorder="1" applyAlignment="1" applyProtection="1">
      <alignment horizontal="center" vertical="center" wrapText="1" readingOrder="2"/>
      <protection hidden="1"/>
    </xf>
    <xf numFmtId="0" fontId="78" fillId="40" borderId="61" xfId="0" applyFont="1" applyFill="1" applyBorder="1" applyAlignment="1" applyProtection="1">
      <alignment horizontal="center" vertical="center" wrapText="1" readingOrder="2"/>
      <protection hidden="1"/>
    </xf>
    <xf numFmtId="0" fontId="37" fillId="61" borderId="62" xfId="0" applyFont="1" applyFill="1" applyBorder="1" applyAlignment="1" applyProtection="1">
      <alignment horizontal="center" vertical="center" wrapText="1" readingOrder="2"/>
      <protection hidden="1"/>
    </xf>
    <xf numFmtId="0" fontId="37" fillId="61" borderId="2" xfId="0" applyFont="1" applyFill="1" applyBorder="1" applyAlignment="1" applyProtection="1">
      <alignment horizontal="center" vertical="center" wrapText="1" readingOrder="2"/>
      <protection hidden="1"/>
    </xf>
    <xf numFmtId="0" fontId="37" fillId="61" borderId="6" xfId="0" applyFont="1" applyFill="1" applyBorder="1" applyAlignment="1" applyProtection="1">
      <alignment horizontal="center" vertical="center" wrapText="1" readingOrder="2"/>
      <protection hidden="1"/>
    </xf>
    <xf numFmtId="0" fontId="37" fillId="32" borderId="42" xfId="0" applyFont="1" applyFill="1" applyBorder="1" applyAlignment="1" applyProtection="1">
      <alignment horizontal="center" vertical="center" wrapText="1"/>
      <protection hidden="1"/>
    </xf>
    <xf numFmtId="0" fontId="37" fillId="32" borderId="4" xfId="0" applyFont="1" applyFill="1" applyBorder="1" applyAlignment="1" applyProtection="1">
      <alignment horizontal="center" vertical="center" wrapText="1"/>
      <protection hidden="1"/>
    </xf>
    <xf numFmtId="0" fontId="37" fillId="32" borderId="8" xfId="0" applyFont="1" applyFill="1" applyBorder="1" applyAlignment="1" applyProtection="1">
      <alignment horizontal="center" vertical="center" wrapText="1"/>
      <protection hidden="1"/>
    </xf>
    <xf numFmtId="0" fontId="46" fillId="40" borderId="62" xfId="0" applyFont="1" applyFill="1" applyBorder="1" applyAlignment="1" applyProtection="1">
      <alignment horizontal="center" vertical="center" wrapText="1" readingOrder="2"/>
      <protection hidden="1"/>
    </xf>
    <xf numFmtId="0" fontId="46" fillId="40" borderId="2" xfId="0" applyFont="1" applyFill="1" applyBorder="1" applyAlignment="1" applyProtection="1">
      <alignment horizontal="center" vertical="center" wrapText="1" readingOrder="2"/>
      <protection hidden="1"/>
    </xf>
    <xf numFmtId="0" fontId="46" fillId="40" borderId="6" xfId="0" applyFont="1" applyFill="1" applyBorder="1" applyAlignment="1" applyProtection="1">
      <alignment horizontal="center" vertical="center" wrapText="1" readingOrder="2"/>
      <protection hidden="1"/>
    </xf>
    <xf numFmtId="0" fontId="62" fillId="40" borderId="43" xfId="0" applyFont="1" applyFill="1" applyBorder="1" applyAlignment="1" applyProtection="1">
      <alignment horizontal="center" vertical="center" wrapText="1" readingOrder="2"/>
      <protection hidden="1"/>
    </xf>
    <xf numFmtId="0" fontId="62" fillId="40" borderId="5" xfId="0" applyFont="1" applyFill="1" applyBorder="1" applyAlignment="1" applyProtection="1">
      <alignment horizontal="center" vertical="center" wrapText="1" readingOrder="2"/>
      <protection hidden="1"/>
    </xf>
    <xf numFmtId="0" fontId="62" fillId="40" borderId="7" xfId="0" applyFont="1" applyFill="1" applyBorder="1" applyAlignment="1" applyProtection="1">
      <alignment horizontal="center" vertical="center" wrapText="1" readingOrder="2"/>
      <protection hidden="1"/>
    </xf>
    <xf numFmtId="0" fontId="37" fillId="61" borderId="42" xfId="0" applyFont="1" applyFill="1" applyBorder="1" applyAlignment="1" applyProtection="1">
      <alignment horizontal="center" vertical="center" wrapText="1"/>
      <protection hidden="1"/>
    </xf>
    <xf numFmtId="0" fontId="37" fillId="61" borderId="4" xfId="0" applyFont="1" applyFill="1" applyBorder="1" applyAlignment="1" applyProtection="1">
      <alignment horizontal="center" vertical="center" wrapText="1"/>
      <protection hidden="1"/>
    </xf>
    <xf numFmtId="0" fontId="37" fillId="61" borderId="8" xfId="0" applyFont="1" applyFill="1" applyBorder="1" applyAlignment="1" applyProtection="1">
      <alignment horizontal="center" vertical="center" wrapText="1"/>
      <protection hidden="1"/>
    </xf>
    <xf numFmtId="0" fontId="60" fillId="32" borderId="53" xfId="0" applyFont="1" applyFill="1" applyBorder="1" applyAlignment="1" applyProtection="1">
      <alignment horizontal="center" vertical="center" wrapText="1" readingOrder="2"/>
      <protection hidden="1"/>
    </xf>
    <xf numFmtId="0" fontId="60" fillId="32" borderId="0" xfId="0" applyFont="1" applyFill="1" applyAlignment="1" applyProtection="1">
      <alignment horizontal="center" vertical="center" wrapText="1" readingOrder="2"/>
      <protection hidden="1"/>
    </xf>
    <xf numFmtId="0" fontId="60" fillId="32" borderId="49" xfId="0" applyFont="1" applyFill="1" applyBorder="1" applyAlignment="1" applyProtection="1">
      <alignment horizontal="center" vertical="center" wrapText="1" readingOrder="2"/>
      <protection hidden="1"/>
    </xf>
    <xf numFmtId="0" fontId="66" fillId="32" borderId="56" xfId="0" quotePrefix="1" applyFont="1" applyFill="1" applyBorder="1" applyAlignment="1" applyProtection="1">
      <alignment horizontal="center" vertical="center" wrapText="1" readingOrder="2"/>
      <protection hidden="1"/>
    </xf>
    <xf numFmtId="0" fontId="66" fillId="32" borderId="39" xfId="0" quotePrefix="1" applyFont="1" applyFill="1" applyBorder="1" applyAlignment="1" applyProtection="1">
      <alignment horizontal="center" vertical="center" wrapText="1" readingOrder="2"/>
      <protection hidden="1"/>
    </xf>
    <xf numFmtId="0" fontId="66" fillId="32" borderId="32" xfId="0" quotePrefix="1" applyFont="1" applyFill="1" applyBorder="1" applyAlignment="1" applyProtection="1">
      <alignment horizontal="center" vertical="center" wrapText="1" readingOrder="2"/>
      <protection hidden="1"/>
    </xf>
    <xf numFmtId="0" fontId="46" fillId="40" borderId="81" xfId="0" applyFont="1" applyFill="1" applyBorder="1" applyAlignment="1" applyProtection="1">
      <alignment horizontal="center" vertical="center" wrapText="1" readingOrder="2"/>
      <protection hidden="1"/>
    </xf>
    <xf numFmtId="0" fontId="46" fillId="40" borderId="52" xfId="0" applyFont="1" applyFill="1" applyBorder="1" applyAlignment="1" applyProtection="1">
      <alignment horizontal="center" vertical="center" wrapText="1" readingOrder="2"/>
      <protection hidden="1"/>
    </xf>
    <xf numFmtId="0" fontId="46" fillId="40" borderId="74" xfId="0" applyFont="1" applyFill="1" applyBorder="1" applyAlignment="1" applyProtection="1">
      <alignment horizontal="center" vertical="center" wrapText="1" readingOrder="2"/>
      <protection hidden="1"/>
    </xf>
    <xf numFmtId="0" fontId="46" fillId="40" borderId="42" xfId="0" applyFont="1" applyFill="1" applyBorder="1" applyAlignment="1" applyProtection="1">
      <alignment horizontal="center" vertical="center" wrapText="1" readingOrder="2"/>
      <protection hidden="1"/>
    </xf>
    <xf numFmtId="0" fontId="46" fillId="40" borderId="4" xfId="0" applyFont="1" applyFill="1" applyBorder="1" applyAlignment="1" applyProtection="1">
      <alignment horizontal="center" vertical="center" wrapText="1" readingOrder="2"/>
      <protection hidden="1"/>
    </xf>
    <xf numFmtId="0" fontId="46" fillId="40" borderId="8" xfId="0" applyFont="1" applyFill="1" applyBorder="1" applyAlignment="1" applyProtection="1">
      <alignment horizontal="center" vertical="center" wrapText="1" readingOrder="2"/>
      <protection hidden="1"/>
    </xf>
    <xf numFmtId="0" fontId="43" fillId="48" borderId="40" xfId="0" applyFont="1" applyFill="1" applyBorder="1" applyAlignment="1" applyProtection="1">
      <alignment horizontal="center" vertical="center" wrapText="1"/>
      <protection hidden="1"/>
    </xf>
    <xf numFmtId="0" fontId="43" fillId="48" borderId="55" xfId="0" applyFont="1" applyFill="1" applyBorder="1" applyAlignment="1" applyProtection="1">
      <alignment horizontal="center" vertical="center" wrapText="1"/>
      <protection hidden="1"/>
    </xf>
    <xf numFmtId="0" fontId="43" fillId="48" borderId="24" xfId="0" applyFont="1" applyFill="1" applyBorder="1" applyAlignment="1" applyProtection="1">
      <alignment horizontal="center" vertical="center" wrapText="1"/>
      <protection hidden="1"/>
    </xf>
    <xf numFmtId="0" fontId="37" fillId="44" borderId="5" xfId="0" applyFont="1" applyFill="1" applyBorder="1" applyAlignment="1" applyProtection="1">
      <alignment horizontal="center" vertical="center" wrapText="1" readingOrder="2"/>
      <protection hidden="1"/>
    </xf>
    <xf numFmtId="0" fontId="46" fillId="32" borderId="27" xfId="0" applyFont="1" applyFill="1" applyBorder="1" applyAlignment="1" applyProtection="1">
      <alignment horizontal="center" vertical="center" wrapText="1" readingOrder="2"/>
      <protection hidden="1"/>
    </xf>
    <xf numFmtId="0" fontId="46" fillId="32" borderId="68" xfId="0" applyFont="1" applyFill="1" applyBorder="1" applyAlignment="1" applyProtection="1">
      <alignment horizontal="center" vertical="center" wrapText="1" readingOrder="2"/>
      <protection hidden="1"/>
    </xf>
    <xf numFmtId="0" fontId="46" fillId="32" borderId="69" xfId="0" applyFont="1" applyFill="1" applyBorder="1" applyAlignment="1" applyProtection="1">
      <alignment horizontal="center" vertical="center" wrapText="1" readingOrder="2"/>
      <protection hidden="1"/>
    </xf>
    <xf numFmtId="0" fontId="37" fillId="32" borderId="43" xfId="0" applyFont="1" applyFill="1" applyBorder="1" applyAlignment="1" applyProtection="1">
      <alignment horizontal="center" vertical="center" wrapText="1"/>
      <protection hidden="1"/>
    </xf>
    <xf numFmtId="0" fontId="37" fillId="32" borderId="5" xfId="0" applyFont="1" applyFill="1" applyBorder="1" applyAlignment="1" applyProtection="1">
      <alignment horizontal="center" vertical="center" wrapText="1"/>
      <protection hidden="1"/>
    </xf>
    <xf numFmtId="0" fontId="37" fillId="32" borderId="7" xfId="0" applyFont="1" applyFill="1" applyBorder="1" applyAlignment="1" applyProtection="1">
      <alignment horizontal="center" vertical="center" wrapText="1"/>
      <protection hidden="1"/>
    </xf>
    <xf numFmtId="0" fontId="37" fillId="66" borderId="56" xfId="0" applyFont="1" applyFill="1" applyBorder="1" applyAlignment="1" applyProtection="1">
      <alignment horizontal="center" vertical="center" wrapText="1" readingOrder="2"/>
      <protection hidden="1"/>
    </xf>
    <xf numFmtId="0" fontId="37" fillId="66" borderId="39" xfId="0" applyFont="1" applyFill="1" applyBorder="1" applyAlignment="1" applyProtection="1">
      <alignment horizontal="center" vertical="center" wrapText="1" readingOrder="2"/>
      <protection hidden="1"/>
    </xf>
    <xf numFmtId="0" fontId="37" fillId="66" borderId="32" xfId="0" applyFont="1" applyFill="1" applyBorder="1" applyAlignment="1" applyProtection="1">
      <alignment horizontal="center" vertical="center" wrapText="1" readingOrder="2"/>
      <protection hidden="1"/>
    </xf>
    <xf numFmtId="0" fontId="37" fillId="66" borderId="51" xfId="0" applyFont="1" applyFill="1" applyBorder="1" applyAlignment="1" applyProtection="1">
      <alignment horizontal="center" vertical="center" wrapText="1" readingOrder="2"/>
      <protection hidden="1"/>
    </xf>
    <xf numFmtId="0" fontId="37" fillId="66" borderId="60" xfId="0" applyFont="1" applyFill="1" applyBorder="1" applyAlignment="1" applyProtection="1">
      <alignment horizontal="center" vertical="center" wrapText="1" readingOrder="2"/>
      <protection hidden="1"/>
    </xf>
    <xf numFmtId="0" fontId="37" fillId="66" borderId="50" xfId="0" applyFont="1" applyFill="1" applyBorder="1" applyAlignment="1" applyProtection="1">
      <alignment horizontal="center" vertical="center" wrapText="1" readingOrder="2"/>
      <protection hidden="1"/>
    </xf>
    <xf numFmtId="0" fontId="43" fillId="48" borderId="2" xfId="0" applyFont="1" applyFill="1" applyBorder="1" applyAlignment="1" applyProtection="1">
      <alignment horizontal="center" vertical="center" wrapText="1" readingOrder="2"/>
      <protection hidden="1"/>
    </xf>
    <xf numFmtId="166" fontId="37" fillId="66" borderId="62" xfId="0" applyNumberFormat="1" applyFont="1" applyFill="1" applyBorder="1" applyAlignment="1" applyProtection="1">
      <alignment horizontal="center" vertical="center" wrapText="1" readingOrder="2"/>
      <protection hidden="1"/>
    </xf>
    <xf numFmtId="166" fontId="37" fillId="66" borderId="2" xfId="0" applyNumberFormat="1" applyFont="1" applyFill="1" applyBorder="1" applyAlignment="1" applyProtection="1">
      <alignment horizontal="center" vertical="center" wrapText="1" readingOrder="2"/>
      <protection hidden="1"/>
    </xf>
    <xf numFmtId="166" fontId="37" fillId="66" borderId="20" xfId="0" applyNumberFormat="1" applyFont="1" applyFill="1" applyBorder="1" applyAlignment="1" applyProtection="1">
      <alignment horizontal="center" vertical="center" wrapText="1" readingOrder="2"/>
      <protection hidden="1"/>
    </xf>
    <xf numFmtId="0" fontId="46" fillId="60" borderId="2" xfId="0" applyFont="1" applyFill="1" applyBorder="1" applyAlignment="1" applyProtection="1">
      <alignment horizontal="center" vertical="center" wrapText="1" readingOrder="2"/>
      <protection hidden="1"/>
    </xf>
    <xf numFmtId="0" fontId="46" fillId="60" borderId="6" xfId="0" applyFont="1" applyFill="1" applyBorder="1" applyAlignment="1" applyProtection="1">
      <alignment horizontal="center" vertical="center" wrapText="1" readingOrder="2"/>
      <protection hidden="1"/>
    </xf>
    <xf numFmtId="0" fontId="38" fillId="47" borderId="31" xfId="0" applyFont="1" applyFill="1" applyBorder="1" applyAlignment="1" applyProtection="1">
      <alignment horizontal="center" vertical="center" wrapText="1" readingOrder="2"/>
      <protection hidden="1"/>
    </xf>
    <xf numFmtId="0" fontId="38" fillId="47" borderId="46" xfId="0" applyFont="1" applyFill="1" applyBorder="1" applyAlignment="1" applyProtection="1">
      <alignment horizontal="center" vertical="center" wrapText="1" readingOrder="2"/>
      <protection hidden="1"/>
    </xf>
    <xf numFmtId="0" fontId="38" fillId="47" borderId="10" xfId="0" applyFont="1" applyFill="1" applyBorder="1" applyAlignment="1" applyProtection="1">
      <alignment horizontal="center" vertical="center" wrapText="1" readingOrder="2"/>
      <protection hidden="1"/>
    </xf>
    <xf numFmtId="0" fontId="46" fillId="60" borderId="5" xfId="0" applyFont="1" applyFill="1" applyBorder="1" applyAlignment="1" applyProtection="1">
      <alignment horizontal="center" vertical="center" wrapText="1" readingOrder="2"/>
      <protection hidden="1"/>
    </xf>
    <xf numFmtId="0" fontId="46" fillId="60" borderId="7" xfId="0" applyFont="1" applyFill="1" applyBorder="1" applyAlignment="1" applyProtection="1">
      <alignment horizontal="center" vertical="center" wrapText="1" readingOrder="2"/>
      <protection hidden="1"/>
    </xf>
    <xf numFmtId="0" fontId="38" fillId="47" borderId="4" xfId="0" quotePrefix="1" applyFont="1" applyFill="1" applyBorder="1" applyAlignment="1" applyProtection="1">
      <alignment horizontal="center" vertical="center" wrapText="1" readingOrder="2"/>
      <protection hidden="1"/>
    </xf>
    <xf numFmtId="0" fontId="38" fillId="47" borderId="2" xfId="0" quotePrefix="1" applyFont="1" applyFill="1" applyBorder="1" applyAlignment="1" applyProtection="1">
      <alignment horizontal="center" vertical="center" wrapText="1" readingOrder="2"/>
      <protection hidden="1"/>
    </xf>
    <xf numFmtId="0" fontId="46" fillId="31" borderId="42" xfId="0" applyFont="1" applyFill="1" applyBorder="1" applyAlignment="1" applyProtection="1">
      <alignment horizontal="center" vertical="center" wrapText="1" readingOrder="2"/>
      <protection hidden="1"/>
    </xf>
    <xf numFmtId="0" fontId="46" fillId="31" borderId="4" xfId="0" applyFont="1" applyFill="1" applyBorder="1" applyAlignment="1" applyProtection="1">
      <alignment horizontal="center" vertical="center" wrapText="1" readingOrder="2"/>
      <protection hidden="1"/>
    </xf>
    <xf numFmtId="0" fontId="46" fillId="31" borderId="8" xfId="0" applyFont="1" applyFill="1" applyBorder="1" applyAlignment="1" applyProtection="1">
      <alignment horizontal="center" vertical="center" wrapText="1" readingOrder="2"/>
      <protection hidden="1"/>
    </xf>
    <xf numFmtId="0" fontId="37" fillId="66" borderId="42" xfId="0" applyFont="1" applyFill="1" applyBorder="1" applyAlignment="1" applyProtection="1">
      <alignment horizontal="center" vertical="center" wrapText="1" readingOrder="2"/>
      <protection hidden="1"/>
    </xf>
    <xf numFmtId="0" fontId="37" fillId="66" borderId="4" xfId="0" applyFont="1" applyFill="1" applyBorder="1" applyAlignment="1" applyProtection="1">
      <alignment horizontal="center" vertical="center" wrapText="1" readingOrder="2"/>
      <protection hidden="1"/>
    </xf>
    <xf numFmtId="0" fontId="37" fillId="66" borderId="8" xfId="0" applyFont="1" applyFill="1" applyBorder="1" applyAlignment="1" applyProtection="1">
      <alignment horizontal="center" vertical="center" wrapText="1" readingOrder="2"/>
      <protection hidden="1"/>
    </xf>
    <xf numFmtId="0" fontId="42" fillId="66" borderId="56" xfId="0" applyFont="1" applyFill="1" applyBorder="1" applyAlignment="1" applyProtection="1">
      <alignment horizontal="center" vertical="center" wrapText="1"/>
      <protection hidden="1"/>
    </xf>
    <xf numFmtId="0" fontId="42" fillId="66" borderId="32" xfId="0" applyFont="1" applyFill="1" applyBorder="1" applyAlignment="1" applyProtection="1">
      <alignment horizontal="center" vertical="center" wrapText="1"/>
      <protection hidden="1"/>
    </xf>
    <xf numFmtId="0" fontId="42" fillId="66" borderId="51" xfId="0" applyFont="1" applyFill="1" applyBorder="1" applyAlignment="1" applyProtection="1">
      <alignment horizontal="center" vertical="center" wrapText="1"/>
      <protection hidden="1"/>
    </xf>
    <xf numFmtId="0" fontId="42" fillId="66" borderId="50" xfId="0" applyFont="1" applyFill="1" applyBorder="1" applyAlignment="1" applyProtection="1">
      <alignment horizontal="center" vertical="center" wrapText="1"/>
      <protection hidden="1"/>
    </xf>
    <xf numFmtId="0" fontId="37" fillId="66" borderId="43" xfId="0" applyFont="1" applyFill="1" applyBorder="1" applyAlignment="1" applyProtection="1">
      <alignment horizontal="center" vertical="center" wrapText="1" readingOrder="1"/>
      <protection hidden="1"/>
    </xf>
    <xf numFmtId="0" fontId="37" fillId="66" borderId="5" xfId="0" applyFont="1" applyFill="1" applyBorder="1" applyAlignment="1" applyProtection="1">
      <alignment horizontal="center" vertical="center" wrapText="1" readingOrder="1"/>
      <protection hidden="1"/>
    </xf>
    <xf numFmtId="0" fontId="37" fillId="66" borderId="7" xfId="0" applyFont="1" applyFill="1" applyBorder="1" applyAlignment="1" applyProtection="1">
      <alignment horizontal="center" vertical="center" wrapText="1" readingOrder="1"/>
      <protection hidden="1"/>
    </xf>
    <xf numFmtId="0" fontId="37" fillId="66" borderId="62" xfId="0" applyFont="1" applyFill="1" applyBorder="1" applyAlignment="1" applyProtection="1">
      <alignment horizontal="center" vertical="center" wrapText="1" readingOrder="1"/>
      <protection hidden="1"/>
    </xf>
    <xf numFmtId="0" fontId="37" fillId="66" borderId="2" xfId="0" applyFont="1" applyFill="1" applyBorder="1" applyAlignment="1" applyProtection="1">
      <alignment horizontal="center" vertical="center" wrapText="1" readingOrder="1"/>
      <protection hidden="1"/>
    </xf>
    <xf numFmtId="0" fontId="37" fillId="66" borderId="20" xfId="0" applyFont="1" applyFill="1" applyBorder="1" applyAlignment="1" applyProtection="1">
      <alignment horizontal="center" vertical="center" wrapText="1" readingOrder="1"/>
      <protection hidden="1"/>
    </xf>
    <xf numFmtId="0" fontId="38" fillId="31" borderId="42" xfId="0" applyFont="1" applyFill="1" applyBorder="1" applyAlignment="1" applyProtection="1">
      <alignment horizontal="center" vertical="center" wrapText="1" readingOrder="2"/>
      <protection hidden="1"/>
    </xf>
    <xf numFmtId="0" fontId="38" fillId="31" borderId="4" xfId="0" applyFont="1" applyFill="1" applyBorder="1" applyAlignment="1" applyProtection="1">
      <alignment horizontal="center" vertical="center" wrapText="1" readingOrder="2"/>
      <protection hidden="1"/>
    </xf>
    <xf numFmtId="0" fontId="38" fillId="31" borderId="8" xfId="0" applyFont="1" applyFill="1" applyBorder="1" applyAlignment="1" applyProtection="1">
      <alignment horizontal="center" vertical="center" wrapText="1" readingOrder="2"/>
      <protection hidden="1"/>
    </xf>
    <xf numFmtId="0" fontId="37" fillId="66" borderId="62" xfId="0" applyFont="1" applyFill="1" applyBorder="1" applyAlignment="1" applyProtection="1">
      <alignment horizontal="center" vertical="center" wrapText="1" readingOrder="2"/>
      <protection hidden="1"/>
    </xf>
    <xf numFmtId="0" fontId="37" fillId="66" borderId="2" xfId="0" applyFont="1" applyFill="1" applyBorder="1" applyAlignment="1" applyProtection="1">
      <alignment horizontal="center" vertical="center" wrapText="1" readingOrder="2"/>
      <protection hidden="1"/>
    </xf>
    <xf numFmtId="0" fontId="37" fillId="66" borderId="20" xfId="0" applyFont="1" applyFill="1" applyBorder="1" applyAlignment="1" applyProtection="1">
      <alignment horizontal="center" vertical="center" wrapText="1" readingOrder="2"/>
      <protection hidden="1"/>
    </xf>
    <xf numFmtId="0" fontId="66" fillId="32" borderId="56" xfId="0" applyFont="1" applyFill="1" applyBorder="1" applyAlignment="1" applyProtection="1">
      <alignment horizontal="center" vertical="center" wrapText="1" readingOrder="2"/>
      <protection hidden="1"/>
    </xf>
    <xf numFmtId="0" fontId="66" fillId="32" borderId="39" xfId="0" applyFont="1" applyFill="1" applyBorder="1" applyAlignment="1" applyProtection="1">
      <alignment horizontal="center" vertical="center" wrapText="1" readingOrder="2"/>
      <protection hidden="1"/>
    </xf>
    <xf numFmtId="0" fontId="66" fillId="32" borderId="32" xfId="0" applyFont="1" applyFill="1" applyBorder="1" applyAlignment="1" applyProtection="1">
      <alignment horizontal="center" vertical="center" wrapText="1" readingOrder="2"/>
      <protection hidden="1"/>
    </xf>
    <xf numFmtId="0" fontId="38" fillId="31" borderId="62" xfId="0" applyFont="1" applyFill="1" applyBorder="1" applyAlignment="1" applyProtection="1">
      <alignment horizontal="center" vertical="center" wrapText="1" readingOrder="2"/>
      <protection hidden="1"/>
    </xf>
    <xf numFmtId="0" fontId="38" fillId="31" borderId="2" xfId="0" applyFont="1" applyFill="1" applyBorder="1" applyAlignment="1" applyProtection="1">
      <alignment horizontal="center" vertical="center" wrapText="1" readingOrder="2"/>
      <protection hidden="1"/>
    </xf>
    <xf numFmtId="0" fontId="38" fillId="31" borderId="6" xfId="0" applyFont="1" applyFill="1" applyBorder="1" applyAlignment="1" applyProtection="1">
      <alignment horizontal="center" vertical="center" wrapText="1" readingOrder="2"/>
      <protection hidden="1"/>
    </xf>
    <xf numFmtId="0" fontId="85" fillId="31" borderId="62" xfId="0" applyFont="1" applyFill="1" applyBorder="1" applyAlignment="1" applyProtection="1">
      <alignment horizontal="center" vertical="center" wrapText="1" readingOrder="2"/>
      <protection hidden="1"/>
    </xf>
    <xf numFmtId="0" fontId="85" fillId="31" borderId="2" xfId="0" applyFont="1" applyFill="1" applyBorder="1" applyAlignment="1" applyProtection="1">
      <alignment horizontal="center" vertical="center" wrapText="1" readingOrder="2"/>
      <protection hidden="1"/>
    </xf>
    <xf numFmtId="0" fontId="85" fillId="31" borderId="6" xfId="0" applyFont="1" applyFill="1" applyBorder="1" applyAlignment="1" applyProtection="1">
      <alignment horizontal="center" vertical="center" wrapText="1" readingOrder="2"/>
      <protection hidden="1"/>
    </xf>
    <xf numFmtId="0" fontId="37" fillId="66" borderId="30" xfId="0" applyFont="1" applyFill="1" applyBorder="1" applyAlignment="1" applyProtection="1">
      <alignment horizontal="center" vertical="center" wrapText="1" readingOrder="2"/>
      <protection hidden="1"/>
    </xf>
    <xf numFmtId="0" fontId="38" fillId="31" borderId="83" xfId="0" applyFont="1" applyFill="1" applyBorder="1" applyAlignment="1" applyProtection="1">
      <alignment horizontal="center" vertical="center" wrapText="1" readingOrder="2"/>
      <protection hidden="1"/>
    </xf>
    <xf numFmtId="0" fontId="38" fillId="31" borderId="22" xfId="0" applyFont="1" applyFill="1" applyBorder="1" applyAlignment="1" applyProtection="1">
      <alignment horizontal="center" vertical="center" wrapText="1" readingOrder="2"/>
      <protection hidden="1"/>
    </xf>
    <xf numFmtId="0" fontId="38" fillId="31" borderId="29" xfId="0" applyFont="1" applyFill="1" applyBorder="1" applyAlignment="1" applyProtection="1">
      <alignment horizontal="center" vertical="center" wrapText="1" readingOrder="2"/>
      <protection hidden="1"/>
    </xf>
    <xf numFmtId="165" fontId="66" fillId="32" borderId="56" xfId="0" applyNumberFormat="1" applyFont="1" applyFill="1" applyBorder="1" applyAlignment="1" applyProtection="1">
      <alignment horizontal="center" vertical="center" wrapText="1" readingOrder="2"/>
      <protection hidden="1"/>
    </xf>
    <xf numFmtId="165" fontId="66" fillId="32" borderId="39" xfId="0" applyNumberFormat="1" applyFont="1" applyFill="1" applyBorder="1" applyAlignment="1" applyProtection="1">
      <alignment horizontal="center" vertical="center" wrapText="1" readingOrder="2"/>
      <protection hidden="1"/>
    </xf>
    <xf numFmtId="165" fontId="66" fillId="32" borderId="32" xfId="0" applyNumberFormat="1" applyFont="1" applyFill="1" applyBorder="1" applyAlignment="1" applyProtection="1">
      <alignment horizontal="center" vertical="center" wrapText="1" readingOrder="2"/>
      <protection hidden="1"/>
    </xf>
    <xf numFmtId="165" fontId="66" fillId="32" borderId="51" xfId="0" applyNumberFormat="1" applyFont="1" applyFill="1" applyBorder="1" applyAlignment="1" applyProtection="1">
      <alignment horizontal="center" vertical="center" wrapText="1" readingOrder="2"/>
      <protection hidden="1"/>
    </xf>
    <xf numFmtId="165" fontId="66" fillId="32" borderId="60" xfId="0" applyNumberFormat="1" applyFont="1" applyFill="1" applyBorder="1" applyAlignment="1" applyProtection="1">
      <alignment horizontal="center" vertical="center" wrapText="1" readingOrder="2"/>
      <protection hidden="1"/>
    </xf>
    <xf numFmtId="165" fontId="66" fillId="32" borderId="50" xfId="0" applyNumberFormat="1" applyFont="1" applyFill="1" applyBorder="1" applyAlignment="1" applyProtection="1">
      <alignment horizontal="center" vertical="center" wrapText="1" readingOrder="2"/>
      <protection hidden="1"/>
    </xf>
    <xf numFmtId="3" fontId="56" fillId="59" borderId="74" xfId="0" applyNumberFormat="1" applyFont="1" applyFill="1" applyBorder="1" applyAlignment="1" applyProtection="1">
      <alignment horizontal="center" vertical="center" wrapText="1" readingOrder="1"/>
      <protection hidden="1"/>
    </xf>
    <xf numFmtId="0" fontId="51" fillId="40" borderId="2" xfId="0" applyFont="1" applyFill="1" applyBorder="1" applyAlignment="1" applyProtection="1">
      <alignment horizontal="center" vertical="center" wrapText="1" readingOrder="2"/>
      <protection hidden="1"/>
    </xf>
    <xf numFmtId="0" fontId="38" fillId="31" borderId="43" xfId="0" applyFont="1" applyFill="1" applyBorder="1" applyAlignment="1" applyProtection="1">
      <alignment horizontal="center" vertical="center" wrapText="1" readingOrder="2"/>
      <protection hidden="1"/>
    </xf>
    <xf numFmtId="0" fontId="38" fillId="31" borderId="5" xfId="0" applyFont="1" applyFill="1" applyBorder="1" applyAlignment="1" applyProtection="1">
      <alignment horizontal="center" vertical="center" wrapText="1" readingOrder="2"/>
      <protection hidden="1"/>
    </xf>
    <xf numFmtId="0" fontId="38" fillId="31" borderId="7" xfId="0" applyFont="1" applyFill="1" applyBorder="1" applyAlignment="1" applyProtection="1">
      <alignment horizontal="center" vertical="center" wrapText="1" readingOrder="2"/>
      <protection hidden="1"/>
    </xf>
    <xf numFmtId="0" fontId="46" fillId="31" borderId="71" xfId="0" applyFont="1" applyFill="1" applyBorder="1" applyAlignment="1" applyProtection="1">
      <alignment horizontal="center" vertical="center" wrapText="1" readingOrder="2"/>
      <protection hidden="1"/>
    </xf>
    <xf numFmtId="0" fontId="46" fillId="31" borderId="28" xfId="0" applyFont="1" applyFill="1" applyBorder="1" applyAlignment="1" applyProtection="1">
      <alignment horizontal="center" vertical="center" wrapText="1" readingOrder="2"/>
      <protection hidden="1"/>
    </xf>
    <xf numFmtId="0" fontId="46" fillId="31" borderId="66" xfId="0" applyFont="1" applyFill="1" applyBorder="1" applyAlignment="1" applyProtection="1">
      <alignment horizontal="center" vertical="center" wrapText="1" readingOrder="2"/>
      <protection hidden="1"/>
    </xf>
    <xf numFmtId="0" fontId="38" fillId="31" borderId="71" xfId="0" applyFont="1" applyFill="1" applyBorder="1" applyAlignment="1" applyProtection="1">
      <alignment horizontal="center" vertical="center" wrapText="1" readingOrder="2"/>
      <protection hidden="1"/>
    </xf>
    <xf numFmtId="0" fontId="38" fillId="31" borderId="28" xfId="0" applyFont="1" applyFill="1" applyBorder="1" applyAlignment="1" applyProtection="1">
      <alignment horizontal="center" vertical="center" wrapText="1" readingOrder="2"/>
      <protection hidden="1"/>
    </xf>
    <xf numFmtId="0" fontId="38" fillId="31" borderId="66" xfId="0" applyFont="1" applyFill="1" applyBorder="1" applyAlignment="1" applyProtection="1">
      <alignment horizontal="center" vertical="center" wrapText="1" readingOrder="2"/>
      <protection hidden="1"/>
    </xf>
    <xf numFmtId="0" fontId="0" fillId="0" borderId="26" xfId="0" quotePrefix="1" applyBorder="1" applyAlignment="1">
      <alignment horizontal="center"/>
    </xf>
    <xf numFmtId="0" fontId="17" fillId="26" borderId="57" xfId="0" quotePrefix="1" applyFont="1" applyFill="1" applyBorder="1" applyAlignment="1">
      <alignment horizontal="right" vertical="center" wrapText="1" readingOrder="2"/>
    </xf>
    <xf numFmtId="0" fontId="17" fillId="26" borderId="34" xfId="0" applyFont="1" applyFill="1" applyBorder="1" applyAlignment="1">
      <alignment horizontal="right" vertical="center" wrapText="1" readingOrder="2"/>
    </xf>
    <xf numFmtId="0" fontId="10" fillId="18" borderId="25" xfId="0" applyFont="1" applyFill="1" applyBorder="1" applyAlignment="1">
      <alignment horizontal="center" vertical="top" wrapText="1" readingOrder="2"/>
    </xf>
    <xf numFmtId="0" fontId="10" fillId="18" borderId="24" xfId="0" applyFont="1" applyFill="1" applyBorder="1" applyAlignment="1">
      <alignment horizontal="center" vertical="top" wrapText="1" readingOrder="2"/>
    </xf>
    <xf numFmtId="0" fontId="9" fillId="14" borderId="40" xfId="0" quotePrefix="1" applyFont="1" applyFill="1" applyBorder="1" applyAlignment="1">
      <alignment horizontal="center" vertical="top" wrapText="1" readingOrder="2"/>
    </xf>
    <xf numFmtId="0" fontId="9" fillId="14" borderId="24" xfId="0" quotePrefix="1" applyFont="1" applyFill="1" applyBorder="1" applyAlignment="1">
      <alignment horizontal="center" vertical="top" wrapText="1" readingOrder="2"/>
    </xf>
    <xf numFmtId="0" fontId="10" fillId="12" borderId="56" xfId="0" applyFont="1" applyFill="1" applyBorder="1" applyAlignment="1">
      <alignment horizontal="center" vertical="top" wrapText="1" readingOrder="2"/>
    </xf>
    <xf numFmtId="0" fontId="10" fillId="12" borderId="32" xfId="0" applyFont="1" applyFill="1" applyBorder="1" applyAlignment="1">
      <alignment horizontal="center" vertical="top" wrapText="1" readingOrder="2"/>
    </xf>
    <xf numFmtId="0" fontId="9" fillId="22" borderId="56" xfId="0" quotePrefix="1" applyFont="1" applyFill="1" applyBorder="1" applyAlignment="1">
      <alignment horizontal="center" vertical="top" wrapText="1" readingOrder="2"/>
    </xf>
    <xf numFmtId="0" fontId="9" fillId="22" borderId="32" xfId="0" quotePrefix="1" applyFont="1" applyFill="1" applyBorder="1" applyAlignment="1">
      <alignment horizontal="center" vertical="top" wrapText="1" readingOrder="2"/>
    </xf>
    <xf numFmtId="0" fontId="37" fillId="66" borderId="43" xfId="0" applyFont="1" applyFill="1" applyBorder="1" applyAlignment="1" applyProtection="1">
      <alignment horizontal="center" vertical="center" wrapText="1" readingOrder="2"/>
      <protection hidden="1"/>
    </xf>
    <xf numFmtId="0" fontId="37" fillId="66" borderId="7" xfId="0" applyFont="1" applyFill="1" applyBorder="1" applyAlignment="1" applyProtection="1">
      <alignment horizontal="center" vertical="center" wrapText="1" readingOrder="2"/>
      <protection hidden="1"/>
    </xf>
    <xf numFmtId="0" fontId="51" fillId="60" borderId="2" xfId="0" applyFont="1" applyFill="1" applyBorder="1" applyAlignment="1" applyProtection="1">
      <alignment horizontal="center" vertical="center" wrapText="1" readingOrder="2"/>
      <protection hidden="1"/>
    </xf>
    <xf numFmtId="0" fontId="51" fillId="60" borderId="6" xfId="0" applyFont="1" applyFill="1" applyBorder="1" applyAlignment="1" applyProtection="1">
      <alignment horizontal="center" vertical="center" wrapText="1" readingOrder="2"/>
      <protection hidden="1"/>
    </xf>
    <xf numFmtId="0" fontId="51" fillId="32" borderId="59" xfId="0" applyFont="1" applyFill="1" applyBorder="1" applyAlignment="1" applyProtection="1">
      <alignment horizontal="center" vertical="center" wrapText="1" readingOrder="2"/>
      <protection hidden="1"/>
    </xf>
    <xf numFmtId="0" fontId="51" fillId="32" borderId="41" xfId="0" applyFont="1" applyFill="1" applyBorder="1" applyAlignment="1" applyProtection="1">
      <alignment horizontal="center" vertical="center" wrapText="1" readingOrder="2"/>
      <protection hidden="1"/>
    </xf>
    <xf numFmtId="0" fontId="51" fillId="32" borderId="61" xfId="0" applyFont="1" applyFill="1" applyBorder="1" applyAlignment="1" applyProtection="1">
      <alignment horizontal="center" vertical="center" wrapText="1" readingOrder="2"/>
      <protection hidden="1"/>
    </xf>
    <xf numFmtId="0" fontId="51" fillId="60" borderId="4" xfId="0" applyFont="1" applyFill="1" applyBorder="1" applyAlignment="1" applyProtection="1">
      <alignment horizontal="center" vertical="center" wrapText="1" readingOrder="2"/>
      <protection hidden="1"/>
    </xf>
    <xf numFmtId="0" fontId="51" fillId="60" borderId="8" xfId="0" applyFont="1" applyFill="1" applyBorder="1" applyAlignment="1" applyProtection="1">
      <alignment horizontal="center" vertical="center" wrapText="1" readingOrder="2"/>
      <protection hidden="1"/>
    </xf>
    <xf numFmtId="0" fontId="38" fillId="66" borderId="71" xfId="0" applyFont="1" applyFill="1" applyBorder="1" applyAlignment="1" applyProtection="1">
      <alignment horizontal="center" vertical="center" wrapText="1"/>
      <protection hidden="1"/>
    </xf>
    <xf numFmtId="0" fontId="38" fillId="66" borderId="28" xfId="0" applyFont="1" applyFill="1" applyBorder="1" applyAlignment="1" applyProtection="1">
      <alignment horizontal="center" vertical="center" wrapText="1"/>
      <protection hidden="1"/>
    </xf>
    <xf numFmtId="0" fontId="38" fillId="66" borderId="66" xfId="0" applyFont="1" applyFill="1" applyBorder="1" applyAlignment="1" applyProtection="1">
      <alignment horizontal="center" vertical="center" wrapText="1"/>
      <protection hidden="1"/>
    </xf>
    <xf numFmtId="0" fontId="51" fillId="32" borderId="62" xfId="0" applyFont="1" applyFill="1" applyBorder="1" applyAlignment="1" applyProtection="1">
      <alignment horizontal="center" vertical="center" wrapText="1" readingOrder="2"/>
      <protection hidden="1"/>
    </xf>
    <xf numFmtId="0" fontId="51" fillId="32" borderId="6" xfId="0" applyFont="1" applyFill="1" applyBorder="1" applyAlignment="1" applyProtection="1">
      <alignment horizontal="center" vertical="center" wrapText="1" readingOrder="2"/>
      <protection hidden="1"/>
    </xf>
    <xf numFmtId="0" fontId="51" fillId="32" borderId="43" xfId="0" applyFont="1" applyFill="1" applyBorder="1" applyAlignment="1" applyProtection="1">
      <alignment horizontal="center" vertical="center" wrapText="1" readingOrder="2"/>
      <protection hidden="1"/>
    </xf>
    <xf numFmtId="0" fontId="51" fillId="32" borderId="5" xfId="0" applyFont="1" applyFill="1" applyBorder="1" applyAlignment="1" applyProtection="1">
      <alignment horizontal="center" vertical="center" wrapText="1" readingOrder="2"/>
      <protection hidden="1"/>
    </xf>
    <xf numFmtId="0" fontId="51" fillId="32" borderId="7" xfId="0" applyFont="1" applyFill="1" applyBorder="1" applyAlignment="1" applyProtection="1">
      <alignment horizontal="center" vertical="center" wrapText="1" readingOrder="2"/>
      <protection hidden="1"/>
    </xf>
    <xf numFmtId="0" fontId="38" fillId="61" borderId="42" xfId="0" applyFont="1" applyFill="1" applyBorder="1" applyAlignment="1" applyProtection="1">
      <alignment horizontal="center" vertical="center" wrapText="1" readingOrder="2"/>
      <protection hidden="1"/>
    </xf>
    <xf numFmtId="0" fontId="38" fillId="61" borderId="4" xfId="0" applyFont="1" applyFill="1" applyBorder="1" applyAlignment="1" applyProtection="1">
      <alignment horizontal="center" vertical="center" wrapText="1" readingOrder="2"/>
      <protection hidden="1"/>
    </xf>
    <xf numFmtId="0" fontId="38" fillId="61" borderId="8" xfId="0" applyFont="1" applyFill="1" applyBorder="1" applyAlignment="1" applyProtection="1">
      <alignment horizontal="center" vertical="center" wrapText="1" readingOrder="2"/>
      <protection hidden="1"/>
    </xf>
    <xf numFmtId="0" fontId="84" fillId="31" borderId="51" xfId="0" applyFont="1" applyFill="1" applyBorder="1" applyAlignment="1" applyProtection="1">
      <alignment horizontal="center" vertical="center" wrapText="1" readingOrder="2"/>
      <protection hidden="1"/>
    </xf>
    <xf numFmtId="0" fontId="84" fillId="31" borderId="60" xfId="0" applyFont="1" applyFill="1" applyBorder="1" applyAlignment="1" applyProtection="1">
      <alignment horizontal="center" vertical="center" wrapText="1" readingOrder="2"/>
      <protection hidden="1"/>
    </xf>
    <xf numFmtId="0" fontId="84" fillId="31" borderId="50" xfId="0" applyFont="1" applyFill="1" applyBorder="1" applyAlignment="1" applyProtection="1">
      <alignment horizontal="center" vertical="center" wrapText="1" readingOrder="2"/>
      <protection hidden="1"/>
    </xf>
    <xf numFmtId="0" fontId="51" fillId="32" borderId="42" xfId="0" applyFont="1" applyFill="1" applyBorder="1" applyAlignment="1" applyProtection="1">
      <alignment horizontal="center" vertical="center" wrapText="1" readingOrder="2"/>
      <protection hidden="1"/>
    </xf>
    <xf numFmtId="0" fontId="51" fillId="32" borderId="4" xfId="0" applyFont="1" applyFill="1" applyBorder="1" applyAlignment="1" applyProtection="1">
      <alignment horizontal="center" vertical="center" wrapText="1" readingOrder="2"/>
      <protection hidden="1"/>
    </xf>
    <xf numFmtId="0" fontId="51" fillId="32" borderId="8" xfId="0" applyFont="1" applyFill="1" applyBorder="1" applyAlignment="1" applyProtection="1">
      <alignment horizontal="center" vertical="center" wrapText="1" readingOrder="2"/>
      <protection hidden="1"/>
    </xf>
    <xf numFmtId="0" fontId="51" fillId="44" borderId="43" xfId="0" applyFont="1" applyFill="1" applyBorder="1" applyAlignment="1" applyProtection="1">
      <alignment horizontal="center" vertical="center" wrapText="1" readingOrder="2"/>
      <protection hidden="1"/>
    </xf>
    <xf numFmtId="0" fontId="51" fillId="44" borderId="5" xfId="0" applyFont="1" applyFill="1" applyBorder="1" applyAlignment="1" applyProtection="1">
      <alignment horizontal="center" vertical="center" wrapText="1" readingOrder="2"/>
      <protection hidden="1"/>
    </xf>
    <xf numFmtId="0" fontId="51" fillId="44" borderId="7" xfId="0" applyFont="1" applyFill="1" applyBorder="1" applyAlignment="1" applyProtection="1">
      <alignment horizontal="center" vertical="center" wrapText="1" readingOrder="2"/>
      <protection hidden="1"/>
    </xf>
    <xf numFmtId="0" fontId="35" fillId="47" borderId="42" xfId="0" quotePrefix="1" applyFont="1" applyFill="1" applyBorder="1" applyAlignment="1" applyProtection="1">
      <alignment horizontal="center" vertical="center" wrapText="1" readingOrder="2"/>
      <protection hidden="1"/>
    </xf>
    <xf numFmtId="0" fontId="35" fillId="47" borderId="62" xfId="0" quotePrefix="1" applyFont="1" applyFill="1" applyBorder="1" applyAlignment="1" applyProtection="1">
      <alignment horizontal="center" vertical="center" wrapText="1" readingOrder="2"/>
      <protection hidden="1"/>
    </xf>
    <xf numFmtId="0" fontId="35" fillId="47" borderId="30" xfId="0" quotePrefix="1" applyFont="1" applyFill="1" applyBorder="1" applyAlignment="1" applyProtection="1">
      <alignment horizontal="center" vertical="center" wrapText="1" readingOrder="2"/>
      <protection hidden="1"/>
    </xf>
    <xf numFmtId="0" fontId="35" fillId="47" borderId="20" xfId="0" quotePrefix="1" applyFont="1" applyFill="1" applyBorder="1" applyAlignment="1" applyProtection="1">
      <alignment horizontal="center" vertical="center" wrapText="1" readingOrder="2"/>
      <protection hidden="1"/>
    </xf>
    <xf numFmtId="0" fontId="51" fillId="47" borderId="40" xfId="0" applyFont="1" applyFill="1" applyBorder="1" applyAlignment="1" applyProtection="1">
      <alignment horizontal="center" vertical="center" wrapText="1" readingOrder="2"/>
      <protection hidden="1"/>
    </xf>
    <xf numFmtId="0" fontId="51" fillId="47" borderId="55" xfId="0" applyFont="1" applyFill="1" applyBorder="1" applyAlignment="1" applyProtection="1">
      <alignment horizontal="center" vertical="center" wrapText="1" readingOrder="2"/>
      <protection hidden="1"/>
    </xf>
    <xf numFmtId="0" fontId="51" fillId="47" borderId="24" xfId="0" applyFont="1" applyFill="1" applyBorder="1" applyAlignment="1" applyProtection="1">
      <alignment horizontal="center" vertical="center" wrapText="1" readingOrder="2"/>
      <protection hidden="1"/>
    </xf>
    <xf numFmtId="0" fontId="51" fillId="44" borderId="62" xfId="0" applyFont="1" applyFill="1" applyBorder="1" applyAlignment="1" applyProtection="1">
      <alignment horizontal="center" vertical="center" wrapText="1" readingOrder="2"/>
      <protection hidden="1"/>
    </xf>
    <xf numFmtId="0" fontId="51" fillId="44" borderId="2" xfId="0" applyFont="1" applyFill="1" applyBorder="1" applyAlignment="1" applyProtection="1">
      <alignment horizontal="center" vertical="center" wrapText="1" readingOrder="2"/>
      <protection hidden="1"/>
    </xf>
    <xf numFmtId="0" fontId="51" fillId="44" borderId="6" xfId="0" applyFont="1" applyFill="1" applyBorder="1" applyAlignment="1" applyProtection="1">
      <alignment horizontal="center" vertical="center" wrapText="1" readingOrder="2"/>
      <protection hidden="1"/>
    </xf>
    <xf numFmtId="0" fontId="51" fillId="44" borderId="42" xfId="0" applyFont="1" applyFill="1" applyBorder="1" applyAlignment="1" applyProtection="1">
      <alignment horizontal="center" vertical="center" wrapText="1" readingOrder="2"/>
      <protection hidden="1"/>
    </xf>
    <xf numFmtId="0" fontId="51" fillId="44" borderId="4" xfId="0" applyFont="1" applyFill="1" applyBorder="1" applyAlignment="1" applyProtection="1">
      <alignment horizontal="center" vertical="center" wrapText="1" readingOrder="2"/>
      <protection hidden="1"/>
    </xf>
    <xf numFmtId="0" fontId="51" fillId="44" borderId="8" xfId="0" applyFont="1" applyFill="1" applyBorder="1" applyAlignment="1" applyProtection="1">
      <alignment horizontal="center" vertical="center" wrapText="1" readingOrder="2"/>
      <protection hidden="1"/>
    </xf>
    <xf numFmtId="0" fontId="51" fillId="60" borderId="5" xfId="0" applyFont="1" applyFill="1" applyBorder="1" applyAlignment="1" applyProtection="1">
      <alignment horizontal="center" vertical="center" wrapText="1" readingOrder="2"/>
      <protection hidden="1"/>
    </xf>
    <xf numFmtId="0" fontId="51" fillId="60" borderId="7" xfId="0" applyFont="1" applyFill="1" applyBorder="1" applyAlignment="1" applyProtection="1">
      <alignment horizontal="center" vertical="center" wrapText="1" readingOrder="2"/>
      <protection hidden="1"/>
    </xf>
    <xf numFmtId="0" fontId="38" fillId="25" borderId="62" xfId="6" applyFont="1" applyFill="1" applyBorder="1" applyAlignment="1">
      <alignment horizontal="center" vertical="center" wrapText="1"/>
    </xf>
    <xf numFmtId="0" fontId="38" fillId="25" borderId="2" xfId="6" applyFont="1" applyFill="1" applyBorder="1" applyAlignment="1">
      <alignment horizontal="center" vertical="center" wrapText="1"/>
    </xf>
    <xf numFmtId="0" fontId="38" fillId="25" borderId="20" xfId="6" applyFont="1" applyFill="1" applyBorder="1" applyAlignment="1">
      <alignment horizontal="center" vertical="center" wrapText="1"/>
    </xf>
    <xf numFmtId="0" fontId="38" fillId="25" borderId="43" xfId="6" applyFont="1" applyFill="1" applyBorder="1" applyAlignment="1">
      <alignment horizontal="center" vertical="center" wrapText="1"/>
    </xf>
    <xf numFmtId="0" fontId="38" fillId="25" borderId="5" xfId="6" applyFont="1" applyFill="1" applyBorder="1" applyAlignment="1">
      <alignment horizontal="center" vertical="center" wrapText="1"/>
    </xf>
    <xf numFmtId="0" fontId="38" fillId="25" borderId="48" xfId="6" applyFont="1" applyFill="1" applyBorder="1" applyAlignment="1">
      <alignment horizontal="center" vertical="center" wrapText="1"/>
    </xf>
    <xf numFmtId="0" fontId="38" fillId="25" borderId="42" xfId="6" applyFont="1" applyFill="1" applyBorder="1" applyAlignment="1">
      <alignment horizontal="center" vertical="center" wrapText="1"/>
    </xf>
    <xf numFmtId="0" fontId="38" fillId="25" borderId="4" xfId="6" applyFont="1" applyFill="1" applyBorder="1" applyAlignment="1">
      <alignment horizontal="center" vertical="center" wrapText="1"/>
    </xf>
    <xf numFmtId="0" fontId="38" fillId="25" borderId="30" xfId="6" applyFont="1" applyFill="1" applyBorder="1" applyAlignment="1">
      <alignment horizontal="center" vertical="center" wrapText="1"/>
    </xf>
    <xf numFmtId="0" fontId="43" fillId="57" borderId="26" xfId="0" quotePrefix="1" applyFont="1" applyFill="1" applyBorder="1" applyAlignment="1">
      <alignment horizontal="center" vertical="center" wrapText="1"/>
    </xf>
    <xf numFmtId="0" fontId="42" fillId="65" borderId="40" xfId="0" applyFont="1" applyFill="1" applyBorder="1" applyAlignment="1">
      <alignment horizontal="center" vertical="center"/>
    </xf>
    <xf numFmtId="0" fontId="42" fillId="65" borderId="55" xfId="0" applyFont="1" applyFill="1" applyBorder="1" applyAlignment="1">
      <alignment horizontal="center" vertical="center"/>
    </xf>
    <xf numFmtId="0" fontId="42" fillId="65" borderId="24" xfId="0" applyFont="1" applyFill="1" applyBorder="1" applyAlignment="1">
      <alignment horizontal="center" vertical="center"/>
    </xf>
    <xf numFmtId="0" fontId="43" fillId="57" borderId="2" xfId="0" quotePrefix="1" applyFont="1" applyFill="1" applyBorder="1" applyAlignment="1">
      <alignment horizontal="center" vertical="center" wrapText="1"/>
    </xf>
    <xf numFmtId="0" fontId="50" fillId="39" borderId="40" xfId="0" applyFont="1" applyFill="1" applyBorder="1" applyAlignment="1">
      <alignment horizontal="center" vertical="center"/>
    </xf>
    <xf numFmtId="0" fontId="50" fillId="39" borderId="24" xfId="0" applyFont="1" applyFill="1" applyBorder="1" applyAlignment="1">
      <alignment horizontal="center" vertical="center"/>
    </xf>
    <xf numFmtId="0" fontId="43" fillId="57" borderId="3" xfId="0" quotePrefix="1" applyFont="1" applyFill="1" applyBorder="1" applyAlignment="1">
      <alignment horizontal="center" vertical="center" wrapText="1"/>
    </xf>
    <xf numFmtId="0" fontId="37" fillId="39" borderId="22" xfId="0" applyFont="1" applyFill="1" applyBorder="1" applyAlignment="1">
      <alignment horizontal="center" vertical="center"/>
    </xf>
    <xf numFmtId="0" fontId="37" fillId="39" borderId="15" xfId="0" applyFont="1" applyFill="1" applyBorder="1" applyAlignment="1">
      <alignment horizontal="center" vertical="center"/>
    </xf>
    <xf numFmtId="0" fontId="43" fillId="57" borderId="40" xfId="0" quotePrefix="1" applyFont="1" applyFill="1" applyBorder="1" applyAlignment="1">
      <alignment horizontal="center" vertical="center" wrapText="1"/>
    </xf>
    <xf numFmtId="0" fontId="43" fillId="57" borderId="24" xfId="0" quotePrefix="1" applyFont="1" applyFill="1" applyBorder="1" applyAlignment="1">
      <alignment horizontal="center" vertical="center" wrapText="1"/>
    </xf>
    <xf numFmtId="0" fontId="43" fillId="57" borderId="59" xfId="0" quotePrefix="1" applyFont="1" applyFill="1" applyBorder="1" applyAlignment="1">
      <alignment horizontal="center" vertical="center"/>
    </xf>
    <xf numFmtId="0" fontId="43" fillId="57" borderId="82" xfId="0" quotePrefix="1" applyFont="1" applyFill="1" applyBorder="1" applyAlignment="1">
      <alignment horizontal="center" vertical="center"/>
    </xf>
    <xf numFmtId="0" fontId="17" fillId="26" borderId="57" xfId="0" applyFont="1" applyFill="1" applyBorder="1" applyAlignment="1">
      <alignment horizontal="right" vertical="center" wrapText="1" readingOrder="2"/>
    </xf>
    <xf numFmtId="0" fontId="10" fillId="18" borderId="55" xfId="0" applyFont="1" applyFill="1" applyBorder="1" applyAlignment="1">
      <alignment horizontal="center" vertical="top" wrapText="1" readingOrder="2"/>
    </xf>
    <xf numFmtId="0" fontId="10" fillId="12" borderId="40" xfId="0" applyFont="1" applyFill="1" applyBorder="1" applyAlignment="1">
      <alignment horizontal="center" vertical="top" wrapText="1" readingOrder="2"/>
    </xf>
    <xf numFmtId="0" fontId="10" fillId="12" borderId="55" xfId="0" applyFont="1" applyFill="1" applyBorder="1" applyAlignment="1">
      <alignment horizontal="center" vertical="top" wrapText="1" readingOrder="2"/>
    </xf>
    <xf numFmtId="0" fontId="10" fillId="12" borderId="24" xfId="0" applyFont="1" applyFill="1" applyBorder="1" applyAlignment="1">
      <alignment horizontal="center" vertical="top" wrapText="1" readingOrder="2"/>
    </xf>
    <xf numFmtId="0" fontId="9" fillId="22" borderId="31" xfId="0" quotePrefix="1" applyFont="1" applyFill="1" applyBorder="1" applyAlignment="1">
      <alignment horizontal="left" vertical="top" readingOrder="2"/>
    </xf>
    <xf numFmtId="0" fontId="9" fillId="22" borderId="46" xfId="0" quotePrefix="1" applyFont="1" applyFill="1" applyBorder="1" applyAlignment="1">
      <alignment horizontal="left" vertical="top" readingOrder="2"/>
    </xf>
  </cellXfs>
  <cellStyles count="123">
    <cellStyle name="Comma" xfId="3" builtinId="3"/>
    <cellStyle name="Comma [0] 2" xfId="13" xr:uid="{00000000-0005-0000-0000-000002000000}"/>
    <cellStyle name="Comma [0] 3" xfId="24" xr:uid="{00000000-0005-0000-0000-000003000000}"/>
    <cellStyle name="Comma [0] 4" xfId="29" xr:uid="{00000000-0005-0000-0000-000004000000}"/>
    <cellStyle name="Comma 10" xfId="35" xr:uid="{00000000-0005-0000-0000-000005000000}"/>
    <cellStyle name="Comma 11" xfId="36" xr:uid="{00000000-0005-0000-0000-000006000000}"/>
    <cellStyle name="Comma 12" xfId="33" xr:uid="{00000000-0005-0000-0000-000007000000}"/>
    <cellStyle name="Comma 13" xfId="34" xr:uid="{00000000-0005-0000-0000-000008000000}"/>
    <cellStyle name="Comma 14" xfId="27" xr:uid="{00000000-0005-0000-0000-000009000000}"/>
    <cellStyle name="Comma 15" xfId="38" xr:uid="{00000000-0005-0000-0000-00000A000000}"/>
    <cellStyle name="Comma 16" xfId="39" xr:uid="{00000000-0005-0000-0000-00000B000000}"/>
    <cellStyle name="Comma 17" xfId="40" xr:uid="{00000000-0005-0000-0000-00000C000000}"/>
    <cellStyle name="Comma 18" xfId="37" xr:uid="{00000000-0005-0000-0000-00000D000000}"/>
    <cellStyle name="Comma 2" xfId="7" xr:uid="{00000000-0005-0000-0000-00000E000000}"/>
    <cellStyle name="Comma 2 2" xfId="14" xr:uid="{00000000-0005-0000-0000-00000F000000}"/>
    <cellStyle name="Comma 2 3" xfId="92" xr:uid="{00000000-0005-0000-0000-000010000000}"/>
    <cellStyle name="Comma 2 3 2" xfId="108" xr:uid="{00000000-0005-0000-0000-000011000000}"/>
    <cellStyle name="Comma 2 3 3" xfId="120" xr:uid="{00000000-0005-0000-0000-000012000000}"/>
    <cellStyle name="Comma 3" xfId="11" xr:uid="{00000000-0005-0000-0000-000013000000}"/>
    <cellStyle name="Comma 3 2" xfId="89" xr:uid="{00000000-0005-0000-0000-000014000000}"/>
    <cellStyle name="Comma 3 2 2" xfId="106" xr:uid="{00000000-0005-0000-0000-000015000000}"/>
    <cellStyle name="Comma 3 2 3" xfId="118" xr:uid="{00000000-0005-0000-0000-000016000000}"/>
    <cellStyle name="Comma 4" xfId="10" xr:uid="{00000000-0005-0000-0000-000017000000}"/>
    <cellStyle name="Comma 4 2" xfId="98" xr:uid="{00000000-0005-0000-0000-000018000000}"/>
    <cellStyle name="Comma 4 2 2" xfId="110" xr:uid="{00000000-0005-0000-0000-000019000000}"/>
    <cellStyle name="Comma 4 2 3" xfId="122" xr:uid="{00000000-0005-0000-0000-00001A000000}"/>
    <cellStyle name="Comma 5" xfId="17" xr:uid="{00000000-0005-0000-0000-00001B000000}"/>
    <cellStyle name="Comma 6" xfId="23" xr:uid="{00000000-0005-0000-0000-00001C000000}"/>
    <cellStyle name="Comma 7" xfId="28" xr:uid="{00000000-0005-0000-0000-00001D000000}"/>
    <cellStyle name="Comma 8" xfId="31" xr:uid="{00000000-0005-0000-0000-00001E000000}"/>
    <cellStyle name="Comma 9" xfId="32" xr:uid="{00000000-0005-0000-0000-00001F000000}"/>
    <cellStyle name="Currency [0] 2" xfId="22" xr:uid="{00000000-0005-0000-0000-000020000000}"/>
    <cellStyle name="Currency 2" xfId="21" xr:uid="{00000000-0005-0000-0000-000021000000}"/>
    <cellStyle name="Hyperlink 2" xfId="30" xr:uid="{00000000-0005-0000-0000-000023000000}"/>
    <cellStyle name="Normal" xfId="0" builtinId="0"/>
    <cellStyle name="Normal 2" xfId="6" xr:uid="{00000000-0005-0000-0000-000025000000}"/>
    <cellStyle name="Normal 2 2" xfId="25" xr:uid="{00000000-0005-0000-0000-000026000000}"/>
    <cellStyle name="Normal 2 2 2" xfId="94" xr:uid="{00000000-0005-0000-0000-000027000000}"/>
    <cellStyle name="Normal 2 2 3" xfId="87" xr:uid="{00000000-0005-0000-0000-000028000000}"/>
    <cellStyle name="Normal 2 2 3 2" xfId="104" xr:uid="{00000000-0005-0000-0000-000029000000}"/>
    <cellStyle name="Normal 2 2 3 3" xfId="116" xr:uid="{00000000-0005-0000-0000-00002A000000}"/>
    <cellStyle name="Normal 2 2 4" xfId="45" xr:uid="{00000000-0005-0000-0000-00002B000000}"/>
    <cellStyle name="Normal 2 3" xfId="90" xr:uid="{00000000-0005-0000-0000-00002C000000}"/>
    <cellStyle name="Normal 2 4" xfId="42" xr:uid="{00000000-0005-0000-0000-00002D000000}"/>
    <cellStyle name="Normal 2 4 2" xfId="102" xr:uid="{00000000-0005-0000-0000-00002E000000}"/>
    <cellStyle name="Normal 2 4 3" xfId="114" xr:uid="{00000000-0005-0000-0000-00002F000000}"/>
    <cellStyle name="Normal 2_קבלני משנה" xfId="18" xr:uid="{00000000-0005-0000-0000-000030000000}"/>
    <cellStyle name="Normal 3" xfId="5" xr:uid="{00000000-0005-0000-0000-000031000000}"/>
    <cellStyle name="Normal 3 2" xfId="91" xr:uid="{00000000-0005-0000-0000-000032000000}"/>
    <cellStyle name="Normal 3 2 2" xfId="107" xr:uid="{00000000-0005-0000-0000-000033000000}"/>
    <cellStyle name="Normal 3 2 3" xfId="119" xr:uid="{00000000-0005-0000-0000-000034000000}"/>
    <cellStyle name="Normal 3 3" xfId="86" xr:uid="{00000000-0005-0000-0000-000035000000}"/>
    <cellStyle name="Normal 3 4" xfId="101" xr:uid="{00000000-0005-0000-0000-000036000000}"/>
    <cellStyle name="Normal 3 5" xfId="111" xr:uid="{00000000-0005-0000-0000-000037000000}"/>
    <cellStyle name="Normal 4" xfId="19" xr:uid="{00000000-0005-0000-0000-000038000000}"/>
    <cellStyle name="Normal 4 2" xfId="88" xr:uid="{00000000-0005-0000-0000-000039000000}"/>
    <cellStyle name="Normal 4 2 2" xfId="105" xr:uid="{00000000-0005-0000-0000-00003A000000}"/>
    <cellStyle name="Normal 4 2 3" xfId="117" xr:uid="{00000000-0005-0000-0000-00003B000000}"/>
    <cellStyle name="Normal 5" xfId="97" xr:uid="{00000000-0005-0000-0000-00003C000000}"/>
    <cellStyle name="Normal 5 2" xfId="109" xr:uid="{00000000-0005-0000-0000-00003D000000}"/>
    <cellStyle name="Normal 5 3" xfId="121" xr:uid="{00000000-0005-0000-0000-00003E000000}"/>
    <cellStyle name="Normal 6" xfId="41" xr:uid="{00000000-0005-0000-0000-00003F000000}"/>
    <cellStyle name="Normal_גיליון1" xfId="4" xr:uid="{00000000-0005-0000-0000-000040000000}"/>
    <cellStyle name="Percent" xfId="2" builtinId="5"/>
    <cellStyle name="Percent 2" xfId="8" xr:uid="{00000000-0005-0000-0000-000042000000}"/>
    <cellStyle name="Percent 2 2" xfId="15" xr:uid="{00000000-0005-0000-0000-000043000000}"/>
    <cellStyle name="Percent 2 2 2" xfId="93" xr:uid="{00000000-0005-0000-0000-000044000000}"/>
    <cellStyle name="Percent 2 3" xfId="26" xr:uid="{00000000-0005-0000-0000-000045000000}"/>
    <cellStyle name="Percent 2 4" xfId="44" xr:uid="{00000000-0005-0000-0000-000046000000}"/>
    <cellStyle name="Percent 2 4 2" xfId="103" xr:uid="{00000000-0005-0000-0000-000047000000}"/>
    <cellStyle name="Percent 2 4 3" xfId="115" xr:uid="{00000000-0005-0000-0000-000048000000}"/>
    <cellStyle name="Percent 3" xfId="12" xr:uid="{00000000-0005-0000-0000-000049000000}"/>
    <cellStyle name="Percent 4" xfId="20" xr:uid="{00000000-0005-0000-0000-00004A000000}"/>
    <cellStyle name="Percent 5" xfId="43" xr:uid="{00000000-0005-0000-0000-00004B000000}"/>
    <cellStyle name="RowLevel_1" xfId="1" builtinId="1" iLevel="0"/>
    <cellStyle name="SAPBEXaggData" xfId="46" xr:uid="{00000000-0005-0000-0000-00004D000000}"/>
    <cellStyle name="SAPBEXaggDataEmph" xfId="47" xr:uid="{00000000-0005-0000-0000-00004E000000}"/>
    <cellStyle name="SAPBEXaggItem" xfId="48" xr:uid="{00000000-0005-0000-0000-00004F000000}"/>
    <cellStyle name="SAPBEXaggItem 2" xfId="96" xr:uid="{00000000-0005-0000-0000-000050000000}"/>
    <cellStyle name="SAPBEXaggItem 3" xfId="100" xr:uid="{00000000-0005-0000-0000-000051000000}"/>
    <cellStyle name="SAPBEXaggItemX" xfId="49" xr:uid="{00000000-0005-0000-0000-000052000000}"/>
    <cellStyle name="SAPBEXchaText" xfId="50" xr:uid="{00000000-0005-0000-0000-000053000000}"/>
    <cellStyle name="SAPBEXchaText 2" xfId="85" xr:uid="{00000000-0005-0000-0000-000054000000}"/>
    <cellStyle name="SAPBEXexcBad7" xfId="51" xr:uid="{00000000-0005-0000-0000-000055000000}"/>
    <cellStyle name="SAPBEXexcBad8" xfId="52" xr:uid="{00000000-0005-0000-0000-000056000000}"/>
    <cellStyle name="SAPBEXexcBad9" xfId="53" xr:uid="{00000000-0005-0000-0000-000057000000}"/>
    <cellStyle name="SAPBEXexcCritical4" xfId="54" xr:uid="{00000000-0005-0000-0000-000058000000}"/>
    <cellStyle name="SAPBEXexcCritical5" xfId="55" xr:uid="{00000000-0005-0000-0000-000059000000}"/>
    <cellStyle name="SAPBEXexcCritical6" xfId="56" xr:uid="{00000000-0005-0000-0000-00005A000000}"/>
    <cellStyle name="SAPBEXexcGood1" xfId="57" xr:uid="{00000000-0005-0000-0000-00005B000000}"/>
    <cellStyle name="SAPBEXexcGood2" xfId="58" xr:uid="{00000000-0005-0000-0000-00005C000000}"/>
    <cellStyle name="SAPBEXexcGood3" xfId="59" xr:uid="{00000000-0005-0000-0000-00005D000000}"/>
    <cellStyle name="SAPBEXfilterDrill" xfId="60" xr:uid="{00000000-0005-0000-0000-00005E000000}"/>
    <cellStyle name="SAPBEXfilterItem" xfId="61" xr:uid="{00000000-0005-0000-0000-00005F000000}"/>
    <cellStyle name="SAPBEXfilterText" xfId="62" xr:uid="{00000000-0005-0000-0000-000060000000}"/>
    <cellStyle name="SAPBEXformats" xfId="63" xr:uid="{00000000-0005-0000-0000-000061000000}"/>
    <cellStyle name="SAPBEXheaderItem" xfId="64" xr:uid="{00000000-0005-0000-0000-000062000000}"/>
    <cellStyle name="SAPBEXheaderText" xfId="65" xr:uid="{00000000-0005-0000-0000-000063000000}"/>
    <cellStyle name="SAPBEXHLevel0" xfId="66" xr:uid="{00000000-0005-0000-0000-000064000000}"/>
    <cellStyle name="SAPBEXHLevel0X" xfId="67" xr:uid="{00000000-0005-0000-0000-000065000000}"/>
    <cellStyle name="SAPBEXHLevel1" xfId="68" xr:uid="{00000000-0005-0000-0000-000066000000}"/>
    <cellStyle name="SAPBEXHLevel1X" xfId="69" xr:uid="{00000000-0005-0000-0000-000067000000}"/>
    <cellStyle name="SAPBEXHLevel2" xfId="70" xr:uid="{00000000-0005-0000-0000-000068000000}"/>
    <cellStyle name="SAPBEXHLevel2X" xfId="71" xr:uid="{00000000-0005-0000-0000-000069000000}"/>
    <cellStyle name="SAPBEXHLevel3" xfId="72" xr:uid="{00000000-0005-0000-0000-00006A000000}"/>
    <cellStyle name="SAPBEXHLevel3X" xfId="73" xr:uid="{00000000-0005-0000-0000-00006B000000}"/>
    <cellStyle name="SAPBEXinputData" xfId="74" xr:uid="{00000000-0005-0000-0000-00006C000000}"/>
    <cellStyle name="SAPBEXresData" xfId="75" xr:uid="{00000000-0005-0000-0000-00006D000000}"/>
    <cellStyle name="SAPBEXresDataEmph" xfId="76" xr:uid="{00000000-0005-0000-0000-00006E000000}"/>
    <cellStyle name="SAPBEXresItem" xfId="77" xr:uid="{00000000-0005-0000-0000-00006F000000}"/>
    <cellStyle name="SAPBEXresItemX" xfId="78" xr:uid="{00000000-0005-0000-0000-000070000000}"/>
    <cellStyle name="SAPBEXstdData" xfId="79" xr:uid="{00000000-0005-0000-0000-000071000000}"/>
    <cellStyle name="SAPBEXstdDataEmph" xfId="80" xr:uid="{00000000-0005-0000-0000-000072000000}"/>
    <cellStyle name="SAPBEXstdItem" xfId="81" xr:uid="{00000000-0005-0000-0000-000073000000}"/>
    <cellStyle name="SAPBEXstdItem 2" xfId="95" xr:uid="{00000000-0005-0000-0000-000074000000}"/>
    <cellStyle name="SAPBEXstdItem 3" xfId="99" xr:uid="{00000000-0005-0000-0000-000075000000}"/>
    <cellStyle name="SAPBEXstdItemX" xfId="82" xr:uid="{00000000-0005-0000-0000-000076000000}"/>
    <cellStyle name="SAPBEXtitle" xfId="83" xr:uid="{00000000-0005-0000-0000-000077000000}"/>
    <cellStyle name="SAPBEXundefined" xfId="84" xr:uid="{00000000-0005-0000-0000-000078000000}"/>
    <cellStyle name="היפר-קישור" xfId="112" builtinId="8"/>
    <cellStyle name="פסיק [0]" xfId="113" builtinId="6"/>
    <cellStyle name="פסיק [0] 2" xfId="9" xr:uid="{00000000-0005-0000-0000-000079000000}"/>
    <cellStyle name="פסיק [0] 2 2" xfId="16" xr:uid="{00000000-0005-0000-0000-00007A000000}"/>
  </cellStyles>
  <dxfs count="246"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theme="0" tint="-0.1498764000366222"/>
        </patternFill>
      </fill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 tint="-0.34998626667073579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4"/>
      </font>
      <fill>
        <patternFill>
          <bgColor theme="0" tint="-4.9989318521683403E-2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C00000"/>
        </patternFill>
      </fill>
    </dxf>
    <dxf>
      <fill>
        <patternFill>
          <bgColor rgb="FFFDE9D9"/>
        </patternFill>
      </fill>
    </dxf>
    <dxf>
      <numFmt numFmtId="166" formatCode="0.0%"/>
    </dxf>
    <dxf>
      <fill>
        <patternFill>
          <bgColor theme="0" tint="-0.3499862666707357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theme="0" tint="-0.1498764000366222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1"/>
      </font>
      <fill>
        <patternFill>
          <bgColor indexed="1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3"/>
      </font>
      <fill>
        <patternFill>
          <bgColor theme="0" tint="-4.9989318521683403E-2"/>
        </patternFill>
      </fill>
    </dxf>
    <dxf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theme="9" tint="0.79998168889431442"/>
        </patternFill>
      </fill>
    </dxf>
    <dxf>
      <numFmt numFmtId="166" formatCode="0.0%"/>
    </dxf>
    <dxf>
      <font>
        <b/>
        <i val="0"/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 patternType="gray0625">
          <bgColor indexed="1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  <fill>
        <patternFill>
          <bgColor theme="1" tint="0.34998626667073579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rgb="FFFFFF99"/>
        </patternFill>
      </fill>
    </dxf>
    <dxf>
      <font>
        <color rgb="FF0070C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ont>
        <color rgb="FFC00000"/>
      </font>
      <fill>
        <patternFill>
          <bgColor rgb="FFC00000"/>
        </patternFill>
      </fill>
    </dxf>
    <dxf>
      <fill>
        <patternFill>
          <bgColor rgb="FFFDE9D9"/>
        </patternFill>
      </fill>
    </dxf>
    <dxf>
      <numFmt numFmtId="166" formatCode="0.0%"/>
    </dxf>
    <dxf>
      <fill>
        <patternFill>
          <bgColor theme="0" tint="-0.3499862666707357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9" tint="0.39994506668294322"/>
        </patternFill>
      </fill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theme="1" tint="0.34998626667073579"/>
        </patternFill>
      </fill>
    </dxf>
    <dxf>
      <font>
        <b/>
        <i val="0"/>
        <color rgb="FF002060"/>
      </font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rgb="FFC00000"/>
        </patternFill>
      </fill>
    </dxf>
    <dxf>
      <fill>
        <patternFill>
          <bgColor rgb="FFFDE9D9"/>
        </patternFill>
      </fill>
    </dxf>
    <dxf>
      <numFmt numFmtId="166" formatCode="0.0%"/>
    </dxf>
    <dxf>
      <font>
        <b/>
        <i val="0"/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b/>
        <i val="0"/>
        <color theme="0" tint="-4.9989318521683403E-2"/>
      </font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color rgb="FF0070C0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C00000"/>
      </font>
      <fill>
        <patternFill>
          <bgColor rgb="FFC00000"/>
        </patternFill>
      </fill>
    </dxf>
    <dxf>
      <numFmt numFmtId="166" formatCode="0.0%"/>
    </dxf>
    <dxf>
      <fill>
        <patternFill>
          <bgColor rgb="FFFDE9D9"/>
        </patternFill>
      </fill>
    </dxf>
    <dxf>
      <fill>
        <patternFill>
          <bgColor theme="0" tint="-0.3499862666707357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14996795556505021"/>
      </font>
      <fill>
        <patternFill>
          <bgColor rgb="FFC00000"/>
        </patternFill>
      </fill>
    </dxf>
    <dxf>
      <font>
        <strike val="0"/>
        <color theme="0" tint="-0.1499374370555742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9" tint="0.7999816888943144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8" tint="0.79998168889431442"/>
      </font>
      <fill>
        <patternFill>
          <bgColor theme="8" tint="0.79998168889431442"/>
        </patternFill>
      </fill>
    </dxf>
    <dxf>
      <font>
        <b/>
        <i val="0"/>
        <color rgb="FFC0000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ill>
        <patternFill>
          <bgColor theme="7" tint="0.79989013336588644"/>
        </patternFill>
      </fill>
    </dxf>
    <dxf>
      <fill>
        <patternFill>
          <bgColor theme="6" tint="0.79989013336588644"/>
        </patternFill>
      </fill>
    </dxf>
    <dxf>
      <fill>
        <patternFill>
          <bgColor theme="3" tint="0.79989013336588644"/>
        </patternFill>
      </fill>
    </dxf>
    <dxf>
      <fill>
        <patternFill>
          <bgColor theme="7" tint="0.79989013336588644"/>
        </patternFill>
      </fill>
    </dxf>
    <dxf>
      <fill>
        <patternFill>
          <bgColor theme="6" tint="0.79989013336588644"/>
        </patternFill>
      </fill>
    </dxf>
    <dxf>
      <fill>
        <patternFill>
          <bgColor theme="3" tint="0.79989013336588644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3" tint="0.79989013336588644"/>
        </patternFill>
      </fill>
    </dxf>
    <dxf>
      <fill>
        <patternFill>
          <bgColor theme="6" tint="0.79989013336588644"/>
        </patternFill>
      </fill>
    </dxf>
    <dxf>
      <fill>
        <patternFill>
          <bgColor theme="7" tint="0.79989013336588644"/>
        </patternFill>
      </fill>
    </dxf>
    <dxf>
      <fill>
        <patternFill>
          <bgColor theme="9" tint="0.7998901333658864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David"/>
        <scheme val="none"/>
      </font>
      <numFmt numFmtId="4" formatCode="#,##0.00"/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rgb="FFFFFFE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fill>
        <patternFill patternType="solid">
          <fgColor indexed="64"/>
          <bgColor theme="6" tint="0.7998901333658864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numFmt numFmtId="165" formatCode="mm/yy"/>
      <fill>
        <patternFill patternType="solid">
          <fgColor indexed="64"/>
          <bgColor theme="6" tint="0.79989013336588644"/>
        </patternFill>
      </fill>
      <alignment vertical="center" textRotation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border outline="0"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David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David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numFmt numFmtId="0" formatCode="General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numFmt numFmtId="0" formatCode="General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5" formatCode="0.0"/>
      <fill>
        <patternFill patternType="solid">
          <fgColor indexed="64"/>
          <bgColor rgb="FFFFD966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2" formatCode="0.00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David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numFmt numFmtId="172" formatCode="#,##0_ ;\-#,##0\ 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5" formatCode="0.0"/>
      <fill>
        <patternFill patternType="solid">
          <fgColor indexed="64"/>
          <bgColor rgb="FFFFD966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2" formatCode="0.00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David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172" formatCode="#,##0_ ;\-#,##0\ 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72" formatCode="#,##0_ ;\-#,##0\ 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David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David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>
        <left style="medium">
          <color auto="1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numFmt numFmtId="1" formatCode="0"/>
      <fill>
        <patternFill patternType="gray125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numFmt numFmtId="1" formatCode="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fill>
        <patternFill patternType="gray125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ont>
        <sz val="11"/>
        <color theme="1"/>
        <name val="David"/>
      </font>
      <numFmt numFmtId="171" formatCode="mm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fill>
        <patternFill patternType="gray125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fill>
        <patternFill patternType="gray125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fill>
        <patternFill patternType="gray125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thin">
          <color auto="1"/>
        </right>
        <top style="thin">
          <color auto="1"/>
        </top>
        <bottom style="medium">
          <color auto="1"/>
        </bottom>
      </border>
      <protection locked="1" hidden="1"/>
    </dxf>
    <dxf>
      <border diagonalUp="0" diagonalDown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1"/>
        <color theme="1"/>
        <name val="David"/>
        <scheme val="none"/>
      </font>
      <fill>
        <patternFill patternType="solid">
          <fgColor indexed="64"/>
          <bgColor theme="9" tint="0.59999389629810485"/>
        </patternFill>
      </fill>
      <alignment horizont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1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David"/>
        <scheme val="none"/>
      </font>
      <alignment horizontal="center" vertical="center" textRotation="0" wrapText="0" indent="0" justifyLastLine="0" shrinkToFit="0" readingOrder="0"/>
      <protection locked="1" hidden="1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 tint="-0.249977111117893"/>
        <name val="David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1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D966"/>
      <color rgb="FFFFFF99"/>
      <color rgb="FFA00000"/>
      <color rgb="FFDAEEF3"/>
      <color rgb="FFFDE9D9"/>
      <color rgb="FFFFFFD1"/>
      <color rgb="FFFFFFE1"/>
      <color rgb="FFFFFFCC"/>
      <color rgb="FF4676A3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drory\Desktop\&#1514;&#1511;&#1510;&#1497;&#1489;%20&#1492;&#1489;&#1511;&#1513;&#1492;%20-%20LumpSum_11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נחיות למילוי-התחל כאן"/>
      <sheetName val="ראשי-פרטים כלליים וריכוז הוצאות"/>
      <sheetName val="חבילות עבודה"/>
      <sheetName val="כח אדם - שכר"/>
      <sheetName val="חומרים"/>
      <sheetName val="קבלני משנה "/>
      <sheetName val="ציוד"/>
      <sheetName val="התאמת מוצר ותיקוף שוק"/>
      <sheetName val="שונות"/>
      <sheetName val="Utils"/>
      <sheetName val="ציוד ייעודי"/>
      <sheetName val="שיוו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1">
          <cell r="C11">
            <v>1</v>
          </cell>
        </row>
      </sheetData>
      <sheetData sheetId="10"/>
      <sheetData sheetId="1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wp_tbl" displayName="wp_tbl" ref="B4:AF21" totalsRowCount="1" headerRowDxfId="245" dataDxfId="243" totalsRowDxfId="241" headerRowBorderDxfId="244" tableBorderDxfId="242" totalsRowBorderDxfId="240">
  <tableColumns count="31">
    <tableColumn id="1" xr3:uid="{00000000-0010-0000-0000-000001000000}" name="WP_IX" dataDxfId="239" totalsRowDxfId="238"/>
    <tableColumn id="2" xr3:uid="{00000000-0010-0000-0000-000002000000}" name="WP_NAME" dataDxfId="237" totalsRowDxfId="236"/>
    <tableColumn id="6" xr3:uid="{00000000-0010-0000-0000-000006000000}" name="start_mo" dataDxfId="235" totalsRowDxfId="234"/>
    <tableColumn id="7" xr3:uid="{00000000-0010-0000-0000-000007000000}" name="end_mo" dataDxfId="233" totalsRowDxfId="232" dataCellStyle="Normal 2 2"/>
    <tableColumn id="27" xr3:uid="{00000000-0010-0000-0000-00001B000000}" name="num_mon" dataDxfId="231" totalsRowDxfId="230" dataCellStyle="Normal 2 2">
      <calculatedColumnFormula>IF(AND(wp_tbl[[#This Row],[line_on]], wp_tbl[[#This Row],[date_err]]=0),DATEDIF($D5,$E5+1,"m"),"")</calculatedColumnFormula>
    </tableColumn>
    <tableColumn id="30" xr3:uid="{00000000-0010-0000-0000-00001E000000}" name="Column3" dataDxfId="229" totalsRowDxfId="228" dataCellStyle="Normal 2 2"/>
    <tableColumn id="29" xr3:uid="{00000000-0010-0000-0000-00001D000000}" name="line_on" dataDxfId="227" totalsRowDxfId="226" dataCellStyle="Normal 2 2">
      <calculatedColumnFormula>--(COUNTA($C5:$E5)=3)</calculatedColumnFormula>
    </tableColumn>
    <tableColumn id="28" xr3:uid="{00000000-0010-0000-0000-00001C000000}" name="date_err" dataDxfId="225" totalsRowDxfId="224" dataCellStyle="Normal 2 2">
      <calculatedColumnFormula>--AND(wp_tbl[[#This Row],[line_on]],OR( wp_tbl[[#This Row],[end_mo]]&lt;= wp_tbl[[#This Row],[start_mo]], wp_tbl[[#This Row],[start_mo]]&lt;bgn_date, wp_tbl[[#This Row],[end_mo]]&gt;end_date))</calculatedColumnFormula>
    </tableColumn>
    <tableColumn id="16" xr3:uid="{00000000-0010-0000-0000-000010000000}" name="Column2" dataDxfId="223" totalsRowDxfId="222" dataCellStyle="Normal 2 2"/>
    <tableColumn id="12" xr3:uid="{98232200-6668-4F97-9DF6-7154A1BF269E}" name="Column22" totalsRowFunction="sum" dataDxfId="221" totalsRowDxfId="220" dataCellStyle="Normal 2 2">
      <calculatedColumnFormula>INDIRECT(ADDRESS(ROW(shnot_adam_1), COLUMN(shnot_adam_1)+wp_tbl[[#This Row],[rel_col]:[rel_col]],,,"כח אדם - שכר"))</calculatedColumnFormula>
    </tableColumn>
    <tableColumn id="8" xr3:uid="{00000000-0010-0000-0000-000008000000}" name="man_pow_chev" totalsRowFunction="custom" dataDxfId="219" totalsRowDxfId="218" dataCellStyle="Normal 2 2">
      <calculatedColumnFormula>INDIRECT(ADDRESS(ROW(man_pow_1), COLUMN(man_pow_1)+wp_tbl[[#This Row],[rel_col]:[rel_col]],,,"כח אדם - שכר"))</calculatedColumnFormula>
      <totalsRowFormula>man_pow_sal_total_chev</totalsRowFormula>
    </tableColumn>
    <tableColumn id="14" xr3:uid="{00000000-0010-0000-0000-00000E000000}" name="material_chev" totalsRowFunction="sum" dataDxfId="217" totalsRowDxfId="216" dataCellStyle="Normal 2 2">
      <calculatedColumnFormula array="1">INDIRECT(ADDRESS(ROW(chomariml_1), COLUMN(chomariml_1)+wp_tbl[[#This Row],[rel_col]:[rel_col]],,,"חומרים"))</calculatedColumnFormula>
    </tableColumn>
    <tableColumn id="20" xr3:uid="{00000000-0010-0000-0000-000014000000}" name="subcont_chev_il" totalsRowFunction="sum" dataDxfId="215" totalsRowDxfId="214" dataCellStyle="Normal 2 2">
      <calculatedColumnFormula array="1">INDIRECT(ADDRESS(ROW(subcont_11), COLUMN(subcont_11)+wp_tbl[[#This Row],[rel_col]:[rel_col]],,,"קבלני משנה "))</calculatedColumnFormula>
    </tableColumn>
    <tableColumn id="19" xr3:uid="{00000000-0010-0000-0000-000013000000}" name="subcont_chev_word" totalsRowFunction="sum" dataDxfId="213" totalsRowDxfId="212" dataCellStyle="Normal 2 2">
      <calculatedColumnFormula array="1">INDIRECT(ADDRESS(ROW(subcont_12), COLUMN(subcont_12)+wp_tbl[[#This Row],[rel_col]:[rel_col]],,,"קבלני משנה "))</calculatedColumnFormula>
    </tableColumn>
    <tableColumn id="10" xr3:uid="{00000000-0010-0000-0000-00000A000000}" name="tzyud_chev" totalsRowFunction="sum" dataDxfId="211" totalsRowDxfId="210" dataCellStyle="Normal 2 2">
      <calculatedColumnFormula array="1">INDIRECT(ADDRESS(ROW(tziyud_chev_col_0), COLUMN(tziyud_chev_col_0)+wp_tbl[[#This Row],[rel_col]:[rel_col]],,,"ציוד"))</calculatedColumnFormula>
    </tableColumn>
    <tableColumn id="23" xr3:uid="{00000000-0010-0000-0000-000017000000}" name="shonot_chev" totalsRowFunction="custom" dataDxfId="209" totalsRowDxfId="208" dataCellStyle="Normal 2 2">
      <calculatedColumnFormula array="1">INDIRECT(ADDRESS(ROW(shonot_chev), COLUMN(shonot_chev)+wp_tbl[[#This Row],[rel_col]:[rel_col]],,,"שונות"))</calculatedColumnFormula>
      <totalsRowFormula>shonot_sum_chev</totalsRowFormula>
    </tableColumn>
    <tableColumn id="18" xr3:uid="{00000000-0010-0000-0000-000012000000}" name="help1" dataDxfId="207" totalsRowDxfId="206" dataCellStyle="Normal 2 2">
      <calculatedColumnFormula>SUM(wp_tbl[[#This Row],[man_pow_chev]:[shonot_chev]])</calculatedColumnFormula>
    </tableColumn>
    <tableColumn id="17" xr3:uid="{00000000-0010-0000-0000-000011000000}" name="tot_req" totalsRowFunction="sum" dataDxfId="205" totalsRowDxfId="204" dataCellStyle="Normal 2 2">
      <calculatedColumnFormula>IF(wp_tbl[[#This Row],[help1]]=0,"",wp_tbl[[#This Row],[help1]])</calculatedColumnFormula>
    </tableColumn>
    <tableColumn id="15" xr3:uid="{00000000-0010-0000-0000-00000F000000}" name="Column1" dataDxfId="203" totalsRowDxfId="202" dataCellStyle="Normal 2 2"/>
    <tableColumn id="13" xr3:uid="{4771DBA8-8D42-4D16-9B46-D6E67E3C89DE}" name="Column12" totalsRowFunction="sum" dataDxfId="201" totalsRowDxfId="200" dataCellStyle="Normal 2 2">
      <calculatedColumnFormula>INDIRECT(ADDRESS(ROW(shnot_adam_2), COLUMN(shnot_adam_2)+wp_tbl[[#This Row],[rel_col]:[rel_col]],,,"כח אדם - שכר"))</calculatedColumnFormula>
    </tableColumn>
    <tableColumn id="9" xr3:uid="{00000000-0010-0000-0000-000009000000}" name="man_pow_bodek" totalsRowFunction="sum" dataDxfId="199" totalsRowDxfId="198" dataCellStyle="Normal 2 2">
      <calculatedColumnFormula array="1">INDIRECT(ADDRESS(ROW(man_pow_2), COLUMN(man_pow_2)+wp_tbl[[#This Row],[rel_col]:[rel_col]],,,"כח אדם - שכר"))</calculatedColumnFormula>
    </tableColumn>
    <tableColumn id="11" xr3:uid="{00000000-0010-0000-0000-00000B000000}" name="material_bodek" totalsRowFunction="sum" dataDxfId="197" totalsRowDxfId="196" dataCellStyle="Normal 2 2">
      <calculatedColumnFormula array="1">INDIRECT(ADDRESS(ROW(chomarim_2), COLUMN(chomarim_2)+wp_tbl[[#This Row],[rel_col]:[rel_col]],,,"חומרים"))</calculatedColumnFormula>
    </tableColumn>
    <tableColumn id="21" xr3:uid="{00000000-0010-0000-0000-000015000000}" name="subcont_bodek_il" totalsRowFunction="sum" dataDxfId="195" totalsRowDxfId="194" dataCellStyle="Normal 2 2">
      <calculatedColumnFormula array="1">INDIRECT(ADDRESS(ROW(subcont_21), COLUMN(subcont_21)+wp_tbl[[#This Row],[rel_col]:[rel_col]],,,"קבלני משנה "))</calculatedColumnFormula>
    </tableColumn>
    <tableColumn id="25" xr3:uid="{00000000-0010-0000-0000-000019000000}" name="subcont_bodek_word" totalsRowFunction="sum" dataDxfId="193" totalsRowDxfId="192" dataCellStyle="Normal 2 2">
      <calculatedColumnFormula array="1">INDIRECT(ADDRESS(ROW(subcont_22), COLUMN(subcont_22)+wp_tbl[[#This Row],[rel_col]:[rel_col]],,,"קבלני משנה "))</calculatedColumnFormula>
    </tableColumn>
    <tableColumn id="22" xr3:uid="{00000000-0010-0000-0000-000016000000}" name="tzyud_bodek" totalsRowFunction="sum" dataDxfId="191" totalsRowDxfId="190" dataCellStyle="Normal 2 2">
      <calculatedColumnFormula array="1">INDIRECT(ADDRESS(ROW(tziyud_bodek_col_0), COLUMN(tziyud_bodek_col_0)+wp_tbl[[#This Row],[rel_col]:[rel_col]],,,"ציוד"))</calculatedColumnFormula>
    </tableColumn>
    <tableColumn id="24" xr3:uid="{00000000-0010-0000-0000-000018000000}" name="shonot_bodek" totalsRowFunction="custom" dataDxfId="189" totalsRowDxfId="188" dataCellStyle="Normal 2 2">
      <calculatedColumnFormula array="1">INDIRECT(ADDRESS(ROW(shonot_chev), COLUMN(shonot_bodek)+wp_tbl[[#This Row],[rel_col]:[rel_col]],,,"שונות"))</calculatedColumnFormula>
      <totalsRowFormula>shonot_sum_bodek</totalsRowFormula>
    </tableColumn>
    <tableColumn id="49" xr3:uid="{00000000-0010-0000-0000-000031000000}" name="help2" totalsRowFunction="sum" dataDxfId="187" totalsRowDxfId="186" dataCellStyle="Normal 2 2">
      <calculatedColumnFormula>SUM(wp_tbl[[#This Row],[man_pow_bodek]:[shonot_bodek]])</calculatedColumnFormula>
    </tableColumn>
    <tableColumn id="48" xr3:uid="{00000000-0010-0000-0000-000030000000}" name="tot_rec" totalsRowFunction="custom" dataDxfId="185" totalsRowDxfId="184" dataCellStyle="Normal 2 2">
      <calculatedColumnFormula>IF(wp_tbl[[#This Row],[help2]]=0, "", wp_tbl[[#This Row],[help2]])</calculatedColumnFormula>
      <totalsRowFormula>IF(wp_tbl[[#Totals],[help2]]=0,"",wp_tbl[[#Totals],[help2]])</totalsRowFormula>
    </tableColumn>
    <tableColumn id="5" xr3:uid="{00000000-0010-0000-0000-000005000000}" name="rel_col" dataDxfId="183" totalsRowDxfId="182" dataCellStyle="Normal 2 2">
      <calculatedColumnFormula array="1">ROW()-MIN(ROW(wp_tbl[]))</calculatedColumnFormula>
    </tableColumn>
    <tableColumn id="3" xr3:uid="{00000000-0010-0000-0000-000003000000}" name="wp_name_trim" totalsRowFunction="custom" dataDxfId="181" totalsRowDxfId="180">
      <calculatedColumnFormula>TRIM(wp_tbl[[#This Row],[WP_NAME]])</calculatedColumnFormula>
      <totalsRowFormula array="1">SUMPRODUCT(--(LEN(TRIM(wp_tbl[wp_name_trim]))&gt;0))</totalsRowFormula>
    </tableColumn>
    <tableColumn id="4" xr3:uid="{00000000-0010-0000-0000-000004000000}" name="wp_act" totalsRowFunction="custom" dataDxfId="179" totalsRowDxfId="178">
      <calculatedColumnFormula>IF(COUNTA(wp_tbl[[#This Row],[WP_NAME]:[end_mo]])&lt;3,0,1)</calculatedColumnFormula>
      <totalsRowFormula>SUM(wp_tbl[wp_act])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op_table" displayName="top_table" ref="N8:AC47" totalsRowShown="0" headerRowDxfId="177" dataDxfId="176" tableBorderDxfId="175" dataCellStyle="Normal 2">
  <autoFilter ref="N8:AC47" xr:uid="{00000000-0009-0000-0100-000001000000}"/>
  <tableColumns count="16">
    <tableColumn id="1" xr3:uid="{00000000-0010-0000-0100-000001000000}" name="zira" dataDxfId="174" dataCellStyle="Normal 2"/>
    <tableColumn id="2" xr3:uid="{00000000-0010-0000-0100-000002000000}" name="bchira" dataDxfId="173"/>
    <tableColumn id="3" xr3:uid="{00000000-0010-0000-0100-000003000000}" name="maslul_ix" dataDxfId="172" dataCellStyle="Normal 2"/>
    <tableColumn id="4" xr3:uid="{00000000-0010-0000-0100-000004000000}" name="mp" dataDxfId="171" dataCellStyle="Normal 2"/>
    <tableColumn id="5" xr3:uid="{00000000-0010-0000-0100-000005000000}" name="material" dataDxfId="170" dataCellStyle="Normal 2"/>
    <tableColumn id="6" xr3:uid="{00000000-0010-0000-0100-000006000000}" name="subcont" dataDxfId="169" dataCellStyle="Normal 2"/>
    <tableColumn id="7" xr3:uid="{00000000-0010-0000-0100-000007000000}" name="marketing" dataDxfId="168" dataCellStyle="Normal 2"/>
    <tableColumn id="8" xr3:uid="{00000000-0010-0000-0100-000008000000}" name="hataamat" dataDxfId="167" dataCellStyle="Normal 2"/>
    <tableColumn id="9" xr3:uid="{00000000-0010-0000-0100-000009000000}" name="tzyud_yiudi" dataDxfId="166" dataCellStyle="Normal 2"/>
    <tableColumn id="10" xr3:uid="{00000000-0010-0000-0100-00000A000000}" name="misc" dataDxfId="165" dataCellStyle="Normal 2"/>
    <tableColumn id="11" xr3:uid="{00000000-0010-0000-0100-00000B000000}" name="tzyud" dataDxfId="164" dataCellStyle="Normal 2"/>
    <tableColumn id="12" xr3:uid="{00000000-0010-0000-0100-00000C000000}" name="tkura_mp" dataDxfId="163"/>
    <tableColumn id="13" xr3:uid="{00000000-0010-0000-0100-00000D000000}" name="achuz_pchat" dataDxfId="162" dataCellStyle="Normal 2"/>
    <tableColumn id="14" xr3:uid="{00000000-0010-0000-0100-00000E000000}" name="matterial_tkura" dataDxfId="161" dataCellStyle="Normal 2"/>
    <tableColumn id="15" xr3:uid="{00000000-0010-0000-0100-00000F000000}" name="matterial_achuz_tkura" dataDxfId="160" dataCellStyle="Normal 2"/>
    <tableColumn id="16" xr3:uid="{00000000-0010-0000-0100-000010000000}" name="mosad" dataDxfId="159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innovationisrael.org.il/" TargetMode="External"/><Relationship Id="rId1" Type="http://schemas.openxmlformats.org/officeDocument/2006/relationships/hyperlink" Target="http://www.moital.gov.il/NR/exeres/270E524E-FDC2-4E8B-8244-48ABAD6FC620.ht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K45"/>
  <sheetViews>
    <sheetView showGridLines="0" rightToLeft="1" zoomScale="120" zoomScaleNormal="120" zoomScaleSheetLayoutView="115" workbookViewId="0"/>
  </sheetViews>
  <sheetFormatPr defaultColWidth="0" defaultRowHeight="14.95" customHeight="1" zeroHeight="1" x14ac:dyDescent="0.2"/>
  <cols>
    <col min="1" max="1" width="2.75" style="132" customWidth="1"/>
    <col min="2" max="2" width="5.125" style="132" customWidth="1"/>
    <col min="3" max="3" width="7.375" style="132" customWidth="1"/>
    <col min="4" max="4" width="102.75" style="132" customWidth="1"/>
    <col min="5" max="5" width="2.75" style="132" customWidth="1"/>
    <col min="6" max="6" width="5.625" style="132" customWidth="1"/>
    <col min="7" max="7" width="37.25" style="132" customWidth="1"/>
    <col min="8" max="9" width="14.75" style="132" customWidth="1"/>
    <col min="10" max="10" width="66" style="132" customWidth="1"/>
    <col min="11" max="11" width="2.75" style="132" customWidth="1"/>
    <col min="12" max="16384" width="8.875" style="132" hidden="1"/>
  </cols>
  <sheetData>
    <row r="1" spans="1:11" ht="5.95" customHeight="1" thickBot="1" x14ac:dyDescent="0.25"/>
    <row r="2" spans="1:11" ht="14.95" customHeight="1" x14ac:dyDescent="0.2">
      <c r="A2" s="699"/>
      <c r="B2" s="969" t="s">
        <v>146</v>
      </c>
      <c r="C2" s="970"/>
      <c r="D2" s="971"/>
      <c r="F2" s="975" t="s">
        <v>341</v>
      </c>
      <c r="G2" s="976"/>
      <c r="H2" s="976"/>
      <c r="I2" s="976"/>
      <c r="J2" s="977"/>
      <c r="K2" s="700"/>
    </row>
    <row r="3" spans="1:11" ht="14.95" customHeight="1" thickBot="1" x14ac:dyDescent="0.25">
      <c r="A3" s="699"/>
      <c r="B3" s="1" t="s">
        <v>147</v>
      </c>
      <c r="C3" s="967"/>
      <c r="D3" s="968"/>
      <c r="F3" s="978"/>
      <c r="G3" s="979"/>
      <c r="H3" s="979"/>
      <c r="I3" s="979"/>
      <c r="J3" s="980"/>
      <c r="K3" s="700"/>
    </row>
    <row r="4" spans="1:11" ht="14.95" customHeight="1" thickBot="1" x14ac:dyDescent="0.25">
      <c r="A4" s="699"/>
      <c r="B4" s="989" t="s">
        <v>177</v>
      </c>
      <c r="C4" s="990"/>
      <c r="D4" s="991"/>
      <c r="F4" s="981" t="s">
        <v>6</v>
      </c>
      <c r="G4" s="983" t="s">
        <v>7</v>
      </c>
      <c r="H4" s="983" t="s">
        <v>89</v>
      </c>
      <c r="I4" s="985" t="s">
        <v>138</v>
      </c>
      <c r="J4" s="987" t="s">
        <v>300</v>
      </c>
      <c r="K4" s="700"/>
    </row>
    <row r="5" spans="1:11" ht="14.95" customHeight="1" thickBot="1" x14ac:dyDescent="0.25">
      <c r="A5" s="699"/>
      <c r="B5" s="701">
        <v>1</v>
      </c>
      <c r="C5" s="702" t="s">
        <v>446</v>
      </c>
      <c r="D5" s="703"/>
      <c r="F5" s="982"/>
      <c r="G5" s="984"/>
      <c r="H5" s="984"/>
      <c r="I5" s="986"/>
      <c r="J5" s="988"/>
      <c r="K5" s="700"/>
    </row>
    <row r="6" spans="1:11" ht="14.95" customHeight="1" x14ac:dyDescent="0.2">
      <c r="A6" s="699"/>
      <c r="B6" s="704">
        <v>2</v>
      </c>
      <c r="C6" s="702" t="s">
        <v>178</v>
      </c>
      <c r="D6" s="703"/>
      <c r="F6" s="705">
        <v>1</v>
      </c>
      <c r="G6" s="706" t="s">
        <v>8</v>
      </c>
      <c r="H6" s="707">
        <v>30000</v>
      </c>
      <c r="I6" s="708">
        <v>1</v>
      </c>
      <c r="J6" s="709"/>
      <c r="K6" s="700"/>
    </row>
    <row r="7" spans="1:11" ht="14.95" customHeight="1" x14ac:dyDescent="0.2">
      <c r="A7" s="699"/>
      <c r="B7" s="704">
        <v>3</v>
      </c>
      <c r="C7" s="702" t="s">
        <v>179</v>
      </c>
      <c r="D7" s="703"/>
      <c r="F7" s="710">
        <v>2</v>
      </c>
      <c r="G7" s="711" t="s">
        <v>88</v>
      </c>
      <c r="H7" s="712">
        <v>30000</v>
      </c>
      <c r="I7" s="713">
        <v>1</v>
      </c>
      <c r="J7" s="714" t="s">
        <v>120</v>
      </c>
      <c r="K7" s="700"/>
    </row>
    <row r="8" spans="1:11" ht="14.95" customHeight="1" x14ac:dyDescent="0.2">
      <c r="A8" s="699"/>
      <c r="B8" s="715">
        <v>3.1</v>
      </c>
      <c r="D8" s="702" t="s">
        <v>423</v>
      </c>
      <c r="F8" s="710">
        <v>4</v>
      </c>
      <c r="G8" s="711" t="s">
        <v>86</v>
      </c>
      <c r="H8" s="712">
        <v>35000</v>
      </c>
      <c r="I8" s="713">
        <v>0.75</v>
      </c>
      <c r="J8" s="714"/>
      <c r="K8" s="700"/>
    </row>
    <row r="9" spans="1:11" ht="14.95" customHeight="1" x14ac:dyDescent="0.2">
      <c r="A9" s="699"/>
      <c r="B9" s="715">
        <v>3.2</v>
      </c>
      <c r="D9" s="702" t="s">
        <v>447</v>
      </c>
      <c r="F9" s="710">
        <v>5</v>
      </c>
      <c r="G9" s="716" t="s">
        <v>87</v>
      </c>
      <c r="H9" s="712">
        <v>30000</v>
      </c>
      <c r="I9" s="713">
        <v>1</v>
      </c>
      <c r="J9" s="714"/>
      <c r="K9" s="700"/>
    </row>
    <row r="10" spans="1:11" ht="14.95" customHeight="1" x14ac:dyDescent="0.2">
      <c r="A10" s="699"/>
      <c r="B10" s="715">
        <v>3.3</v>
      </c>
      <c r="D10" s="702" t="s">
        <v>440</v>
      </c>
      <c r="F10" s="710">
        <v>6</v>
      </c>
      <c r="G10" s="716" t="s">
        <v>15</v>
      </c>
      <c r="H10" s="712">
        <v>30000</v>
      </c>
      <c r="I10" s="713">
        <v>0.3</v>
      </c>
      <c r="J10" s="714"/>
      <c r="K10" s="700"/>
    </row>
    <row r="11" spans="1:11" ht="14.95" customHeight="1" thickBot="1" x14ac:dyDescent="0.25">
      <c r="A11" s="699"/>
      <c r="B11" s="717">
        <v>4</v>
      </c>
      <c r="C11" s="718" t="s">
        <v>443</v>
      </c>
      <c r="D11" s="719"/>
      <c r="F11" s="710">
        <v>8</v>
      </c>
      <c r="G11" s="716" t="s">
        <v>102</v>
      </c>
      <c r="H11" s="712">
        <v>42000</v>
      </c>
      <c r="I11" s="713">
        <v>1</v>
      </c>
      <c r="J11" s="714"/>
      <c r="K11" s="700"/>
    </row>
    <row r="12" spans="1:11" ht="14.95" customHeight="1" thickBot="1" x14ac:dyDescent="0.25">
      <c r="A12" s="699"/>
      <c r="B12" s="461"/>
      <c r="C12" s="110"/>
      <c r="F12" s="710">
        <v>9</v>
      </c>
      <c r="G12" s="716" t="s">
        <v>174</v>
      </c>
      <c r="H12" s="712">
        <v>35000</v>
      </c>
      <c r="I12" s="713">
        <v>1</v>
      </c>
      <c r="J12" s="714"/>
      <c r="K12" s="700"/>
    </row>
    <row r="13" spans="1:11" ht="14.95" customHeight="1" x14ac:dyDescent="0.2">
      <c r="A13" s="699"/>
      <c r="B13" s="715">
        <v>1.1000000000000001</v>
      </c>
      <c r="C13" s="992" t="s">
        <v>448</v>
      </c>
      <c r="D13" s="993"/>
      <c r="F13" s="710">
        <v>13</v>
      </c>
      <c r="G13" s="716" t="s">
        <v>139</v>
      </c>
      <c r="H13" s="712">
        <v>35000</v>
      </c>
      <c r="I13" s="713">
        <v>1</v>
      </c>
      <c r="J13" s="714"/>
      <c r="K13" s="700"/>
    </row>
    <row r="14" spans="1:11" ht="14.95" customHeight="1" x14ac:dyDescent="0.2">
      <c r="A14" s="699"/>
      <c r="B14" s="715">
        <v>1.2</v>
      </c>
      <c r="C14" s="994" t="s">
        <v>449</v>
      </c>
      <c r="D14" s="995"/>
      <c r="F14" s="710">
        <v>14</v>
      </c>
      <c r="G14" s="716" t="s">
        <v>144</v>
      </c>
      <c r="H14" s="712">
        <v>35000</v>
      </c>
      <c r="I14" s="713">
        <v>1</v>
      </c>
      <c r="J14" s="714"/>
      <c r="K14" s="700"/>
    </row>
    <row r="15" spans="1:11" ht="14.95" customHeight="1" x14ac:dyDescent="0.2">
      <c r="A15" s="699"/>
      <c r="B15" s="715">
        <v>1.3</v>
      </c>
      <c r="C15" s="994" t="s">
        <v>450</v>
      </c>
      <c r="D15" s="995"/>
      <c r="F15" s="710">
        <v>15</v>
      </c>
      <c r="G15" s="716" t="s">
        <v>204</v>
      </c>
      <c r="H15" s="712">
        <v>20000</v>
      </c>
      <c r="I15" s="713">
        <v>1</v>
      </c>
      <c r="J15" s="714" t="s">
        <v>206</v>
      </c>
      <c r="K15" s="700"/>
    </row>
    <row r="16" spans="1:11" ht="14.95" customHeight="1" x14ac:dyDescent="0.2">
      <c r="A16" s="699"/>
      <c r="B16" s="715"/>
      <c r="C16" s="804"/>
      <c r="D16" s="805"/>
      <c r="F16" s="806">
        <v>16</v>
      </c>
      <c r="G16" s="807" t="s">
        <v>205</v>
      </c>
      <c r="H16" s="808">
        <v>20000</v>
      </c>
      <c r="I16" s="809">
        <v>1</v>
      </c>
      <c r="J16" s="810" t="s">
        <v>206</v>
      </c>
      <c r="K16" s="700"/>
    </row>
    <row r="17" spans="1:11" ht="14.95" customHeight="1" thickBot="1" x14ac:dyDescent="0.25">
      <c r="A17" s="699"/>
      <c r="B17" s="715">
        <v>1.4</v>
      </c>
      <c r="C17" s="996" t="s">
        <v>424</v>
      </c>
      <c r="D17" s="997"/>
      <c r="F17" s="721">
        <v>19</v>
      </c>
      <c r="G17" s="722" t="s">
        <v>456</v>
      </c>
      <c r="H17" s="723">
        <v>16000</v>
      </c>
      <c r="I17" s="724">
        <v>1</v>
      </c>
      <c r="J17" s="725"/>
      <c r="K17" s="700"/>
    </row>
    <row r="18" spans="1:11" ht="14.95" customHeight="1" thickBot="1" x14ac:dyDescent="0.25">
      <c r="A18" s="699"/>
      <c r="B18" s="726">
        <v>1.5</v>
      </c>
      <c r="C18" s="998" t="s">
        <v>425</v>
      </c>
      <c r="D18" s="999"/>
      <c r="F18" s="102"/>
      <c r="G18" s="727"/>
      <c r="H18" s="728"/>
      <c r="I18" s="728"/>
      <c r="J18" s="728"/>
      <c r="K18" s="700"/>
    </row>
    <row r="19" spans="1:11" ht="14.95" customHeight="1" thickBot="1" x14ac:dyDescent="0.25">
      <c r="A19" s="699"/>
      <c r="B19" s="461"/>
      <c r="C19" s="110"/>
      <c r="F19" s="972" t="s">
        <v>163</v>
      </c>
      <c r="G19" s="973"/>
      <c r="H19" s="973"/>
      <c r="I19" s="973"/>
      <c r="J19" s="974"/>
      <c r="K19" s="700"/>
    </row>
    <row r="20" spans="1:11" ht="14.95" customHeight="1" thickBot="1" x14ac:dyDescent="0.25">
      <c r="A20" s="699"/>
      <c r="B20" s="720" t="s">
        <v>427</v>
      </c>
      <c r="C20" s="989" t="s">
        <v>426</v>
      </c>
      <c r="D20" s="991"/>
      <c r="K20" s="700"/>
    </row>
    <row r="21" spans="1:11" ht="14.95" customHeight="1" x14ac:dyDescent="0.2">
      <c r="A21" s="699"/>
      <c r="B21" s="715">
        <v>2.1</v>
      </c>
      <c r="C21" s="729" t="s">
        <v>451</v>
      </c>
      <c r="D21" s="702"/>
      <c r="K21" s="700"/>
    </row>
    <row r="22" spans="1:11" ht="14.95" customHeight="1" x14ac:dyDescent="0.2">
      <c r="A22" s="699"/>
      <c r="B22" s="715">
        <v>2.2000000000000002</v>
      </c>
      <c r="C22" s="729" t="s">
        <v>452</v>
      </c>
      <c r="D22" s="702"/>
      <c r="K22" s="700"/>
    </row>
    <row r="23" spans="1:11" ht="14.95" customHeight="1" thickBot="1" x14ac:dyDescent="0.25">
      <c r="A23" s="699"/>
      <c r="B23" s="726">
        <v>3.3</v>
      </c>
      <c r="C23" s="730" t="s">
        <v>425</v>
      </c>
      <c r="D23" s="731"/>
      <c r="K23" s="700"/>
    </row>
    <row r="24" spans="1:11" ht="14.95" customHeight="1" thickBot="1" x14ac:dyDescent="0.25">
      <c r="A24" s="699"/>
      <c r="B24" s="461"/>
      <c r="C24" s="110"/>
      <c r="K24" s="700"/>
    </row>
    <row r="25" spans="1:11" ht="14.95" customHeight="1" thickBot="1" x14ac:dyDescent="0.25">
      <c r="A25" s="699"/>
      <c r="B25" s="720" t="s">
        <v>429</v>
      </c>
      <c r="C25" s="989" t="s">
        <v>428</v>
      </c>
      <c r="D25" s="991"/>
      <c r="K25" s="700"/>
    </row>
    <row r="26" spans="1:11" ht="14.95" customHeight="1" x14ac:dyDescent="0.2">
      <c r="A26" s="699"/>
      <c r="B26" s="715">
        <v>3.1</v>
      </c>
      <c r="C26" s="729" t="s">
        <v>444</v>
      </c>
      <c r="D26" s="702"/>
      <c r="K26" s="700"/>
    </row>
    <row r="27" spans="1:11" ht="14.95" customHeight="1" x14ac:dyDescent="0.2">
      <c r="A27" s="699"/>
      <c r="B27" s="715">
        <v>3.2</v>
      </c>
      <c r="C27" s="729" t="s">
        <v>430</v>
      </c>
      <c r="D27" s="702"/>
      <c r="K27" s="700"/>
    </row>
    <row r="28" spans="1:11" ht="14.95" customHeight="1" x14ac:dyDescent="0.2">
      <c r="A28" s="699"/>
      <c r="B28" s="715">
        <v>3.3</v>
      </c>
      <c r="C28" s="729" t="s">
        <v>431</v>
      </c>
      <c r="D28" s="702"/>
      <c r="K28" s="700"/>
    </row>
    <row r="29" spans="1:11" ht="14.95" customHeight="1" x14ac:dyDescent="0.2">
      <c r="A29" s="699"/>
      <c r="B29" s="715">
        <v>3.4</v>
      </c>
      <c r="C29" s="729" t="s">
        <v>432</v>
      </c>
      <c r="D29" s="702"/>
      <c r="K29" s="700"/>
    </row>
    <row r="30" spans="1:11" ht="14.95" customHeight="1" thickBot="1" x14ac:dyDescent="0.25">
      <c r="A30" s="699"/>
      <c r="B30" s="726">
        <v>3.5</v>
      </c>
      <c r="C30" s="730" t="s">
        <v>445</v>
      </c>
      <c r="D30" s="731"/>
      <c r="K30" s="700"/>
    </row>
    <row r="31" spans="1:11" ht="14.95" customHeight="1" thickBot="1" x14ac:dyDescent="0.25">
      <c r="A31" s="699"/>
      <c r="B31" s="461"/>
      <c r="C31" s="110"/>
      <c r="K31" s="700"/>
    </row>
    <row r="32" spans="1:11" ht="14.95" customHeight="1" thickBot="1" x14ac:dyDescent="0.25">
      <c r="A32" s="699"/>
      <c r="B32" s="720" t="s">
        <v>433</v>
      </c>
      <c r="C32" s="989" t="s">
        <v>441</v>
      </c>
      <c r="D32" s="991"/>
      <c r="K32" s="700"/>
    </row>
    <row r="33" spans="1:11" ht="14.95" customHeight="1" x14ac:dyDescent="0.2">
      <c r="A33" s="699"/>
      <c r="B33" s="715">
        <v>4.0999999999999996</v>
      </c>
      <c r="C33" s="729" t="s">
        <v>453</v>
      </c>
      <c r="D33" s="702"/>
      <c r="K33" s="700"/>
    </row>
    <row r="34" spans="1:11" ht="14.95" customHeight="1" thickBot="1" x14ac:dyDescent="0.25">
      <c r="A34" s="699"/>
      <c r="B34" s="726">
        <v>4.2</v>
      </c>
      <c r="C34" s="730" t="s">
        <v>434</v>
      </c>
      <c r="D34" s="731"/>
      <c r="K34" s="700"/>
    </row>
    <row r="35" spans="1:11" ht="14.95" customHeight="1" thickBot="1" x14ac:dyDescent="0.25">
      <c r="A35" s="699"/>
      <c r="B35" s="461"/>
      <c r="C35" s="110"/>
      <c r="K35" s="700"/>
    </row>
    <row r="36" spans="1:11" ht="14.95" customHeight="1" thickBot="1" x14ac:dyDescent="0.25">
      <c r="A36" s="699"/>
      <c r="B36" s="720" t="s">
        <v>437</v>
      </c>
      <c r="C36" s="989" t="s">
        <v>442</v>
      </c>
      <c r="D36" s="991"/>
      <c r="K36" s="700"/>
    </row>
    <row r="37" spans="1:11" ht="14.95" customHeight="1" x14ac:dyDescent="0.2">
      <c r="A37" s="699"/>
      <c r="B37" s="715">
        <v>5.0999999999999996</v>
      </c>
      <c r="C37" s="729" t="s">
        <v>454</v>
      </c>
      <c r="D37" s="702"/>
      <c r="K37" s="700"/>
    </row>
    <row r="38" spans="1:11" ht="14.95" customHeight="1" x14ac:dyDescent="0.2">
      <c r="A38" s="699"/>
      <c r="B38" s="715">
        <v>5.2</v>
      </c>
      <c r="C38" s="729" t="s">
        <v>435</v>
      </c>
      <c r="D38" s="702"/>
      <c r="K38" s="700"/>
    </row>
    <row r="39" spans="1:11" ht="14.95" customHeight="1" thickBot="1" x14ac:dyDescent="0.25">
      <c r="A39" s="699"/>
      <c r="B39" s="726">
        <v>5.3</v>
      </c>
      <c r="C39" s="730" t="s">
        <v>436</v>
      </c>
      <c r="D39" s="731"/>
      <c r="K39" s="700"/>
    </row>
    <row r="40" spans="1:11" ht="14.95" customHeight="1" thickBot="1" x14ac:dyDescent="0.25">
      <c r="A40" s="699"/>
      <c r="B40" s="461"/>
      <c r="C40" s="110"/>
      <c r="K40" s="700"/>
    </row>
    <row r="41" spans="1:11" ht="14.95" customHeight="1" thickBot="1" x14ac:dyDescent="0.25">
      <c r="A41" s="699"/>
      <c r="B41" s="720" t="s">
        <v>438</v>
      </c>
      <c r="C41" s="989" t="s">
        <v>192</v>
      </c>
      <c r="D41" s="991"/>
      <c r="K41" s="700"/>
    </row>
    <row r="42" spans="1:11" ht="5.95" customHeight="1" x14ac:dyDescent="0.2"/>
    <row r="43" spans="1:11" ht="14.95" customHeight="1" x14ac:dyDescent="0.2"/>
    <row r="44" spans="1:11" ht="14.95" customHeight="1" x14ac:dyDescent="0.2"/>
    <row r="45" spans="1:11" ht="14.95" customHeight="1" x14ac:dyDescent="0.2"/>
  </sheetData>
  <sheetProtection algorithmName="SHA-512" hashValue="eLJHpkJq5IFEhinnTnM05huD1SBVOOJZf7QN3CcLgLr4Agz/Nb1a82bSB4oGShZgHAeiqLg1Yh5Wq64rYRQRCA==" saltValue="xNMjzm2R6g9s7xFdToRhUg==" spinCount="100000" sheet="1" objects="1" scenarios="1"/>
  <mergeCells count="20">
    <mergeCell ref="C41:D41"/>
    <mergeCell ref="C18:D18"/>
    <mergeCell ref="C25:D25"/>
    <mergeCell ref="C32:D32"/>
    <mergeCell ref="C36:D36"/>
    <mergeCell ref="C20:D20"/>
    <mergeCell ref="B3:D3"/>
    <mergeCell ref="B2:D2"/>
    <mergeCell ref="F19:J19"/>
    <mergeCell ref="F2:J3"/>
    <mergeCell ref="F4:F5"/>
    <mergeCell ref="G4:G5"/>
    <mergeCell ref="H4:H5"/>
    <mergeCell ref="I4:I5"/>
    <mergeCell ref="J4:J5"/>
    <mergeCell ref="B4:D4"/>
    <mergeCell ref="C13:D13"/>
    <mergeCell ref="C14:D14"/>
    <mergeCell ref="C15:D15"/>
    <mergeCell ref="C17:D17"/>
  </mergeCells>
  <hyperlinks>
    <hyperlink ref="F2:J3" location="hyper_cell_man_pow_kod_sachar" display="טבלת קודי שכר (הקשה על תא זה תעביר אותך לראשית טבלת קוד שכר)" xr:uid="{00000000-0004-0000-0000-000000000000}"/>
  </hyperlinks>
  <pageMargins left="0.7" right="0.7" top="0.75" bottom="0.75" header="0.3" footer="0.3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>
    <tabColor theme="0" tint="-0.499984740745262"/>
  </sheetPr>
  <dimension ref="A1:AC86"/>
  <sheetViews>
    <sheetView rightToLeft="1" workbookViewId="0"/>
  </sheetViews>
  <sheetFormatPr defaultColWidth="9.125" defaultRowHeight="14.95" customHeight="1" x14ac:dyDescent="0.2"/>
  <cols>
    <col min="1" max="1" width="11.625" style="732" customWidth="1"/>
    <col min="2" max="2" width="30.25" style="732" customWidth="1"/>
    <col min="3" max="3" width="11.375" style="732" customWidth="1"/>
    <col min="4" max="4" width="2.75" style="733" customWidth="1"/>
    <col min="5" max="5" width="13.25" style="733" customWidth="1"/>
    <col min="6" max="6" width="45.25" style="733" customWidth="1"/>
    <col min="7" max="7" width="2.75" style="733" customWidth="1"/>
    <col min="8" max="8" width="14.25" style="733" customWidth="1"/>
    <col min="9" max="9" width="31.25" style="733" customWidth="1"/>
    <col min="10" max="10" width="2.75" style="733" customWidth="1"/>
    <col min="11" max="12" width="10.75" style="732" customWidth="1"/>
    <col min="13" max="13" width="2.75" style="733" customWidth="1"/>
    <col min="14" max="15" width="50.75" style="733" customWidth="1"/>
    <col min="16" max="29" width="12.75" style="733" customWidth="1"/>
    <col min="30" max="30" width="9.125" style="733"/>
    <col min="31" max="31" width="16.125" style="733" customWidth="1"/>
    <col min="32" max="16384" width="9.125" style="733"/>
  </cols>
  <sheetData>
    <row r="1" spans="1:29" ht="14.95" customHeight="1" thickBot="1" x14ac:dyDescent="0.25">
      <c r="S1" s="734"/>
      <c r="T1" s="735"/>
      <c r="U1" s="735"/>
      <c r="V1" s="736"/>
      <c r="W1" s="736"/>
      <c r="X1" s="736"/>
      <c r="Y1" s="736"/>
      <c r="Z1" s="736"/>
      <c r="AA1" s="736"/>
      <c r="AB1" s="736"/>
      <c r="AC1" s="736"/>
    </row>
    <row r="2" spans="1:29" ht="14.95" customHeight="1" thickBot="1" x14ac:dyDescent="0.25">
      <c r="A2" s="1455" t="s">
        <v>359</v>
      </c>
      <c r="B2" s="1455"/>
      <c r="C2" s="1455"/>
      <c r="E2" s="1456" t="s">
        <v>350</v>
      </c>
      <c r="F2" s="1457"/>
      <c r="G2" s="1457"/>
      <c r="H2" s="1457"/>
      <c r="I2" s="1458"/>
      <c r="K2" s="95">
        <v>44986</v>
      </c>
      <c r="L2" s="95">
        <v>44986</v>
      </c>
      <c r="N2" s="94" t="s">
        <v>340</v>
      </c>
      <c r="O2" s="101">
        <f>IFERROR(MATCH(maslul_nivchar,top_table[bchira],0),1)</f>
        <v>11</v>
      </c>
      <c r="P2" s="737" t="s">
        <v>171</v>
      </c>
      <c r="S2" s="734"/>
      <c r="T2" s="735"/>
      <c r="U2" s="735"/>
      <c r="V2" s="736"/>
      <c r="W2" s="736"/>
      <c r="X2" s="736"/>
      <c r="Y2" s="736"/>
      <c r="Z2" s="736"/>
      <c r="AA2" s="736"/>
      <c r="AB2" s="736"/>
      <c r="AC2" s="736"/>
    </row>
    <row r="3" spans="1:29" ht="14.95" customHeight="1" thickBot="1" x14ac:dyDescent="0.25">
      <c r="A3" s="738" t="s">
        <v>420</v>
      </c>
      <c r="B3" s="739" t="s">
        <v>360</v>
      </c>
      <c r="C3" s="740">
        <f ca="1">1-PRODUCT(C4:C8)</f>
        <v>0</v>
      </c>
      <c r="K3" s="741">
        <v>44927</v>
      </c>
      <c r="L3" s="742">
        <f t="shared" ref="L3:L34" si="0">EOMONTH(K3,0)</f>
        <v>44957</v>
      </c>
      <c r="R3" s="736"/>
      <c r="S3" s="734"/>
      <c r="T3" s="735"/>
      <c r="U3" s="735"/>
      <c r="V3" s="743"/>
      <c r="W3" s="735"/>
      <c r="X3" s="736"/>
      <c r="Y3" s="736"/>
      <c r="Z3" s="736"/>
      <c r="AA3" s="736"/>
      <c r="AB3" s="736"/>
      <c r="AC3" s="736"/>
    </row>
    <row r="4" spans="1:29" ht="14.95" customHeight="1" thickBot="1" x14ac:dyDescent="0.25">
      <c r="A4" s="738" t="s">
        <v>414</v>
      </c>
      <c r="B4" s="744" t="s">
        <v>410</v>
      </c>
      <c r="C4" s="744">
        <f>_man_pow_chev_calc_flag</f>
        <v>1</v>
      </c>
      <c r="E4" s="1459" t="s">
        <v>345</v>
      </c>
      <c r="F4" s="1459"/>
      <c r="H4" s="1462" t="s">
        <v>346</v>
      </c>
      <c r="I4" s="1462"/>
      <c r="K4" s="745">
        <f t="shared" ref="K4:K35" si="1">EOMONTH(K3,0)+1</f>
        <v>44958</v>
      </c>
      <c r="L4" s="746">
        <f t="shared" si="0"/>
        <v>44985</v>
      </c>
      <c r="Q4" s="747">
        <f>INDEX(top_table[mp],MATCH(maslul_ix,top_table[maslul_ix],0))</f>
        <v>1</v>
      </c>
      <c r="R4" s="747">
        <f>INDEX(top_table[material],MATCH(maslul_ix,top_table[maslul_ix],0))</f>
        <v>1</v>
      </c>
      <c r="S4" s="747">
        <f>INDEX(top_table[subcont],MATCH(maslul_ix,top_table[maslul_ix],0))</f>
        <v>1</v>
      </c>
      <c r="T4" s="735"/>
      <c r="U4" s="735"/>
      <c r="V4" s="747">
        <f>INDEX(top_table[tzyud_yiudi],MATCH(maslul_ix,top_table[maslul_ix],0))</f>
        <v>0</v>
      </c>
      <c r="W4" s="747">
        <f>INDEX(top_table[misc],MATCH(maslul_ix,top_table[maslul_ix],0))</f>
        <v>1</v>
      </c>
      <c r="X4" s="747">
        <f>INDEX(top_table[tzyud],MATCH(maslul_ix,top_table[maslul_ix],0))</f>
        <v>1</v>
      </c>
      <c r="Y4" s="747">
        <f>INDEX(top_table[tkura_mp],MATCH(maslul_ix,top_table[maslul_ix],0))</f>
        <v>0.2</v>
      </c>
      <c r="Z4" s="747">
        <f>INDEX(top_table[achuz_pchat],MATCH(maslul_ix,top_table[maslul_ix],0))</f>
        <v>0.33333333333333331</v>
      </c>
      <c r="AA4" s="747">
        <f>INDEX(top_table[matterial_tkura],MATCH(maslul_ix,top_table[maslul_ix],0))</f>
        <v>1</v>
      </c>
      <c r="AB4" s="747">
        <f>INDEX(top_table[matterial_achuz_tkura],MATCH(maslul_ix,top_table[maslul_ix],0))</f>
        <v>0.2</v>
      </c>
      <c r="AC4" s="736"/>
    </row>
    <row r="5" spans="1:29" ht="14.95" customHeight="1" thickBot="1" x14ac:dyDescent="0.25">
      <c r="A5" s="738" t="s">
        <v>123</v>
      </c>
      <c r="B5" s="744" t="s">
        <v>416</v>
      </c>
      <c r="C5" s="744">
        <f ca="1">_chomarim_chev_calc_flag</f>
        <v>1</v>
      </c>
      <c r="E5" s="748" t="s">
        <v>28</v>
      </c>
      <c r="F5" s="748" t="s">
        <v>7</v>
      </c>
      <c r="H5" s="1460"/>
      <c r="I5" s="1461"/>
      <c r="K5" s="745">
        <f t="shared" si="1"/>
        <v>44986</v>
      </c>
      <c r="L5" s="746">
        <f t="shared" si="0"/>
        <v>45016</v>
      </c>
      <c r="N5" s="1452" t="s">
        <v>175</v>
      </c>
      <c r="O5" s="1446" t="s">
        <v>323</v>
      </c>
      <c r="P5" s="1446" t="s">
        <v>279</v>
      </c>
      <c r="Q5" s="1446" t="s">
        <v>122</v>
      </c>
      <c r="R5" s="1446" t="s">
        <v>123</v>
      </c>
      <c r="S5" s="1446" t="s">
        <v>124</v>
      </c>
      <c r="T5" s="1446" t="s">
        <v>114</v>
      </c>
      <c r="U5" s="1446" t="s">
        <v>172</v>
      </c>
      <c r="V5" s="1446" t="s">
        <v>130</v>
      </c>
      <c r="W5" s="1446" t="s">
        <v>3</v>
      </c>
      <c r="X5" s="1446" t="s">
        <v>125</v>
      </c>
      <c r="Y5" s="1446" t="s">
        <v>143</v>
      </c>
      <c r="Z5" s="1446" t="s">
        <v>131</v>
      </c>
      <c r="AA5" s="1446" t="s">
        <v>140</v>
      </c>
      <c r="AB5" s="1446" t="s">
        <v>141</v>
      </c>
      <c r="AC5" s="1449" t="s">
        <v>142</v>
      </c>
    </row>
    <row r="6" spans="1:29" ht="14.95" customHeight="1" x14ac:dyDescent="0.2">
      <c r="A6" s="738" t="s">
        <v>415</v>
      </c>
      <c r="B6" s="744" t="s">
        <v>412</v>
      </c>
      <c r="C6" s="744">
        <f ca="1">_subcont_chev_calc_flag</f>
        <v>1</v>
      </c>
      <c r="E6" s="749">
        <v>1</v>
      </c>
      <c r="F6" s="750" t="s">
        <v>29</v>
      </c>
      <c r="H6" s="748" t="s">
        <v>40</v>
      </c>
      <c r="I6" s="748" t="s">
        <v>41</v>
      </c>
      <c r="K6" s="745">
        <f t="shared" si="1"/>
        <v>45017</v>
      </c>
      <c r="L6" s="746">
        <f t="shared" si="0"/>
        <v>45046</v>
      </c>
      <c r="N6" s="1453"/>
      <c r="O6" s="1447"/>
      <c r="P6" s="1447"/>
      <c r="Q6" s="1447"/>
      <c r="R6" s="1447"/>
      <c r="S6" s="1447"/>
      <c r="T6" s="1447"/>
      <c r="U6" s="1447"/>
      <c r="V6" s="1447"/>
      <c r="W6" s="1447"/>
      <c r="X6" s="1447"/>
      <c r="Y6" s="1447"/>
      <c r="Z6" s="1447"/>
      <c r="AA6" s="1447"/>
      <c r="AB6" s="1447"/>
      <c r="AC6" s="1450"/>
    </row>
    <row r="7" spans="1:29" ht="14.95" customHeight="1" x14ac:dyDescent="0.2">
      <c r="A7" s="738" t="s">
        <v>125</v>
      </c>
      <c r="B7" s="744" t="s">
        <v>413</v>
      </c>
      <c r="C7" s="744">
        <f ca="1">_tziyud_chev_calc_flag_0*_tziyud_chev_calc_flag_1</f>
        <v>1</v>
      </c>
      <c r="E7" s="749">
        <v>2</v>
      </c>
      <c r="F7" s="750" t="s">
        <v>30</v>
      </c>
      <c r="H7" s="749">
        <v>1</v>
      </c>
      <c r="I7" s="750" t="s">
        <v>38</v>
      </c>
      <c r="K7" s="745">
        <f t="shared" si="1"/>
        <v>45047</v>
      </c>
      <c r="L7" s="746">
        <f t="shared" si="0"/>
        <v>45077</v>
      </c>
      <c r="N7" s="1454"/>
      <c r="O7" s="1448"/>
      <c r="P7" s="1448"/>
      <c r="Q7" s="1448"/>
      <c r="R7" s="1448"/>
      <c r="S7" s="1448"/>
      <c r="T7" s="1448"/>
      <c r="U7" s="1448"/>
      <c r="V7" s="1448"/>
      <c r="W7" s="1448"/>
      <c r="X7" s="1448"/>
      <c r="Y7" s="1447"/>
      <c r="Z7" s="1448"/>
      <c r="AA7" s="1448"/>
      <c r="AB7" s="1448"/>
      <c r="AC7" s="1451"/>
    </row>
    <row r="8" spans="1:29" ht="14.95" customHeight="1" x14ac:dyDescent="0.2">
      <c r="A8" s="738" t="s">
        <v>3</v>
      </c>
      <c r="B8" s="744" t="s">
        <v>419</v>
      </c>
      <c r="C8" s="744">
        <f ca="1">_shonot_chev_calc_flag</f>
        <v>1</v>
      </c>
      <c r="E8" s="749">
        <v>3</v>
      </c>
      <c r="F8" s="750" t="s">
        <v>31</v>
      </c>
      <c r="H8" s="749">
        <v>2</v>
      </c>
      <c r="I8" s="750" t="s">
        <v>37</v>
      </c>
      <c r="K8" s="745">
        <f t="shared" si="1"/>
        <v>45078</v>
      </c>
      <c r="L8" s="746">
        <f t="shared" si="0"/>
        <v>45107</v>
      </c>
      <c r="N8" s="680" t="s">
        <v>324</v>
      </c>
      <c r="O8" s="93" t="s">
        <v>325</v>
      </c>
      <c r="P8" s="93" t="s">
        <v>326</v>
      </c>
      <c r="Q8" s="93" t="s">
        <v>327</v>
      </c>
      <c r="R8" s="681" t="s">
        <v>328</v>
      </c>
      <c r="S8" s="93" t="s">
        <v>329</v>
      </c>
      <c r="T8" s="93" t="s">
        <v>330</v>
      </c>
      <c r="U8" s="93" t="s">
        <v>331</v>
      </c>
      <c r="V8" s="93" t="s">
        <v>332</v>
      </c>
      <c r="W8" s="93" t="s">
        <v>333</v>
      </c>
      <c r="X8" s="93" t="s">
        <v>334</v>
      </c>
      <c r="Y8" s="93" t="s">
        <v>335</v>
      </c>
      <c r="Z8" s="93" t="s">
        <v>338</v>
      </c>
      <c r="AA8" s="93" t="s">
        <v>339</v>
      </c>
      <c r="AB8" s="93" t="s">
        <v>337</v>
      </c>
      <c r="AC8" s="682" t="s">
        <v>336</v>
      </c>
    </row>
    <row r="9" spans="1:29" ht="14.95" customHeight="1" x14ac:dyDescent="0.2">
      <c r="E9" s="749">
        <v>4</v>
      </c>
      <c r="F9" s="750" t="s">
        <v>32</v>
      </c>
      <c r="H9" s="749">
        <v>3</v>
      </c>
      <c r="I9" s="750" t="s">
        <v>36</v>
      </c>
      <c r="K9" s="745">
        <f t="shared" si="1"/>
        <v>45108</v>
      </c>
      <c r="L9" s="746">
        <f t="shared" si="0"/>
        <v>45138</v>
      </c>
      <c r="N9" s="751"/>
      <c r="O9" s="752" t="s">
        <v>171</v>
      </c>
      <c r="P9" s="753">
        <v>1</v>
      </c>
      <c r="Q9" s="664">
        <v>0</v>
      </c>
      <c r="R9" s="665">
        <v>0</v>
      </c>
      <c r="S9" s="665">
        <v>0</v>
      </c>
      <c r="T9" s="665">
        <v>0</v>
      </c>
      <c r="U9" s="665">
        <v>0</v>
      </c>
      <c r="V9" s="665">
        <v>0</v>
      </c>
      <c r="W9" s="665">
        <v>0</v>
      </c>
      <c r="X9" s="665">
        <v>0</v>
      </c>
      <c r="Y9" s="540">
        <v>0</v>
      </c>
      <c r="Z9" s="541">
        <v>0</v>
      </c>
      <c r="AA9" s="665">
        <v>0</v>
      </c>
      <c r="AB9" s="665">
        <v>0</v>
      </c>
      <c r="AC9" s="683">
        <v>0</v>
      </c>
    </row>
    <row r="10" spans="1:29" ht="14.95" customHeight="1" x14ac:dyDescent="0.2">
      <c r="H10" s="749">
        <v>4</v>
      </c>
      <c r="I10" s="750" t="s">
        <v>39</v>
      </c>
      <c r="K10" s="745">
        <f t="shared" si="1"/>
        <v>45139</v>
      </c>
      <c r="L10" s="746">
        <f t="shared" si="0"/>
        <v>45169</v>
      </c>
      <c r="N10" s="684" t="s">
        <v>180</v>
      </c>
      <c r="O10" s="754" t="s">
        <v>176</v>
      </c>
      <c r="P10" s="753">
        <v>2</v>
      </c>
      <c r="Q10" s="664">
        <v>1</v>
      </c>
      <c r="R10" s="665">
        <v>1</v>
      </c>
      <c r="S10" s="665">
        <v>1</v>
      </c>
      <c r="T10" s="665">
        <v>0</v>
      </c>
      <c r="U10" s="665">
        <v>1</v>
      </c>
      <c r="V10" s="665">
        <v>0</v>
      </c>
      <c r="W10" s="665">
        <v>1</v>
      </c>
      <c r="X10" s="665">
        <v>1</v>
      </c>
      <c r="Y10" s="540">
        <v>0.2</v>
      </c>
      <c r="Z10" s="541">
        <v>0.33333333333333331</v>
      </c>
      <c r="AA10" s="665">
        <v>0</v>
      </c>
      <c r="AB10" s="665">
        <v>0</v>
      </c>
      <c r="AC10" s="683">
        <v>0</v>
      </c>
    </row>
    <row r="11" spans="1:29" ht="14.95" customHeight="1" x14ac:dyDescent="0.2">
      <c r="B11" s="755" t="s">
        <v>367</v>
      </c>
      <c r="C11" s="777">
        <f>IF(COUNTA(chev_info_range)+COUNTA(chev_tkufat_bitzua_rng)=4,1,0)</f>
        <v>0</v>
      </c>
      <c r="H11" s="749">
        <v>5</v>
      </c>
      <c r="I11" s="750" t="s">
        <v>65</v>
      </c>
      <c r="K11" s="745">
        <f t="shared" si="1"/>
        <v>45170</v>
      </c>
      <c r="L11" s="746">
        <f t="shared" si="0"/>
        <v>45199</v>
      </c>
      <c r="N11" s="684" t="s">
        <v>181</v>
      </c>
      <c r="O11" s="754" t="s">
        <v>148</v>
      </c>
      <c r="P11" s="753">
        <v>3</v>
      </c>
      <c r="Q11" s="664">
        <v>0</v>
      </c>
      <c r="R11" s="665">
        <v>1</v>
      </c>
      <c r="S11" s="665">
        <v>1</v>
      </c>
      <c r="T11" s="665">
        <v>0</v>
      </c>
      <c r="U11" s="665">
        <v>1</v>
      </c>
      <c r="V11" s="665">
        <v>0</v>
      </c>
      <c r="W11" s="665">
        <v>1</v>
      </c>
      <c r="X11" s="665">
        <v>1</v>
      </c>
      <c r="Y11" s="540">
        <v>0</v>
      </c>
      <c r="Z11" s="541">
        <v>0.33333333333333331</v>
      </c>
      <c r="AA11" s="665">
        <v>0</v>
      </c>
      <c r="AB11" s="665">
        <v>0</v>
      </c>
      <c r="AC11" s="683">
        <v>0</v>
      </c>
    </row>
    <row r="12" spans="1:29" ht="14.95" customHeight="1" x14ac:dyDescent="0.2">
      <c r="B12" s="755" t="s">
        <v>366</v>
      </c>
      <c r="C12" s="756">
        <f>IF(COUNTA(bodek_info_range)=3,1,0)</f>
        <v>0</v>
      </c>
      <c r="H12" s="749">
        <v>6</v>
      </c>
      <c r="I12" s="750" t="s">
        <v>14</v>
      </c>
      <c r="K12" s="745">
        <f t="shared" si="1"/>
        <v>45200</v>
      </c>
      <c r="L12" s="746">
        <f t="shared" si="0"/>
        <v>45230</v>
      </c>
      <c r="N12" s="684" t="s">
        <v>182</v>
      </c>
      <c r="O12" s="754" t="s">
        <v>170</v>
      </c>
      <c r="P12" s="753">
        <v>4</v>
      </c>
      <c r="Q12" s="664">
        <v>1</v>
      </c>
      <c r="R12" s="665">
        <v>1</v>
      </c>
      <c r="S12" s="665">
        <v>1</v>
      </c>
      <c r="T12" s="665">
        <v>0</v>
      </c>
      <c r="U12" s="665">
        <v>1</v>
      </c>
      <c r="V12" s="665">
        <v>0</v>
      </c>
      <c r="W12" s="665">
        <v>1</v>
      </c>
      <c r="X12" s="665">
        <v>1</v>
      </c>
      <c r="Y12" s="540">
        <v>0.2</v>
      </c>
      <c r="Z12" s="541">
        <v>0.33333333333333331</v>
      </c>
      <c r="AA12" s="665">
        <v>0</v>
      </c>
      <c r="AB12" s="665">
        <v>0</v>
      </c>
      <c r="AC12" s="683">
        <v>0</v>
      </c>
    </row>
    <row r="13" spans="1:29" ht="14.95" customHeight="1" thickBot="1" x14ac:dyDescent="0.25">
      <c r="K13" s="745">
        <f t="shared" si="1"/>
        <v>45231</v>
      </c>
      <c r="L13" s="746">
        <f t="shared" si="0"/>
        <v>45260</v>
      </c>
      <c r="N13" s="684" t="s">
        <v>183</v>
      </c>
      <c r="O13" s="754" t="s">
        <v>167</v>
      </c>
      <c r="P13" s="753">
        <v>5</v>
      </c>
      <c r="Q13" s="664">
        <v>1</v>
      </c>
      <c r="R13" s="665">
        <v>1</v>
      </c>
      <c r="S13" s="665">
        <v>1</v>
      </c>
      <c r="T13" s="665">
        <v>0</v>
      </c>
      <c r="U13" s="665">
        <v>1</v>
      </c>
      <c r="V13" s="665">
        <v>0</v>
      </c>
      <c r="W13" s="665">
        <v>1</v>
      </c>
      <c r="X13" s="665">
        <v>1</v>
      </c>
      <c r="Y13" s="540">
        <v>0.2</v>
      </c>
      <c r="Z13" s="541">
        <v>0.33333333333333331</v>
      </c>
      <c r="AA13" s="665">
        <v>0</v>
      </c>
      <c r="AB13" s="665">
        <v>0</v>
      </c>
      <c r="AC13" s="683">
        <v>0</v>
      </c>
    </row>
    <row r="14" spans="1:29" ht="14.95" customHeight="1" thickBot="1" x14ac:dyDescent="0.25">
      <c r="E14" s="1456" t="s">
        <v>349</v>
      </c>
      <c r="F14" s="1457"/>
      <c r="G14" s="1457"/>
      <c r="H14" s="1457"/>
      <c r="I14" s="1458"/>
      <c r="K14" s="745">
        <f t="shared" si="1"/>
        <v>45261</v>
      </c>
      <c r="L14" s="746">
        <f t="shared" si="0"/>
        <v>45291</v>
      </c>
      <c r="N14" s="684" t="s">
        <v>183</v>
      </c>
      <c r="O14" s="754" t="s">
        <v>168</v>
      </c>
      <c r="P14" s="753">
        <v>6</v>
      </c>
      <c r="Q14" s="664">
        <v>1</v>
      </c>
      <c r="R14" s="665">
        <v>1</v>
      </c>
      <c r="S14" s="665">
        <v>1</v>
      </c>
      <c r="T14" s="665">
        <v>0</v>
      </c>
      <c r="U14" s="665">
        <v>1</v>
      </c>
      <c r="V14" s="665">
        <v>1</v>
      </c>
      <c r="W14" s="665">
        <v>1</v>
      </c>
      <c r="X14" s="665">
        <v>1</v>
      </c>
      <c r="Y14" s="540">
        <v>0.2</v>
      </c>
      <c r="Z14" s="541">
        <v>0.33333333333333331</v>
      </c>
      <c r="AA14" s="665">
        <v>0</v>
      </c>
      <c r="AB14" s="665">
        <v>0</v>
      </c>
      <c r="AC14" s="683">
        <v>0</v>
      </c>
    </row>
    <row r="15" spans="1:29" ht="14.95" customHeight="1" x14ac:dyDescent="0.2">
      <c r="B15" s="757" t="s">
        <v>354</v>
      </c>
      <c r="K15" s="745">
        <f t="shared" si="1"/>
        <v>45292</v>
      </c>
      <c r="L15" s="746">
        <f t="shared" si="0"/>
        <v>45322</v>
      </c>
      <c r="N15" s="684" t="s">
        <v>180</v>
      </c>
      <c r="O15" s="754" t="s">
        <v>156</v>
      </c>
      <c r="P15" s="753">
        <v>7</v>
      </c>
      <c r="Q15" s="664">
        <v>1</v>
      </c>
      <c r="R15" s="665">
        <v>1</v>
      </c>
      <c r="S15" s="665">
        <v>1</v>
      </c>
      <c r="T15" s="665">
        <v>0</v>
      </c>
      <c r="U15" s="665">
        <v>1</v>
      </c>
      <c r="V15" s="665">
        <v>1</v>
      </c>
      <c r="W15" s="665">
        <v>1</v>
      </c>
      <c r="X15" s="665">
        <v>1</v>
      </c>
      <c r="Y15" s="540">
        <v>0.2</v>
      </c>
      <c r="Z15" s="541">
        <v>0.33333333333333331</v>
      </c>
      <c r="AA15" s="665">
        <v>0</v>
      </c>
      <c r="AB15" s="665">
        <v>0</v>
      </c>
      <c r="AC15" s="683">
        <v>0</v>
      </c>
    </row>
    <row r="16" spans="1:29" ht="14.95" customHeight="1" x14ac:dyDescent="0.2">
      <c r="B16" s="757" t="s">
        <v>355</v>
      </c>
      <c r="E16" s="1459" t="s">
        <v>347</v>
      </c>
      <c r="F16" s="1459"/>
      <c r="H16" s="1459" t="s">
        <v>348</v>
      </c>
      <c r="I16" s="1459"/>
      <c r="K16" s="745">
        <f t="shared" si="1"/>
        <v>45323</v>
      </c>
      <c r="L16" s="746">
        <f t="shared" si="0"/>
        <v>45351</v>
      </c>
      <c r="N16" s="684" t="s">
        <v>182</v>
      </c>
      <c r="O16" s="754" t="s">
        <v>169</v>
      </c>
      <c r="P16" s="753">
        <v>8</v>
      </c>
      <c r="Q16" s="664">
        <v>0</v>
      </c>
      <c r="R16" s="665">
        <v>1</v>
      </c>
      <c r="S16" s="665">
        <v>1</v>
      </c>
      <c r="T16" s="665">
        <v>0</v>
      </c>
      <c r="U16" s="665">
        <v>0</v>
      </c>
      <c r="V16" s="665">
        <v>0</v>
      </c>
      <c r="W16" s="665">
        <v>1</v>
      </c>
      <c r="X16" s="665">
        <v>0</v>
      </c>
      <c r="Y16" s="540">
        <v>0</v>
      </c>
      <c r="Z16" s="541">
        <v>0</v>
      </c>
      <c r="AA16" s="665">
        <v>0</v>
      </c>
      <c r="AB16" s="665">
        <v>0</v>
      </c>
      <c r="AC16" s="683">
        <v>0</v>
      </c>
    </row>
    <row r="17" spans="5:29" ht="14.95" customHeight="1" x14ac:dyDescent="0.2">
      <c r="E17" s="748" t="s">
        <v>28</v>
      </c>
      <c r="F17" s="748" t="s">
        <v>7</v>
      </c>
      <c r="H17" s="748" t="s">
        <v>72</v>
      </c>
      <c r="I17" s="748" t="s">
        <v>7</v>
      </c>
      <c r="K17" s="745">
        <f t="shared" si="1"/>
        <v>45352</v>
      </c>
      <c r="L17" s="746">
        <f t="shared" si="0"/>
        <v>45382</v>
      </c>
      <c r="N17" s="684" t="s">
        <v>184</v>
      </c>
      <c r="O17" s="754" t="s">
        <v>186</v>
      </c>
      <c r="P17" s="753">
        <v>9</v>
      </c>
      <c r="Q17" s="664">
        <v>1</v>
      </c>
      <c r="R17" s="665">
        <v>1</v>
      </c>
      <c r="S17" s="665">
        <v>1</v>
      </c>
      <c r="T17" s="665">
        <v>0</v>
      </c>
      <c r="U17" s="665">
        <v>0</v>
      </c>
      <c r="V17" s="665">
        <v>0</v>
      </c>
      <c r="W17" s="665">
        <v>1</v>
      </c>
      <c r="X17" s="665">
        <v>1</v>
      </c>
      <c r="Y17" s="540">
        <v>0.2</v>
      </c>
      <c r="Z17" s="541">
        <v>0.33333333333333331</v>
      </c>
      <c r="AA17" s="665">
        <v>0</v>
      </c>
      <c r="AB17" s="665">
        <v>0</v>
      </c>
      <c r="AC17" s="683">
        <v>1</v>
      </c>
    </row>
    <row r="18" spans="5:29" ht="14.95" customHeight="1" x14ac:dyDescent="0.2">
      <c r="E18" s="749">
        <v>1</v>
      </c>
      <c r="F18" s="750" t="s">
        <v>29</v>
      </c>
      <c r="H18" s="749" t="s">
        <v>107</v>
      </c>
      <c r="I18" s="750" t="s">
        <v>107</v>
      </c>
      <c r="K18" s="745">
        <f t="shared" si="1"/>
        <v>45383</v>
      </c>
      <c r="L18" s="746">
        <f t="shared" si="0"/>
        <v>45412</v>
      </c>
      <c r="N18" s="684" t="s">
        <v>184</v>
      </c>
      <c r="O18" s="754" t="s">
        <v>187</v>
      </c>
      <c r="P18" s="753">
        <v>10</v>
      </c>
      <c r="Q18" s="664">
        <v>1</v>
      </c>
      <c r="R18" s="665">
        <v>1</v>
      </c>
      <c r="S18" s="665">
        <v>1</v>
      </c>
      <c r="T18" s="665">
        <v>0</v>
      </c>
      <c r="U18" s="665">
        <v>0</v>
      </c>
      <c r="V18" s="665">
        <v>0</v>
      </c>
      <c r="W18" s="665">
        <v>1</v>
      </c>
      <c r="X18" s="665">
        <v>1</v>
      </c>
      <c r="Y18" s="540">
        <v>0.2</v>
      </c>
      <c r="Z18" s="541">
        <v>0.33333333333333331</v>
      </c>
      <c r="AA18" s="665">
        <v>1</v>
      </c>
      <c r="AB18" s="665">
        <v>0.2</v>
      </c>
      <c r="AC18" s="683">
        <v>0</v>
      </c>
    </row>
    <row r="19" spans="5:29" ht="14.95" customHeight="1" x14ac:dyDescent="0.2">
      <c r="E19" s="749">
        <v>2</v>
      </c>
      <c r="F19" s="750" t="s">
        <v>30</v>
      </c>
      <c r="H19" s="749" t="s">
        <v>108</v>
      </c>
      <c r="I19" s="750" t="s">
        <v>108</v>
      </c>
      <c r="K19" s="745">
        <f t="shared" si="1"/>
        <v>45413</v>
      </c>
      <c r="L19" s="746">
        <f t="shared" si="0"/>
        <v>45443</v>
      </c>
      <c r="N19" s="684" t="s">
        <v>184</v>
      </c>
      <c r="O19" s="758" t="s">
        <v>196</v>
      </c>
      <c r="P19" s="753">
        <v>11</v>
      </c>
      <c r="Q19" s="664">
        <v>1</v>
      </c>
      <c r="R19" s="665">
        <v>1</v>
      </c>
      <c r="S19" s="665">
        <v>1</v>
      </c>
      <c r="T19" s="665">
        <v>0</v>
      </c>
      <c r="U19" s="665">
        <v>0</v>
      </c>
      <c r="V19" s="665">
        <v>0</v>
      </c>
      <c r="W19" s="665">
        <v>1</v>
      </c>
      <c r="X19" s="665">
        <v>1</v>
      </c>
      <c r="Y19" s="540">
        <v>0.2</v>
      </c>
      <c r="Z19" s="541">
        <v>0.33333333333333331</v>
      </c>
      <c r="AA19" s="665">
        <v>1</v>
      </c>
      <c r="AB19" s="665">
        <v>0.2</v>
      </c>
      <c r="AC19" s="683">
        <v>0</v>
      </c>
    </row>
    <row r="20" spans="5:29" ht="14.95" customHeight="1" x14ac:dyDescent="0.2">
      <c r="E20" s="749">
        <v>3</v>
      </c>
      <c r="F20" s="750" t="s">
        <v>31</v>
      </c>
      <c r="K20" s="745">
        <f t="shared" si="1"/>
        <v>45444</v>
      </c>
      <c r="L20" s="746">
        <f t="shared" si="0"/>
        <v>45473</v>
      </c>
      <c r="N20" s="684" t="s">
        <v>185</v>
      </c>
      <c r="O20" s="754" t="s">
        <v>191</v>
      </c>
      <c r="P20" s="753">
        <v>12</v>
      </c>
      <c r="Q20" s="664">
        <v>1</v>
      </c>
      <c r="R20" s="665">
        <v>1</v>
      </c>
      <c r="S20" s="665">
        <v>1</v>
      </c>
      <c r="T20" s="665">
        <v>0</v>
      </c>
      <c r="U20" s="665">
        <v>1</v>
      </c>
      <c r="V20" s="665">
        <v>0</v>
      </c>
      <c r="W20" s="665">
        <v>1</v>
      </c>
      <c r="X20" s="665">
        <v>1</v>
      </c>
      <c r="Y20" s="540">
        <v>0.2</v>
      </c>
      <c r="Z20" s="541">
        <v>0.33333333333333331</v>
      </c>
      <c r="AA20" s="665">
        <v>0</v>
      </c>
      <c r="AB20" s="665">
        <v>0</v>
      </c>
      <c r="AC20" s="683">
        <v>0</v>
      </c>
    </row>
    <row r="21" spans="5:29" ht="14.95" customHeight="1" x14ac:dyDescent="0.2">
      <c r="E21" s="749">
        <v>4</v>
      </c>
      <c r="F21" s="750" t="s">
        <v>32</v>
      </c>
      <c r="K21" s="745">
        <f t="shared" si="1"/>
        <v>45474</v>
      </c>
      <c r="L21" s="746">
        <f t="shared" si="0"/>
        <v>45504</v>
      </c>
      <c r="N21" s="684" t="s">
        <v>185</v>
      </c>
      <c r="O21" s="754" t="s">
        <v>157</v>
      </c>
      <c r="P21" s="753">
        <v>13</v>
      </c>
      <c r="Q21" s="664">
        <v>1</v>
      </c>
      <c r="R21" s="665">
        <v>1</v>
      </c>
      <c r="S21" s="665">
        <v>1</v>
      </c>
      <c r="T21" s="665">
        <v>0</v>
      </c>
      <c r="U21" s="665">
        <v>1</v>
      </c>
      <c r="V21" s="665">
        <v>0</v>
      </c>
      <c r="W21" s="665">
        <v>1</v>
      </c>
      <c r="X21" s="665">
        <v>1</v>
      </c>
      <c r="Y21" s="540">
        <v>0.2</v>
      </c>
      <c r="Z21" s="541">
        <v>0.33333333333333331</v>
      </c>
      <c r="AA21" s="665">
        <v>0</v>
      </c>
      <c r="AB21" s="665">
        <v>0</v>
      </c>
      <c r="AC21" s="683">
        <v>0</v>
      </c>
    </row>
    <row r="22" spans="5:29" ht="14.95" customHeight="1" x14ac:dyDescent="0.2">
      <c r="K22" s="745">
        <f t="shared" si="1"/>
        <v>45505</v>
      </c>
      <c r="L22" s="746">
        <f t="shared" si="0"/>
        <v>45535</v>
      </c>
      <c r="N22" s="684" t="s">
        <v>185</v>
      </c>
      <c r="O22" s="754" t="s">
        <v>188</v>
      </c>
      <c r="P22" s="753">
        <v>14</v>
      </c>
      <c r="Q22" s="664">
        <v>1</v>
      </c>
      <c r="R22" s="665">
        <v>1</v>
      </c>
      <c r="S22" s="665">
        <v>1</v>
      </c>
      <c r="T22" s="665">
        <v>0</v>
      </c>
      <c r="U22" s="665">
        <v>1</v>
      </c>
      <c r="V22" s="665">
        <v>0</v>
      </c>
      <c r="W22" s="665">
        <v>1</v>
      </c>
      <c r="X22" s="665">
        <v>1</v>
      </c>
      <c r="Y22" s="540">
        <v>0.2</v>
      </c>
      <c r="Z22" s="541">
        <v>0.33333333333333331</v>
      </c>
      <c r="AA22" s="665">
        <v>0</v>
      </c>
      <c r="AB22" s="665">
        <v>0</v>
      </c>
      <c r="AC22" s="683">
        <v>0</v>
      </c>
    </row>
    <row r="23" spans="5:29" ht="14.95" customHeight="1" x14ac:dyDescent="0.2">
      <c r="K23" s="745">
        <f t="shared" si="1"/>
        <v>45536</v>
      </c>
      <c r="L23" s="746">
        <f t="shared" si="0"/>
        <v>45565</v>
      </c>
      <c r="N23" s="684" t="s">
        <v>180</v>
      </c>
      <c r="O23" s="754" t="s">
        <v>197</v>
      </c>
      <c r="P23" s="753">
        <v>15</v>
      </c>
      <c r="Q23" s="664">
        <v>1</v>
      </c>
      <c r="R23" s="665">
        <v>1</v>
      </c>
      <c r="S23" s="665">
        <v>1</v>
      </c>
      <c r="T23" s="665">
        <v>0</v>
      </c>
      <c r="U23" s="665">
        <v>1</v>
      </c>
      <c r="V23" s="665">
        <v>0</v>
      </c>
      <c r="W23" s="665">
        <v>1</v>
      </c>
      <c r="X23" s="665">
        <v>1</v>
      </c>
      <c r="Y23" s="540">
        <v>0.2</v>
      </c>
      <c r="Z23" s="541">
        <v>0.33333333333333331</v>
      </c>
      <c r="AA23" s="665">
        <v>0</v>
      </c>
      <c r="AB23" s="665">
        <v>0</v>
      </c>
      <c r="AC23" s="683">
        <v>0</v>
      </c>
    </row>
    <row r="24" spans="5:29" ht="14.95" customHeight="1" x14ac:dyDescent="0.2">
      <c r="E24" s="1462" t="s">
        <v>71</v>
      </c>
      <c r="F24" s="1462"/>
      <c r="H24" s="1462" t="s">
        <v>61</v>
      </c>
      <c r="I24" s="1462"/>
      <c r="K24" s="745">
        <f t="shared" si="1"/>
        <v>45566</v>
      </c>
      <c r="L24" s="746">
        <f t="shared" si="0"/>
        <v>45596</v>
      </c>
      <c r="N24" s="684" t="s">
        <v>184</v>
      </c>
      <c r="O24" s="754" t="s">
        <v>198</v>
      </c>
      <c r="P24" s="753">
        <v>16</v>
      </c>
      <c r="Q24" s="664">
        <v>1</v>
      </c>
      <c r="R24" s="665">
        <v>1</v>
      </c>
      <c r="S24" s="665">
        <v>1</v>
      </c>
      <c r="T24" s="665">
        <v>0</v>
      </c>
      <c r="U24" s="665">
        <v>0</v>
      </c>
      <c r="V24" s="665">
        <v>0</v>
      </c>
      <c r="W24" s="665">
        <v>1</v>
      </c>
      <c r="X24" s="665">
        <v>1</v>
      </c>
      <c r="Y24" s="540">
        <v>0.2</v>
      </c>
      <c r="Z24" s="541">
        <v>0.33333333333333331</v>
      </c>
      <c r="AA24" s="665">
        <v>0</v>
      </c>
      <c r="AB24" s="665">
        <v>0</v>
      </c>
      <c r="AC24" s="683">
        <v>1</v>
      </c>
    </row>
    <row r="25" spans="5:29" ht="14.95" customHeight="1" x14ac:dyDescent="0.2">
      <c r="E25" s="1463"/>
      <c r="F25" s="1464"/>
      <c r="H25" s="748" t="s">
        <v>40</v>
      </c>
      <c r="I25" s="748" t="s">
        <v>41</v>
      </c>
      <c r="K25" s="745">
        <f t="shared" si="1"/>
        <v>45597</v>
      </c>
      <c r="L25" s="746">
        <f t="shared" si="0"/>
        <v>45626</v>
      </c>
      <c r="N25" s="684" t="s">
        <v>184</v>
      </c>
      <c r="O25" s="754" t="s">
        <v>199</v>
      </c>
      <c r="P25" s="753">
        <v>17</v>
      </c>
      <c r="Q25" s="664">
        <v>1</v>
      </c>
      <c r="R25" s="665">
        <v>1</v>
      </c>
      <c r="S25" s="665">
        <v>1</v>
      </c>
      <c r="T25" s="665">
        <v>0</v>
      </c>
      <c r="U25" s="665">
        <v>0</v>
      </c>
      <c r="V25" s="665">
        <v>0</v>
      </c>
      <c r="W25" s="665">
        <v>1</v>
      </c>
      <c r="X25" s="665">
        <v>1</v>
      </c>
      <c r="Y25" s="540">
        <v>0.2</v>
      </c>
      <c r="Z25" s="541">
        <v>0.33333333333333331</v>
      </c>
      <c r="AA25" s="665">
        <v>1</v>
      </c>
      <c r="AB25" s="665">
        <v>0.2</v>
      </c>
      <c r="AC25" s="683">
        <v>0</v>
      </c>
    </row>
    <row r="26" spans="5:29" ht="14.95" customHeight="1" x14ac:dyDescent="0.2">
      <c r="E26" s="748" t="s">
        <v>72</v>
      </c>
      <c r="F26" s="748" t="s">
        <v>7</v>
      </c>
      <c r="H26" s="749">
        <v>1</v>
      </c>
      <c r="I26" s="750" t="s">
        <v>38</v>
      </c>
      <c r="K26" s="745">
        <f t="shared" si="1"/>
        <v>45627</v>
      </c>
      <c r="L26" s="746">
        <f t="shared" si="0"/>
        <v>45657</v>
      </c>
      <c r="N26" s="684" t="s">
        <v>180</v>
      </c>
      <c r="O26" s="754" t="s">
        <v>200</v>
      </c>
      <c r="P26" s="753">
        <v>18</v>
      </c>
      <c r="Q26" s="664">
        <v>1</v>
      </c>
      <c r="R26" s="665">
        <v>1</v>
      </c>
      <c r="S26" s="665">
        <v>1</v>
      </c>
      <c r="T26" s="665">
        <v>0</v>
      </c>
      <c r="U26" s="665">
        <v>1</v>
      </c>
      <c r="V26" s="665">
        <v>0</v>
      </c>
      <c r="W26" s="665">
        <v>1</v>
      </c>
      <c r="X26" s="665">
        <v>1</v>
      </c>
      <c r="Y26" s="540">
        <v>0.2</v>
      </c>
      <c r="Z26" s="541">
        <v>0.33333333333333331</v>
      </c>
      <c r="AA26" s="665">
        <v>0</v>
      </c>
      <c r="AB26" s="665">
        <v>0</v>
      </c>
      <c r="AC26" s="683">
        <v>0</v>
      </c>
    </row>
    <row r="27" spans="5:29" ht="14.95" customHeight="1" x14ac:dyDescent="0.2">
      <c r="E27" s="749" t="s">
        <v>73</v>
      </c>
      <c r="F27" s="750" t="s">
        <v>351</v>
      </c>
      <c r="H27" s="749">
        <v>2</v>
      </c>
      <c r="I27" s="750" t="s">
        <v>37</v>
      </c>
      <c r="K27" s="745">
        <f t="shared" si="1"/>
        <v>45658</v>
      </c>
      <c r="L27" s="746">
        <f t="shared" si="0"/>
        <v>45688</v>
      </c>
      <c r="N27" s="684" t="s">
        <v>181</v>
      </c>
      <c r="O27" s="754" t="s">
        <v>208</v>
      </c>
      <c r="P27" s="753">
        <v>19</v>
      </c>
      <c r="Q27" s="664">
        <v>1</v>
      </c>
      <c r="R27" s="665">
        <v>1</v>
      </c>
      <c r="S27" s="665">
        <v>1</v>
      </c>
      <c r="T27" s="665">
        <v>0</v>
      </c>
      <c r="U27" s="665">
        <v>1</v>
      </c>
      <c r="V27" s="665">
        <v>0</v>
      </c>
      <c r="W27" s="665">
        <v>1</v>
      </c>
      <c r="X27" s="665">
        <v>1</v>
      </c>
      <c r="Y27" s="540">
        <v>0.2</v>
      </c>
      <c r="Z27" s="541">
        <v>1</v>
      </c>
      <c r="AA27" s="665">
        <v>0</v>
      </c>
      <c r="AB27" s="665">
        <v>0</v>
      </c>
      <c r="AC27" s="683">
        <v>0</v>
      </c>
    </row>
    <row r="28" spans="5:29" ht="14.95" customHeight="1" x14ac:dyDescent="0.2">
      <c r="E28" s="749" t="s">
        <v>79</v>
      </c>
      <c r="F28" s="750" t="s">
        <v>74</v>
      </c>
      <c r="H28" s="749">
        <v>3</v>
      </c>
      <c r="I28" s="750" t="s">
        <v>36</v>
      </c>
      <c r="K28" s="745">
        <f t="shared" si="1"/>
        <v>45689</v>
      </c>
      <c r="L28" s="746">
        <f t="shared" si="0"/>
        <v>45716</v>
      </c>
      <c r="N28" s="684" t="s">
        <v>181</v>
      </c>
      <c r="O28" s="754" t="s">
        <v>150</v>
      </c>
      <c r="P28" s="753">
        <v>20</v>
      </c>
      <c r="Q28" s="664">
        <v>1</v>
      </c>
      <c r="R28" s="665">
        <v>1</v>
      </c>
      <c r="S28" s="665">
        <v>1</v>
      </c>
      <c r="T28" s="665">
        <v>0</v>
      </c>
      <c r="U28" s="665">
        <v>1</v>
      </c>
      <c r="V28" s="665">
        <v>0</v>
      </c>
      <c r="W28" s="665">
        <v>1</v>
      </c>
      <c r="X28" s="665">
        <v>1</v>
      </c>
      <c r="Y28" s="540">
        <v>0.2</v>
      </c>
      <c r="Z28" s="541">
        <v>1</v>
      </c>
      <c r="AA28" s="665">
        <v>0</v>
      </c>
      <c r="AB28" s="665">
        <v>0</v>
      </c>
      <c r="AC28" s="683">
        <v>0</v>
      </c>
    </row>
    <row r="29" spans="5:29" ht="14.95" customHeight="1" x14ac:dyDescent="0.2">
      <c r="E29" s="749" t="s">
        <v>110</v>
      </c>
      <c r="F29" s="750" t="s">
        <v>111</v>
      </c>
      <c r="H29" s="749">
        <v>4</v>
      </c>
      <c r="I29" s="750" t="s">
        <v>39</v>
      </c>
      <c r="K29" s="745">
        <f t="shared" si="1"/>
        <v>45717</v>
      </c>
      <c r="L29" s="746">
        <f t="shared" si="0"/>
        <v>45747</v>
      </c>
      <c r="N29" s="684" t="s">
        <v>181</v>
      </c>
      <c r="O29" s="754" t="s">
        <v>151</v>
      </c>
      <c r="P29" s="753">
        <v>21</v>
      </c>
      <c r="Q29" s="664">
        <v>1</v>
      </c>
      <c r="R29" s="665">
        <v>1</v>
      </c>
      <c r="S29" s="665">
        <v>1</v>
      </c>
      <c r="T29" s="665">
        <v>0</v>
      </c>
      <c r="U29" s="665">
        <v>1</v>
      </c>
      <c r="V29" s="665">
        <v>0</v>
      </c>
      <c r="W29" s="665">
        <v>1</v>
      </c>
      <c r="X29" s="665">
        <v>1</v>
      </c>
      <c r="Y29" s="540">
        <v>0</v>
      </c>
      <c r="Z29" s="541">
        <v>1</v>
      </c>
      <c r="AA29" s="665">
        <v>0</v>
      </c>
      <c r="AB29" s="665">
        <v>0</v>
      </c>
      <c r="AC29" s="683">
        <v>0</v>
      </c>
    </row>
    <row r="30" spans="5:29" ht="14.95" customHeight="1" x14ac:dyDescent="0.2">
      <c r="H30" s="749">
        <v>5</v>
      </c>
      <c r="I30" s="750" t="s">
        <v>65</v>
      </c>
      <c r="K30" s="745">
        <f t="shared" si="1"/>
        <v>45748</v>
      </c>
      <c r="L30" s="746">
        <f t="shared" si="0"/>
        <v>45777</v>
      </c>
      <c r="N30" s="684" t="s">
        <v>181</v>
      </c>
      <c r="O30" s="754" t="s">
        <v>152</v>
      </c>
      <c r="P30" s="753">
        <v>22</v>
      </c>
      <c r="Q30" s="664">
        <v>1</v>
      </c>
      <c r="R30" s="665">
        <v>1</v>
      </c>
      <c r="S30" s="665">
        <v>1</v>
      </c>
      <c r="T30" s="665">
        <v>1</v>
      </c>
      <c r="U30" s="665">
        <v>0</v>
      </c>
      <c r="V30" s="665">
        <v>0</v>
      </c>
      <c r="W30" s="665">
        <v>1</v>
      </c>
      <c r="X30" s="665">
        <v>1</v>
      </c>
      <c r="Y30" s="540">
        <v>0</v>
      </c>
      <c r="Z30" s="541">
        <v>1</v>
      </c>
      <c r="AA30" s="665">
        <v>0</v>
      </c>
      <c r="AB30" s="665">
        <v>0</v>
      </c>
      <c r="AC30" s="683">
        <v>0</v>
      </c>
    </row>
    <row r="31" spans="5:29" ht="14.95" customHeight="1" x14ac:dyDescent="0.2">
      <c r="H31" s="749">
        <v>6</v>
      </c>
      <c r="I31" s="750" t="s">
        <v>14</v>
      </c>
      <c r="K31" s="745">
        <f t="shared" si="1"/>
        <v>45778</v>
      </c>
      <c r="L31" s="746">
        <f t="shared" si="0"/>
        <v>45808</v>
      </c>
      <c r="N31" s="684" t="s">
        <v>181</v>
      </c>
      <c r="O31" s="754" t="s">
        <v>153</v>
      </c>
      <c r="P31" s="753">
        <v>23</v>
      </c>
      <c r="Q31" s="664">
        <v>1</v>
      </c>
      <c r="R31" s="665">
        <v>1</v>
      </c>
      <c r="S31" s="665">
        <v>1</v>
      </c>
      <c r="T31" s="665">
        <v>0</v>
      </c>
      <c r="U31" s="665">
        <v>1</v>
      </c>
      <c r="V31" s="665">
        <v>0</v>
      </c>
      <c r="W31" s="665">
        <v>1</v>
      </c>
      <c r="X31" s="665">
        <v>1</v>
      </c>
      <c r="Y31" s="540">
        <v>0.2</v>
      </c>
      <c r="Z31" s="541">
        <v>1</v>
      </c>
      <c r="AA31" s="665">
        <v>0</v>
      </c>
      <c r="AB31" s="665">
        <v>0</v>
      </c>
      <c r="AC31" s="683">
        <v>0</v>
      </c>
    </row>
    <row r="32" spans="5:29" ht="14.95" customHeight="1" thickBot="1" x14ac:dyDescent="0.25">
      <c r="K32" s="745">
        <f t="shared" si="1"/>
        <v>45809</v>
      </c>
      <c r="L32" s="746">
        <f t="shared" si="0"/>
        <v>45838</v>
      </c>
      <c r="N32" s="684" t="s">
        <v>181</v>
      </c>
      <c r="O32" s="754" t="s">
        <v>154</v>
      </c>
      <c r="P32" s="753">
        <v>24</v>
      </c>
      <c r="Q32" s="664">
        <v>0</v>
      </c>
      <c r="R32" s="665">
        <v>1</v>
      </c>
      <c r="S32" s="665">
        <v>0</v>
      </c>
      <c r="T32" s="665">
        <v>0</v>
      </c>
      <c r="U32" s="665">
        <v>0</v>
      </c>
      <c r="V32" s="665">
        <v>0</v>
      </c>
      <c r="W32" s="665">
        <v>1</v>
      </c>
      <c r="X32" s="665">
        <v>1</v>
      </c>
      <c r="Y32" s="540">
        <v>0</v>
      </c>
      <c r="Z32" s="541">
        <v>1</v>
      </c>
      <c r="AA32" s="665">
        <v>0</v>
      </c>
      <c r="AB32" s="665">
        <v>0</v>
      </c>
      <c r="AC32" s="683">
        <v>0</v>
      </c>
    </row>
    <row r="33" spans="5:29" ht="14.95" customHeight="1" thickBot="1" x14ac:dyDescent="0.25">
      <c r="E33" s="1456" t="s">
        <v>352</v>
      </c>
      <c r="F33" s="1457"/>
      <c r="G33" s="1457"/>
      <c r="H33" s="1457"/>
      <c r="I33" s="1458"/>
      <c r="K33" s="745">
        <f t="shared" si="1"/>
        <v>45839</v>
      </c>
      <c r="L33" s="746">
        <f t="shared" si="0"/>
        <v>45869</v>
      </c>
      <c r="N33" s="684" t="s">
        <v>181</v>
      </c>
      <c r="O33" s="754" t="s">
        <v>155</v>
      </c>
      <c r="P33" s="753">
        <v>25</v>
      </c>
      <c r="Q33" s="664">
        <v>1</v>
      </c>
      <c r="R33" s="665">
        <v>0</v>
      </c>
      <c r="S33" s="665">
        <v>1</v>
      </c>
      <c r="T33" s="665">
        <v>1</v>
      </c>
      <c r="U33" s="665">
        <v>0</v>
      </c>
      <c r="V33" s="665">
        <v>0</v>
      </c>
      <c r="W33" s="665">
        <v>1</v>
      </c>
      <c r="X33" s="665">
        <v>0</v>
      </c>
      <c r="Y33" s="540">
        <v>0</v>
      </c>
      <c r="Z33" s="541">
        <v>0</v>
      </c>
      <c r="AA33" s="665">
        <v>0</v>
      </c>
      <c r="AB33" s="665">
        <v>0</v>
      </c>
      <c r="AC33" s="683">
        <v>0</v>
      </c>
    </row>
    <row r="34" spans="5:29" ht="14.95" customHeight="1" x14ac:dyDescent="0.2">
      <c r="K34" s="745">
        <f t="shared" si="1"/>
        <v>45870</v>
      </c>
      <c r="L34" s="746">
        <f t="shared" si="0"/>
        <v>45900</v>
      </c>
      <c r="N34" s="684" t="s">
        <v>180</v>
      </c>
      <c r="O34" s="754" t="s">
        <v>158</v>
      </c>
      <c r="P34" s="753">
        <v>26</v>
      </c>
      <c r="Q34" s="664">
        <v>1</v>
      </c>
      <c r="R34" s="665">
        <v>1</v>
      </c>
      <c r="S34" s="665">
        <v>1</v>
      </c>
      <c r="T34" s="665">
        <v>0</v>
      </c>
      <c r="U34" s="665">
        <v>1</v>
      </c>
      <c r="V34" s="665">
        <v>0</v>
      </c>
      <c r="W34" s="665">
        <v>1</v>
      </c>
      <c r="X34" s="665">
        <v>1</v>
      </c>
      <c r="Y34" s="540">
        <v>0.2</v>
      </c>
      <c r="Z34" s="541">
        <v>0.33333333333333331</v>
      </c>
      <c r="AA34" s="665">
        <v>0</v>
      </c>
      <c r="AB34" s="665">
        <v>0</v>
      </c>
      <c r="AC34" s="683">
        <v>0</v>
      </c>
    </row>
    <row r="35" spans="5:29" ht="14.95" customHeight="1" x14ac:dyDescent="0.2">
      <c r="E35" s="1455" t="s">
        <v>63</v>
      </c>
      <c r="F35" s="1455"/>
      <c r="H35" s="1459" t="s">
        <v>61</v>
      </c>
      <c r="I35" s="1459"/>
      <c r="K35" s="745">
        <f t="shared" si="1"/>
        <v>45901</v>
      </c>
      <c r="L35" s="746">
        <f t="shared" ref="L35:L66" si="2">EOMONTH(K35,0)</f>
        <v>45930</v>
      </c>
      <c r="N35" s="684" t="s">
        <v>180</v>
      </c>
      <c r="O35" s="754" t="s">
        <v>159</v>
      </c>
      <c r="P35" s="753">
        <v>27</v>
      </c>
      <c r="Q35" s="664">
        <v>1</v>
      </c>
      <c r="R35" s="665">
        <v>1</v>
      </c>
      <c r="S35" s="665">
        <v>1</v>
      </c>
      <c r="T35" s="665">
        <v>0</v>
      </c>
      <c r="U35" s="665">
        <v>1</v>
      </c>
      <c r="V35" s="665">
        <v>0</v>
      </c>
      <c r="W35" s="665">
        <v>1</v>
      </c>
      <c r="X35" s="665">
        <v>1</v>
      </c>
      <c r="Y35" s="540">
        <v>0.2</v>
      </c>
      <c r="Z35" s="541">
        <v>0.33333333333333331</v>
      </c>
      <c r="AA35" s="665">
        <v>0</v>
      </c>
      <c r="AB35" s="665">
        <v>0</v>
      </c>
      <c r="AC35" s="683">
        <v>0</v>
      </c>
    </row>
    <row r="36" spans="5:29" ht="14.95" customHeight="1" x14ac:dyDescent="0.2">
      <c r="E36" s="759" t="s">
        <v>28</v>
      </c>
      <c r="F36" s="748" t="s">
        <v>7</v>
      </c>
      <c r="H36" s="748" t="s">
        <v>40</v>
      </c>
      <c r="I36" s="748" t="s">
        <v>282</v>
      </c>
      <c r="K36" s="745">
        <f t="shared" ref="K36:K67" si="3">EOMONTH(K35,0)+1</f>
        <v>45931</v>
      </c>
      <c r="L36" s="746">
        <f t="shared" si="2"/>
        <v>45961</v>
      </c>
      <c r="N36" s="684" t="s">
        <v>184</v>
      </c>
      <c r="O36" s="754" t="s">
        <v>201</v>
      </c>
      <c r="P36" s="753">
        <v>28</v>
      </c>
      <c r="Q36" s="664">
        <v>1</v>
      </c>
      <c r="R36" s="665">
        <v>1</v>
      </c>
      <c r="S36" s="665">
        <v>1</v>
      </c>
      <c r="T36" s="665">
        <v>0</v>
      </c>
      <c r="U36" s="665">
        <v>0</v>
      </c>
      <c r="V36" s="665">
        <v>1</v>
      </c>
      <c r="W36" s="665">
        <v>1</v>
      </c>
      <c r="X36" s="665">
        <v>1</v>
      </c>
      <c r="Y36" s="540">
        <v>0</v>
      </c>
      <c r="Z36" s="541">
        <v>0.33333333333333331</v>
      </c>
      <c r="AA36" s="665">
        <v>0</v>
      </c>
      <c r="AB36" s="665">
        <v>0</v>
      </c>
      <c r="AC36" s="683">
        <v>0</v>
      </c>
    </row>
    <row r="37" spans="5:29" ht="14.95" customHeight="1" x14ac:dyDescent="0.2">
      <c r="E37" s="749">
        <v>1</v>
      </c>
      <c r="F37" s="760" t="s">
        <v>29</v>
      </c>
      <c r="H37" s="749">
        <v>1</v>
      </c>
      <c r="I37" s="750" t="s">
        <v>38</v>
      </c>
      <c r="K37" s="745">
        <f t="shared" si="3"/>
        <v>45962</v>
      </c>
      <c r="L37" s="746">
        <f t="shared" si="2"/>
        <v>45991</v>
      </c>
      <c r="N37" s="684" t="s">
        <v>184</v>
      </c>
      <c r="O37" s="754" t="s">
        <v>189</v>
      </c>
      <c r="P37" s="753">
        <v>29</v>
      </c>
      <c r="Q37" s="664">
        <v>1</v>
      </c>
      <c r="R37" s="665">
        <v>1</v>
      </c>
      <c r="S37" s="665">
        <v>1</v>
      </c>
      <c r="T37" s="665">
        <v>0</v>
      </c>
      <c r="U37" s="665">
        <v>0</v>
      </c>
      <c r="V37" s="665">
        <v>1</v>
      </c>
      <c r="W37" s="665">
        <v>1</v>
      </c>
      <c r="X37" s="665">
        <v>1</v>
      </c>
      <c r="Y37" s="540">
        <v>0.2</v>
      </c>
      <c r="Z37" s="541">
        <v>0.33333333333333331</v>
      </c>
      <c r="AA37" s="665">
        <v>0</v>
      </c>
      <c r="AB37" s="665">
        <v>0</v>
      </c>
      <c r="AC37" s="683">
        <v>0</v>
      </c>
    </row>
    <row r="38" spans="5:29" ht="14.95" customHeight="1" x14ac:dyDescent="0.2">
      <c r="E38" s="749">
        <v>2</v>
      </c>
      <c r="F38" s="760" t="s">
        <v>30</v>
      </c>
      <c r="H38" s="749">
        <v>2</v>
      </c>
      <c r="I38" s="750" t="s">
        <v>37</v>
      </c>
      <c r="K38" s="745">
        <f t="shared" si="3"/>
        <v>45992</v>
      </c>
      <c r="L38" s="746">
        <f t="shared" si="2"/>
        <v>46022</v>
      </c>
      <c r="N38" s="684" t="s">
        <v>184</v>
      </c>
      <c r="O38" s="754" t="s">
        <v>190</v>
      </c>
      <c r="P38" s="753">
        <v>30</v>
      </c>
      <c r="Q38" s="664">
        <v>1</v>
      </c>
      <c r="R38" s="665">
        <v>1</v>
      </c>
      <c r="S38" s="665">
        <v>1</v>
      </c>
      <c r="T38" s="665">
        <v>0</v>
      </c>
      <c r="U38" s="665">
        <v>0</v>
      </c>
      <c r="V38" s="665">
        <v>1</v>
      </c>
      <c r="W38" s="665">
        <v>1</v>
      </c>
      <c r="X38" s="665">
        <v>1</v>
      </c>
      <c r="Y38" s="540">
        <v>0.2</v>
      </c>
      <c r="Z38" s="541">
        <v>0.33333333333333331</v>
      </c>
      <c r="AA38" s="665">
        <v>1</v>
      </c>
      <c r="AB38" s="665">
        <v>0.2</v>
      </c>
      <c r="AC38" s="683">
        <v>0</v>
      </c>
    </row>
    <row r="39" spans="5:29" ht="14.95" customHeight="1" x14ac:dyDescent="0.2">
      <c r="E39" s="749">
        <v>3</v>
      </c>
      <c r="F39" s="760" t="s">
        <v>31</v>
      </c>
      <c r="H39" s="749">
        <v>3</v>
      </c>
      <c r="I39" s="750" t="s">
        <v>36</v>
      </c>
      <c r="K39" s="745">
        <f t="shared" si="3"/>
        <v>46023</v>
      </c>
      <c r="L39" s="746">
        <f t="shared" si="2"/>
        <v>46053</v>
      </c>
      <c r="N39" s="684" t="s">
        <v>183</v>
      </c>
      <c r="O39" s="754" t="s">
        <v>160</v>
      </c>
      <c r="P39" s="753">
        <v>31</v>
      </c>
      <c r="Q39" s="664">
        <v>0</v>
      </c>
      <c r="R39" s="665">
        <v>0</v>
      </c>
      <c r="S39" s="665">
        <v>0</v>
      </c>
      <c r="T39" s="665">
        <v>0</v>
      </c>
      <c r="U39" s="665">
        <v>0</v>
      </c>
      <c r="V39" s="665">
        <v>0</v>
      </c>
      <c r="W39" s="665">
        <v>1</v>
      </c>
      <c r="X39" s="665">
        <v>0</v>
      </c>
      <c r="Y39" s="540">
        <v>0</v>
      </c>
      <c r="Z39" s="542">
        <v>0</v>
      </c>
      <c r="AA39" s="665">
        <v>1</v>
      </c>
      <c r="AB39" s="665">
        <v>0</v>
      </c>
      <c r="AC39" s="683">
        <v>0</v>
      </c>
    </row>
    <row r="40" spans="5:29" ht="14.95" customHeight="1" x14ac:dyDescent="0.2">
      <c r="E40" s="749">
        <v>4</v>
      </c>
      <c r="F40" s="760" t="s">
        <v>32</v>
      </c>
      <c r="H40" s="749">
        <v>4</v>
      </c>
      <c r="I40" s="750" t="s">
        <v>39</v>
      </c>
      <c r="K40" s="745">
        <f t="shared" si="3"/>
        <v>46054</v>
      </c>
      <c r="L40" s="746">
        <f t="shared" si="2"/>
        <v>46081</v>
      </c>
      <c r="N40" s="684" t="s">
        <v>181</v>
      </c>
      <c r="O40" s="754" t="s">
        <v>161</v>
      </c>
      <c r="P40" s="753">
        <v>32</v>
      </c>
      <c r="Q40" s="664">
        <v>1</v>
      </c>
      <c r="R40" s="665">
        <v>1</v>
      </c>
      <c r="S40" s="665">
        <v>1</v>
      </c>
      <c r="T40" s="665">
        <v>1</v>
      </c>
      <c r="U40" s="665">
        <v>0</v>
      </c>
      <c r="V40" s="665">
        <v>0</v>
      </c>
      <c r="W40" s="665">
        <v>1</v>
      </c>
      <c r="X40" s="665">
        <v>1</v>
      </c>
      <c r="Y40" s="540">
        <v>0</v>
      </c>
      <c r="Z40" s="542">
        <v>0</v>
      </c>
      <c r="AA40" s="665">
        <v>1</v>
      </c>
      <c r="AB40" s="665">
        <v>0</v>
      </c>
      <c r="AC40" s="683">
        <v>0</v>
      </c>
    </row>
    <row r="41" spans="5:29" ht="14.95" customHeight="1" x14ac:dyDescent="0.2">
      <c r="H41" s="749">
        <v>5</v>
      </c>
      <c r="I41" s="750" t="s">
        <v>14</v>
      </c>
      <c r="K41" s="745">
        <f t="shared" si="3"/>
        <v>46082</v>
      </c>
      <c r="L41" s="746">
        <f t="shared" si="2"/>
        <v>46112</v>
      </c>
      <c r="N41" s="684" t="s">
        <v>180</v>
      </c>
      <c r="O41" s="754" t="s">
        <v>162</v>
      </c>
      <c r="P41" s="753">
        <v>33</v>
      </c>
      <c r="Q41" s="664">
        <v>1</v>
      </c>
      <c r="R41" s="665">
        <v>0</v>
      </c>
      <c r="S41" s="665">
        <v>0</v>
      </c>
      <c r="T41" s="665">
        <v>0</v>
      </c>
      <c r="U41" s="665">
        <v>0</v>
      </c>
      <c r="V41" s="665">
        <v>0</v>
      </c>
      <c r="W41" s="665">
        <v>0</v>
      </c>
      <c r="X41" s="665">
        <v>0</v>
      </c>
      <c r="Y41" s="540">
        <v>0.3</v>
      </c>
      <c r="Z41" s="542">
        <v>0</v>
      </c>
      <c r="AA41" s="665">
        <v>0</v>
      </c>
      <c r="AB41" s="665">
        <v>0</v>
      </c>
      <c r="AC41" s="683">
        <v>0</v>
      </c>
    </row>
    <row r="42" spans="5:29" ht="14.95" customHeight="1" x14ac:dyDescent="0.2">
      <c r="E42" s="1459" t="s">
        <v>392</v>
      </c>
      <c r="F42" s="1459"/>
      <c r="K42" s="745">
        <f t="shared" si="3"/>
        <v>46113</v>
      </c>
      <c r="L42" s="746">
        <f t="shared" si="2"/>
        <v>46142</v>
      </c>
      <c r="N42" s="684" t="s">
        <v>181</v>
      </c>
      <c r="O42" s="754" t="s">
        <v>149</v>
      </c>
      <c r="P42" s="753">
        <v>34</v>
      </c>
      <c r="Q42" s="664">
        <v>1</v>
      </c>
      <c r="R42" s="665">
        <v>1</v>
      </c>
      <c r="S42" s="665">
        <v>1</v>
      </c>
      <c r="T42" s="665">
        <v>1</v>
      </c>
      <c r="U42" s="665">
        <v>0</v>
      </c>
      <c r="V42" s="665">
        <v>0</v>
      </c>
      <c r="W42" s="665">
        <v>1</v>
      </c>
      <c r="X42" s="665">
        <v>1</v>
      </c>
      <c r="Y42" s="540">
        <v>0</v>
      </c>
      <c r="Z42" s="541">
        <v>1</v>
      </c>
      <c r="AA42" s="665">
        <v>0</v>
      </c>
      <c r="AB42" s="665">
        <v>0</v>
      </c>
      <c r="AC42" s="683">
        <v>0</v>
      </c>
    </row>
    <row r="43" spans="5:29" ht="14.95" customHeight="1" x14ac:dyDescent="0.2">
      <c r="E43" s="748" t="s">
        <v>72</v>
      </c>
      <c r="F43" s="748" t="s">
        <v>7</v>
      </c>
      <c r="K43" s="745">
        <f t="shared" si="3"/>
        <v>46143</v>
      </c>
      <c r="L43" s="746">
        <f t="shared" si="2"/>
        <v>46173</v>
      </c>
      <c r="N43" s="684" t="s">
        <v>185</v>
      </c>
      <c r="O43" s="754" t="s">
        <v>194</v>
      </c>
      <c r="P43" s="753">
        <v>35</v>
      </c>
      <c r="Q43" s="664">
        <v>1</v>
      </c>
      <c r="R43" s="665">
        <v>1</v>
      </c>
      <c r="S43" s="665">
        <v>1</v>
      </c>
      <c r="T43" s="665">
        <v>1</v>
      </c>
      <c r="U43" s="665">
        <v>0</v>
      </c>
      <c r="V43" s="665">
        <v>0</v>
      </c>
      <c r="W43" s="665">
        <v>1</v>
      </c>
      <c r="X43" s="665">
        <v>1</v>
      </c>
      <c r="Y43" s="540">
        <v>0.2</v>
      </c>
      <c r="Z43" s="541">
        <v>0.33333333333333331</v>
      </c>
      <c r="AA43" s="665">
        <v>0</v>
      </c>
      <c r="AB43" s="665">
        <v>0</v>
      </c>
      <c r="AC43" s="683">
        <v>0</v>
      </c>
    </row>
    <row r="44" spans="5:29" ht="14.95" customHeight="1" x14ac:dyDescent="0.2">
      <c r="E44" s="749" t="s">
        <v>105</v>
      </c>
      <c r="K44" s="745">
        <f t="shared" si="3"/>
        <v>46174</v>
      </c>
      <c r="L44" s="746">
        <f t="shared" si="2"/>
        <v>46203</v>
      </c>
      <c r="N44" s="684" t="s">
        <v>185</v>
      </c>
      <c r="O44" s="754" t="s">
        <v>195</v>
      </c>
      <c r="P44" s="753">
        <v>36</v>
      </c>
      <c r="Q44" s="664">
        <v>0</v>
      </c>
      <c r="R44" s="665">
        <v>0</v>
      </c>
      <c r="S44" s="665">
        <v>1</v>
      </c>
      <c r="T44" s="665">
        <v>1</v>
      </c>
      <c r="U44" s="665">
        <v>0</v>
      </c>
      <c r="V44" s="665">
        <v>0</v>
      </c>
      <c r="W44" s="665">
        <v>1</v>
      </c>
      <c r="X44" s="665">
        <v>0</v>
      </c>
      <c r="Y44" s="540"/>
      <c r="Z44" s="542">
        <v>0</v>
      </c>
      <c r="AA44" s="665">
        <v>0</v>
      </c>
      <c r="AB44" s="665">
        <v>0</v>
      </c>
      <c r="AC44" s="683">
        <v>0</v>
      </c>
    </row>
    <row r="45" spans="5:29" ht="14.95" customHeight="1" x14ac:dyDescent="0.2">
      <c r="E45" s="749" t="s">
        <v>14</v>
      </c>
      <c r="K45" s="745">
        <f t="shared" si="3"/>
        <v>46204</v>
      </c>
      <c r="L45" s="746">
        <f t="shared" si="2"/>
        <v>46234</v>
      </c>
      <c r="N45" s="684" t="s">
        <v>184</v>
      </c>
      <c r="O45" s="754" t="s">
        <v>202</v>
      </c>
      <c r="P45" s="753">
        <v>37</v>
      </c>
      <c r="Q45" s="664">
        <v>1</v>
      </c>
      <c r="R45" s="665">
        <v>1</v>
      </c>
      <c r="S45" s="665">
        <v>1</v>
      </c>
      <c r="T45" s="665">
        <v>0</v>
      </c>
      <c r="U45" s="665">
        <v>0</v>
      </c>
      <c r="V45" s="665">
        <v>1</v>
      </c>
      <c r="W45" s="665">
        <v>1</v>
      </c>
      <c r="X45" s="665">
        <v>1</v>
      </c>
      <c r="Y45" s="540">
        <v>0.2</v>
      </c>
      <c r="Z45" s="541">
        <v>0.33333333333333331</v>
      </c>
      <c r="AA45" s="665">
        <v>0</v>
      </c>
      <c r="AB45" s="665">
        <v>0</v>
      </c>
      <c r="AC45" s="683">
        <v>0</v>
      </c>
    </row>
    <row r="46" spans="5:29" ht="14.95" customHeight="1" thickBot="1" x14ac:dyDescent="0.25">
      <c r="K46" s="745">
        <f t="shared" si="3"/>
        <v>46235</v>
      </c>
      <c r="L46" s="746">
        <f t="shared" si="2"/>
        <v>46265</v>
      </c>
      <c r="N46" s="684" t="s">
        <v>184</v>
      </c>
      <c r="O46" s="754" t="s">
        <v>203</v>
      </c>
      <c r="P46" s="753">
        <v>38</v>
      </c>
      <c r="Q46" s="664">
        <v>1</v>
      </c>
      <c r="R46" s="665">
        <v>1</v>
      </c>
      <c r="S46" s="665">
        <v>1</v>
      </c>
      <c r="T46" s="665">
        <v>0</v>
      </c>
      <c r="U46" s="665">
        <v>0</v>
      </c>
      <c r="V46" s="665">
        <v>1</v>
      </c>
      <c r="W46" s="665">
        <v>1</v>
      </c>
      <c r="X46" s="665">
        <v>1</v>
      </c>
      <c r="Y46" s="540">
        <v>0</v>
      </c>
      <c r="Z46" s="541">
        <v>0.33333333333333331</v>
      </c>
      <c r="AA46" s="665">
        <v>0</v>
      </c>
      <c r="AB46" s="665">
        <v>0</v>
      </c>
      <c r="AC46" s="683">
        <v>0</v>
      </c>
    </row>
    <row r="47" spans="5:29" ht="14.95" customHeight="1" thickBot="1" x14ac:dyDescent="0.25">
      <c r="E47" s="1456" t="s">
        <v>353</v>
      </c>
      <c r="F47" s="1457"/>
      <c r="G47" s="1457"/>
      <c r="H47" s="1457"/>
      <c r="I47" s="1458"/>
      <c r="K47" s="745">
        <f t="shared" si="3"/>
        <v>46266</v>
      </c>
      <c r="L47" s="746">
        <f t="shared" si="2"/>
        <v>46295</v>
      </c>
      <c r="N47" s="685" t="s">
        <v>181</v>
      </c>
      <c r="O47" s="761" t="s">
        <v>207</v>
      </c>
      <c r="P47" s="762">
        <v>39</v>
      </c>
      <c r="Q47" s="686">
        <v>0</v>
      </c>
      <c r="R47" s="687">
        <v>0</v>
      </c>
      <c r="S47" s="687">
        <v>1</v>
      </c>
      <c r="T47" s="687">
        <v>0</v>
      </c>
      <c r="U47" s="687">
        <v>0</v>
      </c>
      <c r="V47" s="687">
        <v>0</v>
      </c>
      <c r="W47" s="687">
        <v>1</v>
      </c>
      <c r="X47" s="687">
        <v>1</v>
      </c>
      <c r="Y47" s="688">
        <v>0</v>
      </c>
      <c r="Z47" s="689">
        <v>1</v>
      </c>
      <c r="AA47" s="687">
        <v>0</v>
      </c>
      <c r="AB47" s="687">
        <v>0</v>
      </c>
      <c r="AC47" s="690">
        <v>0</v>
      </c>
    </row>
    <row r="48" spans="5:29" ht="14.95" customHeight="1" thickBot="1" x14ac:dyDescent="0.25">
      <c r="K48" s="745">
        <f t="shared" si="3"/>
        <v>46296</v>
      </c>
      <c r="L48" s="746">
        <f t="shared" si="2"/>
        <v>46326</v>
      </c>
    </row>
    <row r="49" spans="5:14" ht="14.95" customHeight="1" thickBot="1" x14ac:dyDescent="0.25">
      <c r="E49" s="1467" t="s">
        <v>63</v>
      </c>
      <c r="F49" s="1468"/>
      <c r="H49" s="1465" t="s">
        <v>61</v>
      </c>
      <c r="I49" s="1466"/>
      <c r="K49" s="745">
        <f t="shared" si="3"/>
        <v>46327</v>
      </c>
      <c r="L49" s="746">
        <f t="shared" si="2"/>
        <v>46356</v>
      </c>
      <c r="N49" s="90" t="s">
        <v>10</v>
      </c>
    </row>
    <row r="50" spans="5:14" ht="14.95" customHeight="1" x14ac:dyDescent="0.2">
      <c r="E50" s="763" t="s">
        <v>28</v>
      </c>
      <c r="F50" s="764" t="s">
        <v>7</v>
      </c>
      <c r="H50" s="765" t="s">
        <v>40</v>
      </c>
      <c r="I50" s="766" t="s">
        <v>282</v>
      </c>
      <c r="K50" s="745">
        <f t="shared" si="3"/>
        <v>46357</v>
      </c>
      <c r="L50" s="746">
        <f t="shared" si="2"/>
        <v>46387</v>
      </c>
      <c r="N50" s="91" t="s">
        <v>11</v>
      </c>
    </row>
    <row r="51" spans="5:14" ht="14.95" customHeight="1" x14ac:dyDescent="0.2">
      <c r="E51" s="767">
        <v>1</v>
      </c>
      <c r="F51" s="768" t="s">
        <v>29</v>
      </c>
      <c r="H51" s="767">
        <v>1</v>
      </c>
      <c r="I51" s="769" t="s">
        <v>38</v>
      </c>
      <c r="K51" s="745">
        <f t="shared" si="3"/>
        <v>46388</v>
      </c>
      <c r="L51" s="746">
        <f t="shared" si="2"/>
        <v>46418</v>
      </c>
      <c r="N51" s="91" t="s">
        <v>12</v>
      </c>
    </row>
    <row r="52" spans="5:14" ht="14.95" customHeight="1" x14ac:dyDescent="0.2">
      <c r="E52" s="767">
        <v>2</v>
      </c>
      <c r="F52" s="768" t="s">
        <v>30</v>
      </c>
      <c r="H52" s="767">
        <v>2</v>
      </c>
      <c r="I52" s="769" t="s">
        <v>37</v>
      </c>
      <c r="K52" s="745">
        <f t="shared" si="3"/>
        <v>46419</v>
      </c>
      <c r="L52" s="746">
        <f t="shared" si="2"/>
        <v>46446</v>
      </c>
      <c r="N52" s="91" t="s">
        <v>13</v>
      </c>
    </row>
    <row r="53" spans="5:14" ht="14.95" customHeight="1" thickBot="1" x14ac:dyDescent="0.25">
      <c r="E53" s="767">
        <v>3</v>
      </c>
      <c r="F53" s="768" t="s">
        <v>31</v>
      </c>
      <c r="H53" s="767">
        <v>3</v>
      </c>
      <c r="I53" s="769" t="s">
        <v>36</v>
      </c>
      <c r="K53" s="745">
        <f t="shared" si="3"/>
        <v>46447</v>
      </c>
      <c r="L53" s="746">
        <f t="shared" si="2"/>
        <v>46477</v>
      </c>
      <c r="N53" s="92" t="s">
        <v>14</v>
      </c>
    </row>
    <row r="54" spans="5:14" ht="14.95" customHeight="1" thickBot="1" x14ac:dyDescent="0.25">
      <c r="E54" s="770">
        <v>4</v>
      </c>
      <c r="F54" s="771" t="s">
        <v>32</v>
      </c>
      <c r="H54" s="767">
        <v>4</v>
      </c>
      <c r="I54" s="769" t="s">
        <v>39</v>
      </c>
      <c r="K54" s="745">
        <f t="shared" si="3"/>
        <v>46478</v>
      </c>
      <c r="L54" s="746">
        <f t="shared" si="2"/>
        <v>46507</v>
      </c>
    </row>
    <row r="55" spans="5:14" ht="14.95" customHeight="1" x14ac:dyDescent="0.2">
      <c r="H55" s="767">
        <v>5</v>
      </c>
      <c r="I55" s="769" t="s">
        <v>65</v>
      </c>
      <c r="K55" s="745">
        <f t="shared" si="3"/>
        <v>46508</v>
      </c>
      <c r="L55" s="746">
        <f t="shared" si="2"/>
        <v>46538</v>
      </c>
      <c r="N55" s="772" t="s">
        <v>118</v>
      </c>
    </row>
    <row r="56" spans="5:14" ht="14.95" customHeight="1" thickBot="1" x14ac:dyDescent="0.25">
      <c r="E56" s="1455" t="s">
        <v>275</v>
      </c>
      <c r="F56" s="1455"/>
      <c r="H56" s="770">
        <v>6</v>
      </c>
      <c r="I56" s="773" t="s">
        <v>14</v>
      </c>
      <c r="K56" s="745">
        <f t="shared" si="3"/>
        <v>46539</v>
      </c>
      <c r="L56" s="746">
        <f t="shared" si="2"/>
        <v>46568</v>
      </c>
      <c r="N56" s="772" t="s">
        <v>117</v>
      </c>
    </row>
    <row r="57" spans="5:14" ht="14.95" customHeight="1" x14ac:dyDescent="0.2">
      <c r="E57" s="739" t="s">
        <v>293</v>
      </c>
      <c r="F57" s="740">
        <v>140000000</v>
      </c>
      <c r="K57" s="745">
        <f t="shared" si="3"/>
        <v>46569</v>
      </c>
      <c r="L57" s="746">
        <f t="shared" si="2"/>
        <v>46599</v>
      </c>
    </row>
    <row r="58" spans="5:14" ht="14.95" customHeight="1" x14ac:dyDescent="0.2">
      <c r="K58" s="745">
        <f t="shared" si="3"/>
        <v>46600</v>
      </c>
      <c r="L58" s="746">
        <f t="shared" si="2"/>
        <v>46630</v>
      </c>
    </row>
    <row r="59" spans="5:14" ht="14.95" customHeight="1" x14ac:dyDescent="0.2">
      <c r="K59" s="745">
        <f t="shared" si="3"/>
        <v>46631</v>
      </c>
      <c r="L59" s="746">
        <f t="shared" si="2"/>
        <v>46660</v>
      </c>
    </row>
    <row r="60" spans="5:14" ht="14.95" customHeight="1" x14ac:dyDescent="0.2">
      <c r="K60" s="745">
        <f t="shared" si="3"/>
        <v>46661</v>
      </c>
      <c r="L60" s="746">
        <f t="shared" si="2"/>
        <v>46691</v>
      </c>
    </row>
    <row r="61" spans="5:14" ht="14.95" customHeight="1" x14ac:dyDescent="0.2">
      <c r="K61" s="745">
        <f t="shared" si="3"/>
        <v>46692</v>
      </c>
      <c r="L61" s="746">
        <f t="shared" si="2"/>
        <v>46721</v>
      </c>
    </row>
    <row r="62" spans="5:14" ht="14.95" customHeight="1" x14ac:dyDescent="0.2">
      <c r="K62" s="745">
        <f t="shared" si="3"/>
        <v>46722</v>
      </c>
      <c r="L62" s="746">
        <f t="shared" si="2"/>
        <v>46752</v>
      </c>
    </row>
    <row r="63" spans="5:14" ht="14.95" customHeight="1" x14ac:dyDescent="0.2">
      <c r="K63" s="745">
        <f t="shared" si="3"/>
        <v>46753</v>
      </c>
      <c r="L63" s="746">
        <f t="shared" si="2"/>
        <v>46783</v>
      </c>
    </row>
    <row r="64" spans="5:14" ht="14.95" customHeight="1" x14ac:dyDescent="0.2">
      <c r="K64" s="745">
        <f t="shared" si="3"/>
        <v>46784</v>
      </c>
      <c r="L64" s="746">
        <f t="shared" si="2"/>
        <v>46812</v>
      </c>
    </row>
    <row r="65" spans="5:12" ht="14.95" customHeight="1" x14ac:dyDescent="0.2">
      <c r="K65" s="745">
        <f t="shared" si="3"/>
        <v>46813</v>
      </c>
      <c r="L65" s="746">
        <f t="shared" si="2"/>
        <v>46843</v>
      </c>
    </row>
    <row r="66" spans="5:12" ht="14.95" customHeight="1" x14ac:dyDescent="0.2">
      <c r="K66" s="745">
        <f t="shared" si="3"/>
        <v>46844</v>
      </c>
      <c r="L66" s="746">
        <f t="shared" si="2"/>
        <v>46873</v>
      </c>
    </row>
    <row r="67" spans="5:12" ht="14.95" customHeight="1" x14ac:dyDescent="0.2">
      <c r="K67" s="745">
        <f t="shared" si="3"/>
        <v>46874</v>
      </c>
      <c r="L67" s="746">
        <f t="shared" ref="L67:L86" si="4">EOMONTH(K67,0)</f>
        <v>46904</v>
      </c>
    </row>
    <row r="68" spans="5:12" ht="14.95" customHeight="1" x14ac:dyDescent="0.2">
      <c r="K68" s="745">
        <f t="shared" ref="K68:K86" si="5">EOMONTH(K67,0)+1</f>
        <v>46905</v>
      </c>
      <c r="L68" s="746">
        <f t="shared" si="4"/>
        <v>46934</v>
      </c>
    </row>
    <row r="69" spans="5:12" ht="14.95" customHeight="1" x14ac:dyDescent="0.2">
      <c r="K69" s="745">
        <f t="shared" si="5"/>
        <v>46935</v>
      </c>
      <c r="L69" s="746">
        <f t="shared" si="4"/>
        <v>46965</v>
      </c>
    </row>
    <row r="70" spans="5:12" ht="14.95" customHeight="1" x14ac:dyDescent="0.2">
      <c r="K70" s="745">
        <f t="shared" si="5"/>
        <v>46966</v>
      </c>
      <c r="L70" s="746">
        <f t="shared" si="4"/>
        <v>46996</v>
      </c>
    </row>
    <row r="71" spans="5:12" ht="14.95" customHeight="1" x14ac:dyDescent="0.2">
      <c r="K71" s="745">
        <f t="shared" si="5"/>
        <v>46997</v>
      </c>
      <c r="L71" s="746">
        <f t="shared" si="4"/>
        <v>47026</v>
      </c>
    </row>
    <row r="72" spans="5:12" ht="14.95" customHeight="1" x14ac:dyDescent="0.2">
      <c r="K72" s="745">
        <f t="shared" si="5"/>
        <v>47027</v>
      </c>
      <c r="L72" s="746">
        <f t="shared" si="4"/>
        <v>47057</v>
      </c>
    </row>
    <row r="73" spans="5:12" ht="14.95" customHeight="1" x14ac:dyDescent="0.2">
      <c r="K73" s="745">
        <f t="shared" si="5"/>
        <v>47058</v>
      </c>
      <c r="L73" s="746">
        <f t="shared" si="4"/>
        <v>47087</v>
      </c>
    </row>
    <row r="74" spans="5:12" ht="14.95" customHeight="1" x14ac:dyDescent="0.2">
      <c r="K74" s="745">
        <f t="shared" si="5"/>
        <v>47088</v>
      </c>
      <c r="L74" s="746">
        <f t="shared" si="4"/>
        <v>47118</v>
      </c>
    </row>
    <row r="75" spans="5:12" ht="14.95" customHeight="1" x14ac:dyDescent="0.2">
      <c r="K75" s="745">
        <f t="shared" si="5"/>
        <v>47119</v>
      </c>
      <c r="L75" s="746">
        <f t="shared" si="4"/>
        <v>47149</v>
      </c>
    </row>
    <row r="76" spans="5:12" ht="14.95" customHeight="1" x14ac:dyDescent="0.2">
      <c r="E76" s="774"/>
      <c r="F76" s="774"/>
      <c r="K76" s="745">
        <f t="shared" si="5"/>
        <v>47150</v>
      </c>
      <c r="L76" s="746">
        <f t="shared" si="4"/>
        <v>47177</v>
      </c>
    </row>
    <row r="77" spans="5:12" ht="14.95" customHeight="1" x14ac:dyDescent="0.2">
      <c r="K77" s="745">
        <f t="shared" si="5"/>
        <v>47178</v>
      </c>
      <c r="L77" s="746">
        <f t="shared" si="4"/>
        <v>47208</v>
      </c>
    </row>
    <row r="78" spans="5:12" ht="14.95" customHeight="1" x14ac:dyDescent="0.2">
      <c r="K78" s="745">
        <f t="shared" si="5"/>
        <v>47209</v>
      </c>
      <c r="L78" s="746">
        <f t="shared" si="4"/>
        <v>47238</v>
      </c>
    </row>
    <row r="79" spans="5:12" ht="14.95" customHeight="1" x14ac:dyDescent="0.2">
      <c r="K79" s="745">
        <f t="shared" si="5"/>
        <v>47239</v>
      </c>
      <c r="L79" s="746">
        <f t="shared" si="4"/>
        <v>47269</v>
      </c>
    </row>
    <row r="80" spans="5:12" ht="14.95" customHeight="1" x14ac:dyDescent="0.2">
      <c r="K80" s="745">
        <f t="shared" si="5"/>
        <v>47270</v>
      </c>
      <c r="L80" s="746">
        <f t="shared" si="4"/>
        <v>47299</v>
      </c>
    </row>
    <row r="81" spans="11:12" ht="14.95" customHeight="1" x14ac:dyDescent="0.2">
      <c r="K81" s="745">
        <f t="shared" si="5"/>
        <v>47300</v>
      </c>
      <c r="L81" s="746">
        <f t="shared" si="4"/>
        <v>47330</v>
      </c>
    </row>
    <row r="82" spans="11:12" ht="14.95" customHeight="1" x14ac:dyDescent="0.2">
      <c r="K82" s="745">
        <f t="shared" si="5"/>
        <v>47331</v>
      </c>
      <c r="L82" s="746">
        <f t="shared" si="4"/>
        <v>47361</v>
      </c>
    </row>
    <row r="83" spans="11:12" ht="14.95" customHeight="1" x14ac:dyDescent="0.2">
      <c r="K83" s="745">
        <f t="shared" si="5"/>
        <v>47362</v>
      </c>
      <c r="L83" s="746">
        <f t="shared" si="4"/>
        <v>47391</v>
      </c>
    </row>
    <row r="84" spans="11:12" ht="14.95" customHeight="1" x14ac:dyDescent="0.2">
      <c r="K84" s="745">
        <f t="shared" si="5"/>
        <v>47392</v>
      </c>
      <c r="L84" s="746">
        <f t="shared" si="4"/>
        <v>47422</v>
      </c>
    </row>
    <row r="85" spans="11:12" ht="14.95" customHeight="1" x14ac:dyDescent="0.2">
      <c r="K85" s="745">
        <f t="shared" si="5"/>
        <v>47423</v>
      </c>
      <c r="L85" s="746">
        <f t="shared" si="4"/>
        <v>47452</v>
      </c>
    </row>
    <row r="86" spans="11:12" ht="14.95" customHeight="1" thickBot="1" x14ac:dyDescent="0.25">
      <c r="K86" s="775">
        <f t="shared" si="5"/>
        <v>47453</v>
      </c>
      <c r="L86" s="776">
        <f t="shared" si="4"/>
        <v>47483</v>
      </c>
    </row>
  </sheetData>
  <sheetProtection algorithmName="SHA-512" hashValue="ginuvHOWiqmuNqLAX6HJKkxm9EgkOl4jOhgAK93pa7LWIupq7hMnq4tKQVWlBQv3RRZBeowLm/zqX9kuFytkgA==" saltValue="GipuF3OQ900AI6P+OM5OTw==" spinCount="100000" sheet="1" objects="1" scenarios="1"/>
  <dataConsolidate/>
  <mergeCells count="35">
    <mergeCell ref="A2:C2"/>
    <mergeCell ref="H49:I49"/>
    <mergeCell ref="H35:I35"/>
    <mergeCell ref="H24:I24"/>
    <mergeCell ref="E49:F49"/>
    <mergeCell ref="E56:F56"/>
    <mergeCell ref="E47:I47"/>
    <mergeCell ref="E42:F42"/>
    <mergeCell ref="E2:I2"/>
    <mergeCell ref="H5:I5"/>
    <mergeCell ref="E35:F35"/>
    <mergeCell ref="E33:I33"/>
    <mergeCell ref="E4:F4"/>
    <mergeCell ref="H4:I4"/>
    <mergeCell ref="E16:F16"/>
    <mergeCell ref="H16:I16"/>
    <mergeCell ref="E24:F24"/>
    <mergeCell ref="E25:F25"/>
    <mergeCell ref="E14:I14"/>
    <mergeCell ref="AB5:AB7"/>
    <mergeCell ref="AC5:AC7"/>
    <mergeCell ref="N5:N7"/>
    <mergeCell ref="O5:O7"/>
    <mergeCell ref="P5:P7"/>
    <mergeCell ref="Q5:Q7"/>
    <mergeCell ref="R5:R7"/>
    <mergeCell ref="S5:S7"/>
    <mergeCell ref="T5:T7"/>
    <mergeCell ref="U5:U7"/>
    <mergeCell ref="V5:V7"/>
    <mergeCell ref="W5:W7"/>
    <mergeCell ref="X5:X7"/>
    <mergeCell ref="Y5:Y7"/>
    <mergeCell ref="Z5:Z7"/>
    <mergeCell ref="AA5:AA7"/>
  </mergeCells>
  <conditionalFormatting sqref="C3:C8">
    <cfRule type="expression" dxfId="14" priority="15">
      <formula>$C3=1</formula>
    </cfRule>
  </conditionalFormatting>
  <conditionalFormatting sqref="C5:C7">
    <cfRule type="cellIs" dxfId="13" priority="1" operator="equal">
      <formula>1</formula>
    </cfRule>
  </conditionalFormatting>
  <conditionalFormatting sqref="Q9:AC47">
    <cfRule type="expression" dxfId="12" priority="5">
      <formula>Q9=0</formula>
    </cfRule>
  </conditionalFormatting>
  <dataValidations count="5">
    <dataValidation type="list" operator="greaterThan" allowBlank="1" showErrorMessage="1" error="יש לבחור מרשימת הגלילה הנפתחת מצד שמאל לתא (ע&quot;י לחיצה על החץ מצד שמאל). _x000a_לחלופין,  נא וודאו זנה נכונה: DD/MM/YYYY (יש להזין את היום הראשון בחודש)" prompt="ניתן להקיש על החץ משמאל לבחירה מתוך רשימה" sqref="K2" xr:uid="{00000000-0002-0000-0900-000000000000}">
      <formula1>dates_start_rng</formula1>
    </dataValidation>
    <dataValidation type="list" operator="greaterThan" allowBlank="1" showErrorMessage="1" error="יש לבחור מרשימת הגלילה הנפתחת מצד שמאל לתא (ע&quot;י לחיצה על החץ מצד שמאל). _x000a_לחלופין,  נא וודאו זנה נכונה: DD/MM/YYYY (יש להזין את היום הראשון בחודש)" prompt="ניתן להקיש על החץ משמאל לבחירה מתוך רשימה" sqref="L2" xr:uid="{00000000-0002-0000-0900-000001000000}">
      <formula1>dates_end_rng</formula1>
    </dataValidation>
    <dataValidation type="list" allowBlank="1" showInputMessage="1" showErrorMessage="1" errorTitle="יש לבחור בין קב&quot;מ: ארץ או חו&quot;ל" error="ניתן להזין רק ערכים מתפריט הבחירה" promptTitle="נא  ציין את סוג הקב&quot;מ" prompt="בארץ - קב&quot;מ ישראלי_x000a_בחו&quot;ל - קב&quot;מ זר" sqref="E25:F25" xr:uid="{00000000-0002-0000-0900-000002000000}">
      <formula1>sugey_kabam_rng</formula1>
    </dataValidation>
    <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בחר קוד נימוק" prompt="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sqref="H5:I5" xr:uid="{00000000-0002-0000-0900-000003000000}">
      <formula1>kod_nimuk_chomarim_rng</formula1>
    </dataValidation>
    <dataValidation type="list" allowBlank="1" showInputMessage="1" showErrorMessage="1" sqref="P2" xr:uid="{00000000-0002-0000-0900-000004000000}">
      <formula1>$O$9:$O$47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">
    <tabColor rgb="FFA1C0DD"/>
  </sheetPr>
  <dimension ref="A1:V85"/>
  <sheetViews>
    <sheetView showGridLines="0" rightToLeft="1" zoomScaleNormal="100" workbookViewId="0">
      <pane xSplit="1" ySplit="2" topLeftCell="B3" activePane="bottomRight" state="frozen"/>
      <selection activeCell="C255" sqref="C255"/>
      <selection pane="topRight" activeCell="C255" sqref="C255"/>
      <selection pane="bottomLeft" activeCell="C255" sqref="C255"/>
      <selection pane="bottomRight" sqref="A1:C1"/>
    </sheetView>
  </sheetViews>
  <sheetFormatPr defaultRowHeight="12.9" outlineLevelCol="1" x14ac:dyDescent="0.2"/>
  <cols>
    <col min="6" max="6" width="11.875" bestFit="1" customWidth="1"/>
    <col min="7" max="7" width="24.875" customWidth="1"/>
    <col min="9" max="14" width="9.125" hidden="1" customWidth="1" outlineLevel="1"/>
    <col min="15" max="15" width="9.125" customWidth="1" collapsed="1"/>
    <col min="16" max="21" width="9.125" hidden="1" customWidth="1" outlineLevel="1"/>
    <col min="22" max="22" width="13.125" customWidth="1" collapsed="1"/>
  </cols>
  <sheetData>
    <row r="1" spans="1:22" ht="60.8" customHeight="1" thickBot="1" x14ac:dyDescent="0.35">
      <c r="A1" s="1469" t="s">
        <v>129</v>
      </c>
      <c r="B1" s="1393"/>
      <c r="C1" s="1393"/>
      <c r="D1" s="83"/>
      <c r="E1" s="82"/>
      <c r="F1" s="78"/>
      <c r="G1" s="78"/>
      <c r="H1" s="84"/>
      <c r="I1" s="1394" t="s">
        <v>126</v>
      </c>
      <c r="J1" s="1470"/>
      <c r="K1" s="1395"/>
      <c r="L1" s="1396" t="s">
        <v>85</v>
      </c>
      <c r="M1" s="1397"/>
      <c r="N1" s="43"/>
      <c r="O1" s="51" t="s">
        <v>44</v>
      </c>
      <c r="P1" s="1471" t="s">
        <v>133</v>
      </c>
      <c r="Q1" s="1472"/>
      <c r="R1" s="1473"/>
      <c r="S1" s="1474" t="s">
        <v>66</v>
      </c>
      <c r="T1" s="1475"/>
      <c r="U1" s="31"/>
      <c r="V1" s="50" t="s">
        <v>121</v>
      </c>
    </row>
    <row r="2" spans="1:22" ht="54.35" x14ac:dyDescent="0.25">
      <c r="A2" s="67" t="s">
        <v>127</v>
      </c>
      <c r="B2" s="68" t="s">
        <v>51</v>
      </c>
      <c r="C2" s="85" t="s">
        <v>128</v>
      </c>
      <c r="D2" s="85" t="s">
        <v>33</v>
      </c>
      <c r="E2" s="85" t="s">
        <v>34</v>
      </c>
      <c r="F2" s="85" t="s">
        <v>62</v>
      </c>
      <c r="G2" s="85" t="s">
        <v>166</v>
      </c>
      <c r="H2" s="86" t="s">
        <v>35</v>
      </c>
      <c r="I2" s="39" t="s">
        <v>42</v>
      </c>
      <c r="J2" s="12" t="s">
        <v>34</v>
      </c>
      <c r="K2" s="12" t="s">
        <v>45</v>
      </c>
      <c r="L2" s="12" t="s">
        <v>43</v>
      </c>
      <c r="M2" s="12" t="s">
        <v>91</v>
      </c>
      <c r="N2" s="29" t="s">
        <v>16</v>
      </c>
      <c r="O2" s="33"/>
      <c r="P2" s="32" t="s">
        <v>42</v>
      </c>
      <c r="Q2" s="23" t="s">
        <v>34</v>
      </c>
      <c r="R2" s="23" t="s">
        <v>45</v>
      </c>
      <c r="S2" s="23" t="s">
        <v>64</v>
      </c>
      <c r="T2" s="23" t="s">
        <v>60</v>
      </c>
      <c r="U2" s="30" t="s">
        <v>16</v>
      </c>
      <c r="V2" s="36"/>
    </row>
    <row r="3" spans="1:22" ht="13.6" x14ac:dyDescent="0.2">
      <c r="A3" s="71">
        <v>1</v>
      </c>
      <c r="B3" s="46"/>
      <c r="C3" s="61"/>
      <c r="D3" s="62"/>
      <c r="E3" s="62"/>
      <c r="F3" s="48"/>
      <c r="G3" s="48"/>
      <c r="H3" s="72">
        <f t="shared" ref="H3" si="0">E3*D3</f>
        <v>0</v>
      </c>
      <c r="I3" s="40">
        <f t="shared" ref="I3:I4" si="1">D3</f>
        <v>0</v>
      </c>
      <c r="J3" s="11">
        <f t="shared" ref="J3:J4" si="2">E3</f>
        <v>0</v>
      </c>
      <c r="K3" s="44">
        <f t="shared" ref="K3" si="3">IF($N$1&gt;0,1-$N$1,100%)</f>
        <v>1</v>
      </c>
      <c r="L3" s="16">
        <f>I3*J3*K3</f>
        <v>0</v>
      </c>
      <c r="M3" s="17"/>
      <c r="N3" s="19" t="str">
        <f t="shared" ref="N3" si="4">IF(M3&gt;0,(VLOOKUP(M3,$M$50:$N$55,2,0)),"")</f>
        <v/>
      </c>
      <c r="O3" s="34"/>
      <c r="P3" s="18">
        <f>I3</f>
        <v>0</v>
      </c>
      <c r="Q3" s="10">
        <f>J3</f>
        <v>0</v>
      </c>
      <c r="R3" s="15">
        <f t="shared" ref="R3" si="5">IF($U$1&gt;0,((1-$U$1)*(1-$N$1)),K3)</f>
        <v>1</v>
      </c>
      <c r="S3" s="24">
        <f>P3*Q3*R3</f>
        <v>0</v>
      </c>
      <c r="T3" s="17"/>
      <c r="U3" s="19" t="str">
        <f t="shared" ref="U3" si="6">IF(T3&gt;0,(VLOOKUP(T3,$M$50:$N$55,2,0)),"")</f>
        <v/>
      </c>
      <c r="V3" s="37"/>
    </row>
    <row r="4" spans="1:22" ht="13.6" x14ac:dyDescent="0.2">
      <c r="A4" s="71">
        <v>2</v>
      </c>
      <c r="B4" s="46"/>
      <c r="C4" s="62"/>
      <c r="D4" s="62"/>
      <c r="E4" s="62"/>
      <c r="F4" s="48"/>
      <c r="G4" s="48"/>
      <c r="H4" s="72">
        <f t="shared" ref="H4:H42" si="7">E4*D4</f>
        <v>0</v>
      </c>
      <c r="I4" s="40">
        <f t="shared" si="1"/>
        <v>0</v>
      </c>
      <c r="J4" s="11">
        <f t="shared" si="2"/>
        <v>0</v>
      </c>
      <c r="K4" s="44">
        <f t="shared" ref="K4" si="8">IF($N$1&gt;0,1-$N$1,100%)</f>
        <v>1</v>
      </c>
      <c r="L4" s="16">
        <f t="shared" ref="L4" si="9">I4*J4*K4</f>
        <v>0</v>
      </c>
      <c r="M4" s="17"/>
      <c r="N4" s="19" t="str">
        <f t="shared" ref="N4" si="10">IF(M4&gt;0,(VLOOKUP(M4,$M$50:$N$55,2,0)),"")</f>
        <v/>
      </c>
      <c r="O4" s="34"/>
      <c r="P4" s="18">
        <f t="shared" ref="P4" si="11">I4</f>
        <v>0</v>
      </c>
      <c r="Q4" s="10">
        <f t="shared" ref="Q4" si="12">J4</f>
        <v>0</v>
      </c>
      <c r="R4" s="15">
        <f t="shared" ref="R4" si="13">IF($U$1&gt;0,((1-$U$1)*(1-$N$1)),K4)</f>
        <v>1</v>
      </c>
      <c r="S4" s="24">
        <f t="shared" ref="S4" si="14">P4*Q4*R4</f>
        <v>0</v>
      </c>
      <c r="T4" s="17"/>
      <c r="U4" s="19" t="str">
        <f t="shared" ref="U4" si="15">IF(T4&gt;0,(VLOOKUP(T4,$M$50:$N$55,2,0)),"")</f>
        <v/>
      </c>
      <c r="V4" s="37"/>
    </row>
    <row r="5" spans="1:22" ht="13.6" x14ac:dyDescent="0.2">
      <c r="A5" s="71">
        <v>3</v>
      </c>
      <c r="B5" s="46"/>
      <c r="C5" s="62"/>
      <c r="D5" s="62"/>
      <c r="E5" s="62"/>
      <c r="F5" s="48"/>
      <c r="G5" s="48"/>
      <c r="H5" s="72">
        <f t="shared" si="7"/>
        <v>0</v>
      </c>
      <c r="I5" s="40">
        <f t="shared" ref="I5:I42" si="16">D5</f>
        <v>0</v>
      </c>
      <c r="J5" s="11">
        <f t="shared" ref="J5:J42" si="17">E5</f>
        <v>0</v>
      </c>
      <c r="K5" s="44">
        <f t="shared" ref="K5" si="18">IF($N$1&gt;0,1-$N$1,100%)</f>
        <v>1</v>
      </c>
      <c r="L5" s="16">
        <f t="shared" ref="L5" si="19">I5*J5*K5</f>
        <v>0</v>
      </c>
      <c r="M5" s="17"/>
      <c r="N5" s="19" t="str">
        <f t="shared" ref="N5" si="20">IF(M5&gt;0,(VLOOKUP(M5,$M$50:$N$55,2,0)),"")</f>
        <v/>
      </c>
      <c r="O5" s="34"/>
      <c r="P5" s="18">
        <f t="shared" ref="P5" si="21">I5</f>
        <v>0</v>
      </c>
      <c r="Q5" s="10">
        <f t="shared" ref="Q5" si="22">J5</f>
        <v>0</v>
      </c>
      <c r="R5" s="15">
        <f t="shared" ref="R5" si="23">IF($U$1&gt;0,((1-$U$1)*(1-$N$1)),K5)</f>
        <v>1</v>
      </c>
      <c r="S5" s="24">
        <f t="shared" ref="S5" si="24">P5*Q5*R5</f>
        <v>0</v>
      </c>
      <c r="T5" s="17"/>
      <c r="U5" s="19" t="str">
        <f t="shared" ref="U5" si="25">IF(T5&gt;0,(VLOOKUP(T5,$M$50:$N$55,2,0)),"")</f>
        <v/>
      </c>
      <c r="V5" s="37"/>
    </row>
    <row r="6" spans="1:22" ht="13.6" x14ac:dyDescent="0.2">
      <c r="A6" s="71">
        <v>4</v>
      </c>
      <c r="B6" s="46"/>
      <c r="C6" s="62"/>
      <c r="D6" s="62"/>
      <c r="E6" s="62"/>
      <c r="F6" s="48"/>
      <c r="G6" s="48"/>
      <c r="H6" s="72">
        <f t="shared" si="7"/>
        <v>0</v>
      </c>
      <c r="I6" s="40">
        <f t="shared" si="16"/>
        <v>0</v>
      </c>
      <c r="J6" s="11">
        <f t="shared" si="17"/>
        <v>0</v>
      </c>
      <c r="K6" s="44">
        <f t="shared" ref="K6:K42" si="26">IF($N$1&gt;0,1-$N$1,100%)</f>
        <v>1</v>
      </c>
      <c r="L6" s="16">
        <f t="shared" ref="L6" si="27">I6*J6*K6</f>
        <v>0</v>
      </c>
      <c r="M6" s="17"/>
      <c r="N6" s="19" t="str">
        <f t="shared" ref="N6:N42" si="28">IF(M6&gt;0,(VLOOKUP(M6,$M$50:$N$55,2,0)),"")</f>
        <v/>
      </c>
      <c r="O6" s="34"/>
      <c r="P6" s="18">
        <f t="shared" ref="P6:P42" si="29">I6</f>
        <v>0</v>
      </c>
      <c r="Q6" s="10">
        <f t="shared" ref="Q6:Q42" si="30">J6</f>
        <v>0</v>
      </c>
      <c r="R6" s="15">
        <f t="shared" ref="R6:R42" si="31">IF($U$1&gt;0,((1-$U$1)*(1-$N$1)),K6)</f>
        <v>1</v>
      </c>
      <c r="S6" s="24">
        <f t="shared" ref="S6" si="32">P6*Q6*R6</f>
        <v>0</v>
      </c>
      <c r="T6" s="17"/>
      <c r="U6" s="19" t="str">
        <f t="shared" ref="U6:U42" si="33">IF(T6&gt;0,(VLOOKUP(T6,$M$50:$N$55,2,0)),"")</f>
        <v/>
      </c>
      <c r="V6" s="37"/>
    </row>
    <row r="7" spans="1:22" ht="13.6" x14ac:dyDescent="0.2">
      <c r="A7" s="71">
        <v>5</v>
      </c>
      <c r="B7" s="46"/>
      <c r="C7" s="62"/>
      <c r="D7" s="62"/>
      <c r="E7" s="62"/>
      <c r="F7" s="48"/>
      <c r="G7" s="48"/>
      <c r="H7" s="72">
        <f t="shared" si="7"/>
        <v>0</v>
      </c>
      <c r="I7" s="40">
        <f t="shared" si="16"/>
        <v>0</v>
      </c>
      <c r="J7" s="11">
        <f t="shared" si="17"/>
        <v>0</v>
      </c>
      <c r="K7" s="44">
        <f t="shared" si="26"/>
        <v>1</v>
      </c>
      <c r="L7" s="16">
        <f t="shared" ref="L7:L20" si="34">I7*J7*K7</f>
        <v>0</v>
      </c>
      <c r="M7" s="17"/>
      <c r="N7" s="19" t="str">
        <f t="shared" si="28"/>
        <v/>
      </c>
      <c r="O7" s="34"/>
      <c r="P7" s="18">
        <f t="shared" si="29"/>
        <v>0</v>
      </c>
      <c r="Q7" s="10">
        <f t="shared" si="30"/>
        <v>0</v>
      </c>
      <c r="R7" s="15">
        <f t="shared" si="31"/>
        <v>1</v>
      </c>
      <c r="S7" s="24">
        <f t="shared" ref="S7:S42" si="35">P7*Q7*R7</f>
        <v>0</v>
      </c>
      <c r="T7" s="17"/>
      <c r="U7" s="19" t="str">
        <f t="shared" si="33"/>
        <v/>
      </c>
      <c r="V7" s="37"/>
    </row>
    <row r="8" spans="1:22" ht="13.6" x14ac:dyDescent="0.2">
      <c r="A8" s="71">
        <v>6</v>
      </c>
      <c r="B8" s="46"/>
      <c r="C8" s="62"/>
      <c r="D8" s="62"/>
      <c r="E8" s="62"/>
      <c r="F8" s="48"/>
      <c r="G8" s="48"/>
      <c r="H8" s="72">
        <f t="shared" si="7"/>
        <v>0</v>
      </c>
      <c r="I8" s="40">
        <f t="shared" si="16"/>
        <v>0</v>
      </c>
      <c r="J8" s="11">
        <f t="shared" si="17"/>
        <v>0</v>
      </c>
      <c r="K8" s="44">
        <f t="shared" si="26"/>
        <v>1</v>
      </c>
      <c r="L8" s="16">
        <f t="shared" si="34"/>
        <v>0</v>
      </c>
      <c r="M8" s="17"/>
      <c r="N8" s="19" t="str">
        <f t="shared" si="28"/>
        <v/>
      </c>
      <c r="O8" s="34"/>
      <c r="P8" s="18">
        <f t="shared" si="29"/>
        <v>0</v>
      </c>
      <c r="Q8" s="10">
        <f t="shared" si="30"/>
        <v>0</v>
      </c>
      <c r="R8" s="15">
        <f t="shared" si="31"/>
        <v>1</v>
      </c>
      <c r="S8" s="24">
        <f t="shared" si="35"/>
        <v>0</v>
      </c>
      <c r="T8" s="17"/>
      <c r="U8" s="19" t="str">
        <f t="shared" si="33"/>
        <v/>
      </c>
      <c r="V8" s="37"/>
    </row>
    <row r="9" spans="1:22" ht="13.6" x14ac:dyDescent="0.2">
      <c r="A9" s="71">
        <v>7</v>
      </c>
      <c r="B9" s="46"/>
      <c r="C9" s="62"/>
      <c r="D9" s="62"/>
      <c r="E9" s="62"/>
      <c r="F9" s="48"/>
      <c r="G9" s="48"/>
      <c r="H9" s="72">
        <f t="shared" si="7"/>
        <v>0</v>
      </c>
      <c r="I9" s="40">
        <f t="shared" si="16"/>
        <v>0</v>
      </c>
      <c r="J9" s="11">
        <f t="shared" si="17"/>
        <v>0</v>
      </c>
      <c r="K9" s="44">
        <f t="shared" si="26"/>
        <v>1</v>
      </c>
      <c r="L9" s="16">
        <f t="shared" si="34"/>
        <v>0</v>
      </c>
      <c r="M9" s="17"/>
      <c r="N9" s="19" t="str">
        <f t="shared" si="28"/>
        <v/>
      </c>
      <c r="O9" s="34"/>
      <c r="P9" s="18">
        <f t="shared" si="29"/>
        <v>0</v>
      </c>
      <c r="Q9" s="10">
        <f t="shared" si="30"/>
        <v>0</v>
      </c>
      <c r="R9" s="15">
        <f t="shared" si="31"/>
        <v>1</v>
      </c>
      <c r="S9" s="24">
        <f t="shared" si="35"/>
        <v>0</v>
      </c>
      <c r="T9" s="17"/>
      <c r="U9" s="19" t="str">
        <f t="shared" si="33"/>
        <v/>
      </c>
      <c r="V9" s="37"/>
    </row>
    <row r="10" spans="1:22" ht="13.6" x14ac:dyDescent="0.2">
      <c r="A10" s="71">
        <v>8</v>
      </c>
      <c r="B10" s="46"/>
      <c r="C10" s="62"/>
      <c r="D10" s="62"/>
      <c r="E10" s="62"/>
      <c r="F10" s="48"/>
      <c r="G10" s="48"/>
      <c r="H10" s="72">
        <f t="shared" si="7"/>
        <v>0</v>
      </c>
      <c r="I10" s="40">
        <f t="shared" si="16"/>
        <v>0</v>
      </c>
      <c r="J10" s="11">
        <f t="shared" si="17"/>
        <v>0</v>
      </c>
      <c r="K10" s="44">
        <f t="shared" si="26"/>
        <v>1</v>
      </c>
      <c r="L10" s="16">
        <f t="shared" si="34"/>
        <v>0</v>
      </c>
      <c r="M10" s="17"/>
      <c r="N10" s="19" t="str">
        <f t="shared" si="28"/>
        <v/>
      </c>
      <c r="O10" s="34"/>
      <c r="P10" s="18">
        <f t="shared" si="29"/>
        <v>0</v>
      </c>
      <c r="Q10" s="10">
        <f t="shared" si="30"/>
        <v>0</v>
      </c>
      <c r="R10" s="15">
        <f t="shared" si="31"/>
        <v>1</v>
      </c>
      <c r="S10" s="24">
        <f t="shared" si="35"/>
        <v>0</v>
      </c>
      <c r="T10" s="17"/>
      <c r="U10" s="19" t="str">
        <f t="shared" si="33"/>
        <v/>
      </c>
      <c r="V10" s="37"/>
    </row>
    <row r="11" spans="1:22" ht="13.6" x14ac:dyDescent="0.2">
      <c r="A11" s="71">
        <v>9</v>
      </c>
      <c r="B11" s="46"/>
      <c r="C11" s="62"/>
      <c r="D11" s="62"/>
      <c r="E11" s="62"/>
      <c r="F11" s="48"/>
      <c r="G11" s="48"/>
      <c r="H11" s="72">
        <f t="shared" si="7"/>
        <v>0</v>
      </c>
      <c r="I11" s="40">
        <f t="shared" si="16"/>
        <v>0</v>
      </c>
      <c r="J11" s="11">
        <f t="shared" si="17"/>
        <v>0</v>
      </c>
      <c r="K11" s="44">
        <f t="shared" si="26"/>
        <v>1</v>
      </c>
      <c r="L11" s="16">
        <f t="shared" si="34"/>
        <v>0</v>
      </c>
      <c r="M11" s="17"/>
      <c r="N11" s="19" t="str">
        <f t="shared" si="28"/>
        <v/>
      </c>
      <c r="O11" s="34"/>
      <c r="P11" s="18">
        <f t="shared" si="29"/>
        <v>0</v>
      </c>
      <c r="Q11" s="10">
        <f t="shared" si="30"/>
        <v>0</v>
      </c>
      <c r="R11" s="15">
        <f t="shared" si="31"/>
        <v>1</v>
      </c>
      <c r="S11" s="24">
        <f t="shared" si="35"/>
        <v>0</v>
      </c>
      <c r="T11" s="17"/>
      <c r="U11" s="19" t="str">
        <f t="shared" si="33"/>
        <v/>
      </c>
      <c r="V11" s="37"/>
    </row>
    <row r="12" spans="1:22" ht="13.6" x14ac:dyDescent="0.2">
      <c r="A12" s="71">
        <v>10</v>
      </c>
      <c r="B12" s="46"/>
      <c r="C12" s="62"/>
      <c r="D12" s="62"/>
      <c r="E12" s="62"/>
      <c r="F12" s="48"/>
      <c r="G12" s="48"/>
      <c r="H12" s="72">
        <f t="shared" si="7"/>
        <v>0</v>
      </c>
      <c r="I12" s="40">
        <f t="shared" si="16"/>
        <v>0</v>
      </c>
      <c r="J12" s="11">
        <f t="shared" si="17"/>
        <v>0</v>
      </c>
      <c r="K12" s="44">
        <f t="shared" si="26"/>
        <v>1</v>
      </c>
      <c r="L12" s="16">
        <f t="shared" si="34"/>
        <v>0</v>
      </c>
      <c r="M12" s="17"/>
      <c r="N12" s="19" t="str">
        <f t="shared" si="28"/>
        <v/>
      </c>
      <c r="O12" s="34"/>
      <c r="P12" s="18">
        <f t="shared" si="29"/>
        <v>0</v>
      </c>
      <c r="Q12" s="10">
        <f t="shared" si="30"/>
        <v>0</v>
      </c>
      <c r="R12" s="15">
        <f t="shared" si="31"/>
        <v>1</v>
      </c>
      <c r="S12" s="24">
        <f t="shared" si="35"/>
        <v>0</v>
      </c>
      <c r="T12" s="17"/>
      <c r="U12" s="19" t="str">
        <f t="shared" si="33"/>
        <v/>
      </c>
      <c r="V12" s="37"/>
    </row>
    <row r="13" spans="1:22" ht="13.6" x14ac:dyDescent="0.2">
      <c r="A13" s="71">
        <v>11</v>
      </c>
      <c r="B13" s="46"/>
      <c r="C13" s="62"/>
      <c r="D13" s="62"/>
      <c r="E13" s="62"/>
      <c r="F13" s="48"/>
      <c r="G13" s="48"/>
      <c r="H13" s="72">
        <f t="shared" si="7"/>
        <v>0</v>
      </c>
      <c r="I13" s="40">
        <f t="shared" si="16"/>
        <v>0</v>
      </c>
      <c r="J13" s="11">
        <f t="shared" si="17"/>
        <v>0</v>
      </c>
      <c r="K13" s="44">
        <f t="shared" si="26"/>
        <v>1</v>
      </c>
      <c r="L13" s="16">
        <f t="shared" si="34"/>
        <v>0</v>
      </c>
      <c r="M13" s="17"/>
      <c r="N13" s="19" t="str">
        <f t="shared" si="28"/>
        <v/>
      </c>
      <c r="O13" s="34"/>
      <c r="P13" s="18">
        <f t="shared" si="29"/>
        <v>0</v>
      </c>
      <c r="Q13" s="10">
        <f t="shared" si="30"/>
        <v>0</v>
      </c>
      <c r="R13" s="15">
        <f t="shared" si="31"/>
        <v>1</v>
      </c>
      <c r="S13" s="24">
        <f t="shared" si="35"/>
        <v>0</v>
      </c>
      <c r="T13" s="17"/>
      <c r="U13" s="19" t="str">
        <f t="shared" si="33"/>
        <v/>
      </c>
      <c r="V13" s="37"/>
    </row>
    <row r="14" spans="1:22" ht="13.6" x14ac:dyDescent="0.2">
      <c r="A14" s="71">
        <v>12</v>
      </c>
      <c r="B14" s="46"/>
      <c r="C14" s="62"/>
      <c r="D14" s="62"/>
      <c r="E14" s="62"/>
      <c r="F14" s="48"/>
      <c r="G14" s="48"/>
      <c r="H14" s="72">
        <f t="shared" si="7"/>
        <v>0</v>
      </c>
      <c r="I14" s="40">
        <f t="shared" si="16"/>
        <v>0</v>
      </c>
      <c r="J14" s="11">
        <f t="shared" si="17"/>
        <v>0</v>
      </c>
      <c r="K14" s="44">
        <f t="shared" si="26"/>
        <v>1</v>
      </c>
      <c r="L14" s="16">
        <f t="shared" si="34"/>
        <v>0</v>
      </c>
      <c r="M14" s="17"/>
      <c r="N14" s="19" t="str">
        <f t="shared" si="28"/>
        <v/>
      </c>
      <c r="O14" s="34"/>
      <c r="P14" s="18">
        <f t="shared" si="29"/>
        <v>0</v>
      </c>
      <c r="Q14" s="10">
        <f t="shared" si="30"/>
        <v>0</v>
      </c>
      <c r="R14" s="15">
        <f t="shared" si="31"/>
        <v>1</v>
      </c>
      <c r="S14" s="24">
        <f t="shared" si="35"/>
        <v>0</v>
      </c>
      <c r="T14" s="17"/>
      <c r="U14" s="19" t="str">
        <f t="shared" si="33"/>
        <v/>
      </c>
      <c r="V14" s="37"/>
    </row>
    <row r="15" spans="1:22" ht="13.6" x14ac:dyDescent="0.2">
      <c r="A15" s="71">
        <v>13</v>
      </c>
      <c r="B15" s="46"/>
      <c r="C15" s="62"/>
      <c r="D15" s="62"/>
      <c r="E15" s="62"/>
      <c r="F15" s="48"/>
      <c r="G15" s="48"/>
      <c r="H15" s="72">
        <f t="shared" si="7"/>
        <v>0</v>
      </c>
      <c r="I15" s="40">
        <f t="shared" si="16"/>
        <v>0</v>
      </c>
      <c r="J15" s="11">
        <f t="shared" si="17"/>
        <v>0</v>
      </c>
      <c r="K15" s="44">
        <f t="shared" si="26"/>
        <v>1</v>
      </c>
      <c r="L15" s="16">
        <f t="shared" si="34"/>
        <v>0</v>
      </c>
      <c r="M15" s="17"/>
      <c r="N15" s="19" t="str">
        <f t="shared" si="28"/>
        <v/>
      </c>
      <c r="O15" s="34"/>
      <c r="P15" s="18">
        <f t="shared" si="29"/>
        <v>0</v>
      </c>
      <c r="Q15" s="10">
        <f t="shared" si="30"/>
        <v>0</v>
      </c>
      <c r="R15" s="15">
        <f t="shared" si="31"/>
        <v>1</v>
      </c>
      <c r="S15" s="24">
        <f t="shared" si="35"/>
        <v>0</v>
      </c>
      <c r="T15" s="17"/>
      <c r="U15" s="19" t="str">
        <f t="shared" si="33"/>
        <v/>
      </c>
      <c r="V15" s="37"/>
    </row>
    <row r="16" spans="1:22" ht="13.6" x14ac:dyDescent="0.2">
      <c r="A16" s="71">
        <v>14</v>
      </c>
      <c r="B16" s="46"/>
      <c r="C16" s="62"/>
      <c r="D16" s="62"/>
      <c r="E16" s="62"/>
      <c r="F16" s="48"/>
      <c r="G16" s="48"/>
      <c r="H16" s="72">
        <f t="shared" si="7"/>
        <v>0</v>
      </c>
      <c r="I16" s="40">
        <f t="shared" si="16"/>
        <v>0</v>
      </c>
      <c r="J16" s="11">
        <f t="shared" si="17"/>
        <v>0</v>
      </c>
      <c r="K16" s="44">
        <f t="shared" si="26"/>
        <v>1</v>
      </c>
      <c r="L16" s="16">
        <f t="shared" si="34"/>
        <v>0</v>
      </c>
      <c r="M16" s="17"/>
      <c r="N16" s="19" t="str">
        <f t="shared" si="28"/>
        <v/>
      </c>
      <c r="O16" s="34"/>
      <c r="P16" s="18">
        <f t="shared" si="29"/>
        <v>0</v>
      </c>
      <c r="Q16" s="10">
        <f t="shared" si="30"/>
        <v>0</v>
      </c>
      <c r="R16" s="15">
        <f t="shared" si="31"/>
        <v>1</v>
      </c>
      <c r="S16" s="24">
        <f t="shared" si="35"/>
        <v>0</v>
      </c>
      <c r="T16" s="17"/>
      <c r="U16" s="19" t="str">
        <f t="shared" si="33"/>
        <v/>
      </c>
      <c r="V16" s="37"/>
    </row>
    <row r="17" spans="1:22" ht="13.6" x14ac:dyDescent="0.2">
      <c r="A17" s="71">
        <v>15</v>
      </c>
      <c r="B17" s="46"/>
      <c r="C17" s="62"/>
      <c r="D17" s="62"/>
      <c r="E17" s="62"/>
      <c r="F17" s="48"/>
      <c r="G17" s="48"/>
      <c r="H17" s="72">
        <f t="shared" si="7"/>
        <v>0</v>
      </c>
      <c r="I17" s="40">
        <f t="shared" si="16"/>
        <v>0</v>
      </c>
      <c r="J17" s="11">
        <f t="shared" si="17"/>
        <v>0</v>
      </c>
      <c r="K17" s="44">
        <f t="shared" si="26"/>
        <v>1</v>
      </c>
      <c r="L17" s="16">
        <f t="shared" si="34"/>
        <v>0</v>
      </c>
      <c r="M17" s="17"/>
      <c r="N17" s="19" t="str">
        <f t="shared" si="28"/>
        <v/>
      </c>
      <c r="O17" s="34"/>
      <c r="P17" s="18">
        <f t="shared" si="29"/>
        <v>0</v>
      </c>
      <c r="Q17" s="10">
        <f t="shared" si="30"/>
        <v>0</v>
      </c>
      <c r="R17" s="15">
        <f t="shared" si="31"/>
        <v>1</v>
      </c>
      <c r="S17" s="24">
        <f t="shared" si="35"/>
        <v>0</v>
      </c>
      <c r="T17" s="17"/>
      <c r="U17" s="19" t="str">
        <f t="shared" si="33"/>
        <v/>
      </c>
      <c r="V17" s="37"/>
    </row>
    <row r="18" spans="1:22" ht="13.6" x14ac:dyDescent="0.2">
      <c r="A18" s="71">
        <v>16</v>
      </c>
      <c r="B18" s="46"/>
      <c r="C18" s="62"/>
      <c r="D18" s="62"/>
      <c r="E18" s="62"/>
      <c r="F18" s="48"/>
      <c r="G18" s="48"/>
      <c r="H18" s="72">
        <f t="shared" si="7"/>
        <v>0</v>
      </c>
      <c r="I18" s="40">
        <f t="shared" si="16"/>
        <v>0</v>
      </c>
      <c r="J18" s="11">
        <f t="shared" si="17"/>
        <v>0</v>
      </c>
      <c r="K18" s="44">
        <f t="shared" si="26"/>
        <v>1</v>
      </c>
      <c r="L18" s="16">
        <f t="shared" si="34"/>
        <v>0</v>
      </c>
      <c r="M18" s="17"/>
      <c r="N18" s="19" t="str">
        <f t="shared" si="28"/>
        <v/>
      </c>
      <c r="O18" s="34"/>
      <c r="P18" s="18">
        <f t="shared" si="29"/>
        <v>0</v>
      </c>
      <c r="Q18" s="10">
        <f t="shared" si="30"/>
        <v>0</v>
      </c>
      <c r="R18" s="15">
        <f t="shared" si="31"/>
        <v>1</v>
      </c>
      <c r="S18" s="24">
        <f t="shared" si="35"/>
        <v>0</v>
      </c>
      <c r="T18" s="17"/>
      <c r="U18" s="19" t="str">
        <f t="shared" si="33"/>
        <v/>
      </c>
      <c r="V18" s="37"/>
    </row>
    <row r="19" spans="1:22" ht="13.6" x14ac:dyDescent="0.2">
      <c r="A19" s="71">
        <v>17</v>
      </c>
      <c r="B19" s="46"/>
      <c r="C19" s="62"/>
      <c r="D19" s="62"/>
      <c r="E19" s="62"/>
      <c r="F19" s="48"/>
      <c r="G19" s="48"/>
      <c r="H19" s="72">
        <f t="shared" si="7"/>
        <v>0</v>
      </c>
      <c r="I19" s="40">
        <f t="shared" si="16"/>
        <v>0</v>
      </c>
      <c r="J19" s="11">
        <f t="shared" si="17"/>
        <v>0</v>
      </c>
      <c r="K19" s="44">
        <f t="shared" si="26"/>
        <v>1</v>
      </c>
      <c r="L19" s="16">
        <f t="shared" si="34"/>
        <v>0</v>
      </c>
      <c r="M19" s="17"/>
      <c r="N19" s="19" t="str">
        <f t="shared" si="28"/>
        <v/>
      </c>
      <c r="O19" s="34"/>
      <c r="P19" s="18">
        <f t="shared" si="29"/>
        <v>0</v>
      </c>
      <c r="Q19" s="10">
        <f t="shared" si="30"/>
        <v>0</v>
      </c>
      <c r="R19" s="15">
        <f t="shared" si="31"/>
        <v>1</v>
      </c>
      <c r="S19" s="24">
        <f t="shared" si="35"/>
        <v>0</v>
      </c>
      <c r="T19" s="17"/>
      <c r="U19" s="19" t="str">
        <f t="shared" si="33"/>
        <v/>
      </c>
      <c r="V19" s="37"/>
    </row>
    <row r="20" spans="1:22" ht="13.6" x14ac:dyDescent="0.2">
      <c r="A20" s="71">
        <v>18</v>
      </c>
      <c r="B20" s="46"/>
      <c r="C20" s="62"/>
      <c r="D20" s="62"/>
      <c r="E20" s="62"/>
      <c r="F20" s="48"/>
      <c r="G20" s="48"/>
      <c r="H20" s="72">
        <f t="shared" si="7"/>
        <v>0</v>
      </c>
      <c r="I20" s="40">
        <f t="shared" si="16"/>
        <v>0</v>
      </c>
      <c r="J20" s="11">
        <f t="shared" si="17"/>
        <v>0</v>
      </c>
      <c r="K20" s="44">
        <f t="shared" si="26"/>
        <v>1</v>
      </c>
      <c r="L20" s="16">
        <f t="shared" si="34"/>
        <v>0</v>
      </c>
      <c r="M20" s="17"/>
      <c r="N20" s="19" t="str">
        <f t="shared" si="28"/>
        <v/>
      </c>
      <c r="O20" s="34"/>
      <c r="P20" s="18">
        <f t="shared" si="29"/>
        <v>0</v>
      </c>
      <c r="Q20" s="10">
        <f t="shared" si="30"/>
        <v>0</v>
      </c>
      <c r="R20" s="15">
        <f t="shared" si="31"/>
        <v>1</v>
      </c>
      <c r="S20" s="24">
        <f t="shared" si="35"/>
        <v>0</v>
      </c>
      <c r="T20" s="17"/>
      <c r="U20" s="19" t="str">
        <f t="shared" si="33"/>
        <v/>
      </c>
      <c r="V20" s="37"/>
    </row>
    <row r="21" spans="1:22" ht="13.6" x14ac:dyDescent="0.2">
      <c r="A21" s="71">
        <v>19</v>
      </c>
      <c r="B21" s="46"/>
      <c r="C21" s="62"/>
      <c r="D21" s="62"/>
      <c r="E21" s="62"/>
      <c r="F21" s="48"/>
      <c r="G21" s="48"/>
      <c r="H21" s="72">
        <f t="shared" si="7"/>
        <v>0</v>
      </c>
      <c r="I21" s="40">
        <f t="shared" si="16"/>
        <v>0</v>
      </c>
      <c r="J21" s="11">
        <f t="shared" si="17"/>
        <v>0</v>
      </c>
      <c r="K21" s="44">
        <f t="shared" si="26"/>
        <v>1</v>
      </c>
      <c r="L21" s="16"/>
      <c r="M21" s="17"/>
      <c r="N21" s="19" t="str">
        <f t="shared" si="28"/>
        <v/>
      </c>
      <c r="O21" s="34"/>
      <c r="P21" s="18">
        <f t="shared" si="29"/>
        <v>0</v>
      </c>
      <c r="Q21" s="10">
        <f t="shared" si="30"/>
        <v>0</v>
      </c>
      <c r="R21" s="15">
        <f t="shared" si="31"/>
        <v>1</v>
      </c>
      <c r="S21" s="24">
        <f t="shared" si="35"/>
        <v>0</v>
      </c>
      <c r="T21" s="17"/>
      <c r="U21" s="19" t="str">
        <f t="shared" si="33"/>
        <v/>
      </c>
      <c r="V21" s="37"/>
    </row>
    <row r="22" spans="1:22" ht="13.6" x14ac:dyDescent="0.2">
      <c r="A22" s="71">
        <v>20</v>
      </c>
      <c r="B22" s="46"/>
      <c r="C22" s="62"/>
      <c r="D22" s="62"/>
      <c r="E22" s="62"/>
      <c r="F22" s="48"/>
      <c r="G22" s="48"/>
      <c r="H22" s="72">
        <f t="shared" si="7"/>
        <v>0</v>
      </c>
      <c r="I22" s="40">
        <f t="shared" si="16"/>
        <v>0</v>
      </c>
      <c r="J22" s="11">
        <f t="shared" si="17"/>
        <v>0</v>
      </c>
      <c r="K22" s="44">
        <f t="shared" si="26"/>
        <v>1</v>
      </c>
      <c r="L22" s="16">
        <f t="shared" ref="L22" si="36">I22*J22*K22</f>
        <v>0</v>
      </c>
      <c r="M22" s="17"/>
      <c r="N22" s="19" t="str">
        <f t="shared" si="28"/>
        <v/>
      </c>
      <c r="O22" s="34"/>
      <c r="P22" s="18">
        <f t="shared" si="29"/>
        <v>0</v>
      </c>
      <c r="Q22" s="10">
        <f t="shared" si="30"/>
        <v>0</v>
      </c>
      <c r="R22" s="15">
        <f t="shared" si="31"/>
        <v>1</v>
      </c>
      <c r="S22" s="24">
        <f t="shared" si="35"/>
        <v>0</v>
      </c>
      <c r="T22" s="17"/>
      <c r="U22" s="19" t="str">
        <f t="shared" si="33"/>
        <v/>
      </c>
      <c r="V22" s="37"/>
    </row>
    <row r="23" spans="1:22" ht="13.6" x14ac:dyDescent="0.2">
      <c r="A23" s="71">
        <v>21</v>
      </c>
      <c r="B23" s="46"/>
      <c r="C23" s="62"/>
      <c r="D23" s="62"/>
      <c r="E23" s="62"/>
      <c r="F23" s="48"/>
      <c r="G23" s="48"/>
      <c r="H23" s="72">
        <f t="shared" si="7"/>
        <v>0</v>
      </c>
      <c r="I23" s="40">
        <f t="shared" si="16"/>
        <v>0</v>
      </c>
      <c r="J23" s="11">
        <f t="shared" si="17"/>
        <v>0</v>
      </c>
      <c r="K23" s="44">
        <f t="shared" si="26"/>
        <v>1</v>
      </c>
      <c r="L23" s="16">
        <f t="shared" ref="L23" si="37">I23*J23*K23</f>
        <v>0</v>
      </c>
      <c r="M23" s="17"/>
      <c r="N23" s="19" t="str">
        <f t="shared" si="28"/>
        <v/>
      </c>
      <c r="O23" s="34"/>
      <c r="P23" s="18">
        <f t="shared" si="29"/>
        <v>0</v>
      </c>
      <c r="Q23" s="10">
        <f t="shared" si="30"/>
        <v>0</v>
      </c>
      <c r="R23" s="15">
        <f t="shared" si="31"/>
        <v>1</v>
      </c>
      <c r="S23" s="24">
        <f t="shared" si="35"/>
        <v>0</v>
      </c>
      <c r="T23" s="17"/>
      <c r="U23" s="19" t="str">
        <f t="shared" si="33"/>
        <v/>
      </c>
      <c r="V23" s="37"/>
    </row>
    <row r="24" spans="1:22" ht="13.6" x14ac:dyDescent="0.2">
      <c r="A24" s="71">
        <v>22</v>
      </c>
      <c r="B24" s="46"/>
      <c r="C24" s="62"/>
      <c r="D24" s="62"/>
      <c r="E24" s="62"/>
      <c r="F24" s="48"/>
      <c r="G24" s="48"/>
      <c r="H24" s="72">
        <f t="shared" si="7"/>
        <v>0</v>
      </c>
      <c r="I24" s="40">
        <f t="shared" si="16"/>
        <v>0</v>
      </c>
      <c r="J24" s="11">
        <f t="shared" si="17"/>
        <v>0</v>
      </c>
      <c r="K24" s="44">
        <f t="shared" si="26"/>
        <v>1</v>
      </c>
      <c r="L24" s="16">
        <f t="shared" ref="L24:L42" si="38">I24*J24*K24</f>
        <v>0</v>
      </c>
      <c r="M24" s="17"/>
      <c r="N24" s="19" t="str">
        <f t="shared" si="28"/>
        <v/>
      </c>
      <c r="O24" s="34"/>
      <c r="P24" s="18">
        <f t="shared" si="29"/>
        <v>0</v>
      </c>
      <c r="Q24" s="10">
        <f t="shared" si="30"/>
        <v>0</v>
      </c>
      <c r="R24" s="15">
        <f t="shared" si="31"/>
        <v>1</v>
      </c>
      <c r="S24" s="24">
        <f t="shared" si="35"/>
        <v>0</v>
      </c>
      <c r="T24" s="17"/>
      <c r="U24" s="19" t="str">
        <f t="shared" si="33"/>
        <v/>
      </c>
      <c r="V24" s="37"/>
    </row>
    <row r="25" spans="1:22" ht="13.6" x14ac:dyDescent="0.2">
      <c r="A25" s="71">
        <v>23</v>
      </c>
      <c r="B25" s="46"/>
      <c r="C25" s="62"/>
      <c r="D25" s="62"/>
      <c r="E25" s="62"/>
      <c r="F25" s="48"/>
      <c r="G25" s="48"/>
      <c r="H25" s="72">
        <f t="shared" si="7"/>
        <v>0</v>
      </c>
      <c r="I25" s="40">
        <f t="shared" si="16"/>
        <v>0</v>
      </c>
      <c r="J25" s="11">
        <f t="shared" si="17"/>
        <v>0</v>
      </c>
      <c r="K25" s="44">
        <f t="shared" si="26"/>
        <v>1</v>
      </c>
      <c r="L25" s="16">
        <f t="shared" si="38"/>
        <v>0</v>
      </c>
      <c r="M25" s="17"/>
      <c r="N25" s="19" t="str">
        <f t="shared" si="28"/>
        <v/>
      </c>
      <c r="O25" s="34"/>
      <c r="P25" s="18">
        <f t="shared" si="29"/>
        <v>0</v>
      </c>
      <c r="Q25" s="10">
        <f t="shared" si="30"/>
        <v>0</v>
      </c>
      <c r="R25" s="15">
        <f t="shared" si="31"/>
        <v>1</v>
      </c>
      <c r="S25" s="24">
        <f t="shared" si="35"/>
        <v>0</v>
      </c>
      <c r="T25" s="17"/>
      <c r="U25" s="19" t="str">
        <f t="shared" si="33"/>
        <v/>
      </c>
      <c r="V25" s="37"/>
    </row>
    <row r="26" spans="1:22" ht="13.6" x14ac:dyDescent="0.2">
      <c r="A26" s="71">
        <v>24</v>
      </c>
      <c r="B26" s="46"/>
      <c r="C26" s="62"/>
      <c r="D26" s="62"/>
      <c r="E26" s="62"/>
      <c r="F26" s="48"/>
      <c r="G26" s="48"/>
      <c r="H26" s="72">
        <f t="shared" si="7"/>
        <v>0</v>
      </c>
      <c r="I26" s="40">
        <f t="shared" si="16"/>
        <v>0</v>
      </c>
      <c r="J26" s="11">
        <f t="shared" si="17"/>
        <v>0</v>
      </c>
      <c r="K26" s="44">
        <f t="shared" si="26"/>
        <v>1</v>
      </c>
      <c r="L26" s="16">
        <f t="shared" si="38"/>
        <v>0</v>
      </c>
      <c r="M26" s="17"/>
      <c r="N26" s="19" t="str">
        <f t="shared" si="28"/>
        <v/>
      </c>
      <c r="O26" s="34"/>
      <c r="P26" s="18">
        <f t="shared" si="29"/>
        <v>0</v>
      </c>
      <c r="Q26" s="10">
        <f t="shared" si="30"/>
        <v>0</v>
      </c>
      <c r="R26" s="15">
        <f t="shared" si="31"/>
        <v>1</v>
      </c>
      <c r="S26" s="24">
        <f t="shared" si="35"/>
        <v>0</v>
      </c>
      <c r="T26" s="17"/>
      <c r="U26" s="19" t="str">
        <f t="shared" si="33"/>
        <v/>
      </c>
      <c r="V26" s="37"/>
    </row>
    <row r="27" spans="1:22" ht="13.6" x14ac:dyDescent="0.2">
      <c r="A27" s="71">
        <v>25</v>
      </c>
      <c r="B27" s="46"/>
      <c r="C27" s="62"/>
      <c r="D27" s="62"/>
      <c r="E27" s="62"/>
      <c r="F27" s="48"/>
      <c r="G27" s="48"/>
      <c r="H27" s="72">
        <f t="shared" si="7"/>
        <v>0</v>
      </c>
      <c r="I27" s="40">
        <f t="shared" si="16"/>
        <v>0</v>
      </c>
      <c r="J27" s="11">
        <f t="shared" si="17"/>
        <v>0</v>
      </c>
      <c r="K27" s="44">
        <f t="shared" si="26"/>
        <v>1</v>
      </c>
      <c r="L27" s="16">
        <f t="shared" si="38"/>
        <v>0</v>
      </c>
      <c r="M27" s="17"/>
      <c r="N27" s="19" t="str">
        <f t="shared" si="28"/>
        <v/>
      </c>
      <c r="O27" s="34"/>
      <c r="P27" s="18">
        <f t="shared" si="29"/>
        <v>0</v>
      </c>
      <c r="Q27" s="10">
        <f t="shared" si="30"/>
        <v>0</v>
      </c>
      <c r="R27" s="15">
        <f t="shared" si="31"/>
        <v>1</v>
      </c>
      <c r="S27" s="24">
        <f t="shared" si="35"/>
        <v>0</v>
      </c>
      <c r="T27" s="17"/>
      <c r="U27" s="19" t="str">
        <f t="shared" si="33"/>
        <v/>
      </c>
      <c r="V27" s="37"/>
    </row>
    <row r="28" spans="1:22" ht="13.6" x14ac:dyDescent="0.2">
      <c r="A28" s="71">
        <v>26</v>
      </c>
      <c r="B28" s="46"/>
      <c r="C28" s="62"/>
      <c r="D28" s="62"/>
      <c r="E28" s="62"/>
      <c r="F28" s="48"/>
      <c r="G28" s="48"/>
      <c r="H28" s="72">
        <f t="shared" si="7"/>
        <v>0</v>
      </c>
      <c r="I28" s="40">
        <f t="shared" si="16"/>
        <v>0</v>
      </c>
      <c r="J28" s="11">
        <f t="shared" si="17"/>
        <v>0</v>
      </c>
      <c r="K28" s="44">
        <f t="shared" si="26"/>
        <v>1</v>
      </c>
      <c r="L28" s="16">
        <f t="shared" si="38"/>
        <v>0</v>
      </c>
      <c r="M28" s="17"/>
      <c r="N28" s="19" t="str">
        <f t="shared" si="28"/>
        <v/>
      </c>
      <c r="O28" s="34"/>
      <c r="P28" s="18">
        <f t="shared" si="29"/>
        <v>0</v>
      </c>
      <c r="Q28" s="10">
        <f t="shared" si="30"/>
        <v>0</v>
      </c>
      <c r="R28" s="15">
        <f t="shared" si="31"/>
        <v>1</v>
      </c>
      <c r="S28" s="24">
        <f t="shared" si="35"/>
        <v>0</v>
      </c>
      <c r="T28" s="17"/>
      <c r="U28" s="19" t="str">
        <f t="shared" si="33"/>
        <v/>
      </c>
      <c r="V28" s="37"/>
    </row>
    <row r="29" spans="1:22" ht="13.6" x14ac:dyDescent="0.2">
      <c r="A29" s="71">
        <v>27</v>
      </c>
      <c r="B29" s="46"/>
      <c r="C29" s="62"/>
      <c r="D29" s="62"/>
      <c r="E29" s="62"/>
      <c r="F29" s="48"/>
      <c r="G29" s="48"/>
      <c r="H29" s="72">
        <f t="shared" si="7"/>
        <v>0</v>
      </c>
      <c r="I29" s="40">
        <f t="shared" si="16"/>
        <v>0</v>
      </c>
      <c r="J29" s="11">
        <f t="shared" si="17"/>
        <v>0</v>
      </c>
      <c r="K29" s="44">
        <f t="shared" si="26"/>
        <v>1</v>
      </c>
      <c r="L29" s="16">
        <f t="shared" si="38"/>
        <v>0</v>
      </c>
      <c r="M29" s="17"/>
      <c r="N29" s="19" t="str">
        <f t="shared" si="28"/>
        <v/>
      </c>
      <c r="O29" s="34"/>
      <c r="P29" s="18">
        <f t="shared" si="29"/>
        <v>0</v>
      </c>
      <c r="Q29" s="10">
        <f t="shared" si="30"/>
        <v>0</v>
      </c>
      <c r="R29" s="15">
        <f t="shared" si="31"/>
        <v>1</v>
      </c>
      <c r="S29" s="24">
        <f t="shared" si="35"/>
        <v>0</v>
      </c>
      <c r="T29" s="17"/>
      <c r="U29" s="19" t="str">
        <f t="shared" si="33"/>
        <v/>
      </c>
      <c r="V29" s="37"/>
    </row>
    <row r="30" spans="1:22" ht="13.6" x14ac:dyDescent="0.2">
      <c r="A30" s="71">
        <v>28</v>
      </c>
      <c r="B30" s="46"/>
      <c r="C30" s="62"/>
      <c r="D30" s="62"/>
      <c r="E30" s="62"/>
      <c r="F30" s="48"/>
      <c r="G30" s="48"/>
      <c r="H30" s="72">
        <f t="shared" si="7"/>
        <v>0</v>
      </c>
      <c r="I30" s="40">
        <f t="shared" si="16"/>
        <v>0</v>
      </c>
      <c r="J30" s="11">
        <f t="shared" si="17"/>
        <v>0</v>
      </c>
      <c r="K30" s="44">
        <f t="shared" si="26"/>
        <v>1</v>
      </c>
      <c r="L30" s="16">
        <f t="shared" si="38"/>
        <v>0</v>
      </c>
      <c r="M30" s="17"/>
      <c r="N30" s="19" t="str">
        <f t="shared" si="28"/>
        <v/>
      </c>
      <c r="O30" s="34"/>
      <c r="P30" s="18">
        <f t="shared" si="29"/>
        <v>0</v>
      </c>
      <c r="Q30" s="10">
        <f t="shared" si="30"/>
        <v>0</v>
      </c>
      <c r="R30" s="15">
        <f t="shared" si="31"/>
        <v>1</v>
      </c>
      <c r="S30" s="24">
        <f t="shared" si="35"/>
        <v>0</v>
      </c>
      <c r="T30" s="17"/>
      <c r="U30" s="19" t="str">
        <f t="shared" si="33"/>
        <v/>
      </c>
      <c r="V30" s="37"/>
    </row>
    <row r="31" spans="1:22" ht="13.6" x14ac:dyDescent="0.2">
      <c r="A31" s="71">
        <v>29</v>
      </c>
      <c r="B31" s="46"/>
      <c r="C31" s="61"/>
      <c r="D31" s="62"/>
      <c r="E31" s="62"/>
      <c r="F31" s="48"/>
      <c r="G31" s="48"/>
      <c r="H31" s="72">
        <f t="shared" si="7"/>
        <v>0</v>
      </c>
      <c r="I31" s="40">
        <f t="shared" si="16"/>
        <v>0</v>
      </c>
      <c r="J31" s="11">
        <f t="shared" si="17"/>
        <v>0</v>
      </c>
      <c r="K31" s="44">
        <f t="shared" si="26"/>
        <v>1</v>
      </c>
      <c r="L31" s="16">
        <f t="shared" si="38"/>
        <v>0</v>
      </c>
      <c r="M31" s="17"/>
      <c r="N31" s="19" t="str">
        <f t="shared" si="28"/>
        <v/>
      </c>
      <c r="O31" s="34"/>
      <c r="P31" s="18">
        <f t="shared" si="29"/>
        <v>0</v>
      </c>
      <c r="Q31" s="10">
        <f t="shared" si="30"/>
        <v>0</v>
      </c>
      <c r="R31" s="15">
        <f t="shared" si="31"/>
        <v>1</v>
      </c>
      <c r="S31" s="24">
        <f t="shared" si="35"/>
        <v>0</v>
      </c>
      <c r="T31" s="17"/>
      <c r="U31" s="19" t="str">
        <f t="shared" si="33"/>
        <v/>
      </c>
      <c r="V31" s="37"/>
    </row>
    <row r="32" spans="1:22" ht="13.6" x14ac:dyDescent="0.2">
      <c r="A32" s="71">
        <v>30</v>
      </c>
      <c r="B32" s="46"/>
      <c r="C32" s="62"/>
      <c r="D32" s="62"/>
      <c r="E32" s="62"/>
      <c r="F32" s="48"/>
      <c r="G32" s="48"/>
      <c r="H32" s="72">
        <f t="shared" si="7"/>
        <v>0</v>
      </c>
      <c r="I32" s="40">
        <f t="shared" si="16"/>
        <v>0</v>
      </c>
      <c r="J32" s="11">
        <f t="shared" si="17"/>
        <v>0</v>
      </c>
      <c r="K32" s="44">
        <f t="shared" si="26"/>
        <v>1</v>
      </c>
      <c r="L32" s="16">
        <f t="shared" si="38"/>
        <v>0</v>
      </c>
      <c r="M32" s="17"/>
      <c r="N32" s="19" t="str">
        <f t="shared" si="28"/>
        <v/>
      </c>
      <c r="O32" s="34"/>
      <c r="P32" s="18">
        <f t="shared" si="29"/>
        <v>0</v>
      </c>
      <c r="Q32" s="10">
        <f t="shared" si="30"/>
        <v>0</v>
      </c>
      <c r="R32" s="15">
        <f t="shared" si="31"/>
        <v>1</v>
      </c>
      <c r="S32" s="24">
        <f t="shared" si="35"/>
        <v>0</v>
      </c>
      <c r="T32" s="17"/>
      <c r="U32" s="19" t="str">
        <f t="shared" si="33"/>
        <v/>
      </c>
      <c r="V32" s="37"/>
    </row>
    <row r="33" spans="1:22" ht="13.6" x14ac:dyDescent="0.2">
      <c r="A33" s="71">
        <v>31</v>
      </c>
      <c r="B33" s="46"/>
      <c r="C33" s="62"/>
      <c r="D33" s="62"/>
      <c r="E33" s="62"/>
      <c r="F33" s="48"/>
      <c r="G33" s="48"/>
      <c r="H33" s="72">
        <f t="shared" si="7"/>
        <v>0</v>
      </c>
      <c r="I33" s="40">
        <f t="shared" si="16"/>
        <v>0</v>
      </c>
      <c r="J33" s="11">
        <f t="shared" si="17"/>
        <v>0</v>
      </c>
      <c r="K33" s="44">
        <f t="shared" si="26"/>
        <v>1</v>
      </c>
      <c r="L33" s="16">
        <f t="shared" si="38"/>
        <v>0</v>
      </c>
      <c r="M33" s="17"/>
      <c r="N33" s="19" t="str">
        <f t="shared" si="28"/>
        <v/>
      </c>
      <c r="O33" s="34"/>
      <c r="P33" s="18">
        <f t="shared" si="29"/>
        <v>0</v>
      </c>
      <c r="Q33" s="10">
        <f t="shared" si="30"/>
        <v>0</v>
      </c>
      <c r="R33" s="15">
        <f t="shared" si="31"/>
        <v>1</v>
      </c>
      <c r="S33" s="24">
        <f t="shared" si="35"/>
        <v>0</v>
      </c>
      <c r="T33" s="17"/>
      <c r="U33" s="19" t="str">
        <f t="shared" si="33"/>
        <v/>
      </c>
      <c r="V33" s="37"/>
    </row>
    <row r="34" spans="1:22" ht="13.6" x14ac:dyDescent="0.2">
      <c r="A34" s="71">
        <v>32</v>
      </c>
      <c r="B34" s="46"/>
      <c r="C34" s="62"/>
      <c r="D34" s="62"/>
      <c r="E34" s="62"/>
      <c r="F34" s="48"/>
      <c r="G34" s="48"/>
      <c r="H34" s="72">
        <f t="shared" si="7"/>
        <v>0</v>
      </c>
      <c r="I34" s="40">
        <f t="shared" si="16"/>
        <v>0</v>
      </c>
      <c r="J34" s="11">
        <f t="shared" si="17"/>
        <v>0</v>
      </c>
      <c r="K34" s="44">
        <f t="shared" si="26"/>
        <v>1</v>
      </c>
      <c r="L34" s="16">
        <f t="shared" si="38"/>
        <v>0</v>
      </c>
      <c r="M34" s="17"/>
      <c r="N34" s="19" t="str">
        <f t="shared" si="28"/>
        <v/>
      </c>
      <c r="O34" s="34"/>
      <c r="P34" s="18">
        <f t="shared" si="29"/>
        <v>0</v>
      </c>
      <c r="Q34" s="10">
        <f t="shared" si="30"/>
        <v>0</v>
      </c>
      <c r="R34" s="15">
        <f t="shared" si="31"/>
        <v>1</v>
      </c>
      <c r="S34" s="24">
        <f t="shared" si="35"/>
        <v>0</v>
      </c>
      <c r="T34" s="17"/>
      <c r="U34" s="19" t="str">
        <f t="shared" si="33"/>
        <v/>
      </c>
      <c r="V34" s="37"/>
    </row>
    <row r="35" spans="1:22" ht="13.6" x14ac:dyDescent="0.2">
      <c r="A35" s="71">
        <v>33</v>
      </c>
      <c r="B35" s="46"/>
      <c r="C35" s="62"/>
      <c r="D35" s="62"/>
      <c r="E35" s="62"/>
      <c r="F35" s="48"/>
      <c r="G35" s="48"/>
      <c r="H35" s="72">
        <f t="shared" si="7"/>
        <v>0</v>
      </c>
      <c r="I35" s="40">
        <f t="shared" si="16"/>
        <v>0</v>
      </c>
      <c r="J35" s="11">
        <f t="shared" si="17"/>
        <v>0</v>
      </c>
      <c r="K35" s="44">
        <f t="shared" si="26"/>
        <v>1</v>
      </c>
      <c r="L35" s="16">
        <f t="shared" si="38"/>
        <v>0</v>
      </c>
      <c r="M35" s="17"/>
      <c r="N35" s="19" t="str">
        <f t="shared" si="28"/>
        <v/>
      </c>
      <c r="O35" s="34"/>
      <c r="P35" s="18">
        <f t="shared" si="29"/>
        <v>0</v>
      </c>
      <c r="Q35" s="10">
        <f t="shared" si="30"/>
        <v>0</v>
      </c>
      <c r="R35" s="15">
        <f t="shared" si="31"/>
        <v>1</v>
      </c>
      <c r="S35" s="24">
        <f t="shared" si="35"/>
        <v>0</v>
      </c>
      <c r="T35" s="17"/>
      <c r="U35" s="19" t="str">
        <f t="shared" si="33"/>
        <v/>
      </c>
      <c r="V35" s="37"/>
    </row>
    <row r="36" spans="1:22" ht="13.6" x14ac:dyDescent="0.2">
      <c r="A36" s="71">
        <v>34</v>
      </c>
      <c r="B36" s="46"/>
      <c r="C36" s="62"/>
      <c r="D36" s="62"/>
      <c r="E36" s="62"/>
      <c r="F36" s="48"/>
      <c r="G36" s="48"/>
      <c r="H36" s="72">
        <f t="shared" si="7"/>
        <v>0</v>
      </c>
      <c r="I36" s="40">
        <f t="shared" si="16"/>
        <v>0</v>
      </c>
      <c r="J36" s="11">
        <f t="shared" si="17"/>
        <v>0</v>
      </c>
      <c r="K36" s="44">
        <f t="shared" si="26"/>
        <v>1</v>
      </c>
      <c r="L36" s="16">
        <f t="shared" si="38"/>
        <v>0</v>
      </c>
      <c r="M36" s="17"/>
      <c r="N36" s="19" t="str">
        <f t="shared" si="28"/>
        <v/>
      </c>
      <c r="O36" s="34"/>
      <c r="P36" s="18">
        <f t="shared" si="29"/>
        <v>0</v>
      </c>
      <c r="Q36" s="10">
        <f t="shared" si="30"/>
        <v>0</v>
      </c>
      <c r="R36" s="15">
        <f t="shared" si="31"/>
        <v>1</v>
      </c>
      <c r="S36" s="24">
        <f t="shared" si="35"/>
        <v>0</v>
      </c>
      <c r="T36" s="17"/>
      <c r="U36" s="19" t="str">
        <f t="shared" si="33"/>
        <v/>
      </c>
      <c r="V36" s="37"/>
    </row>
    <row r="37" spans="1:22" ht="13.6" x14ac:dyDescent="0.2">
      <c r="A37" s="71">
        <v>35</v>
      </c>
      <c r="B37" s="46"/>
      <c r="C37" s="62"/>
      <c r="D37" s="62"/>
      <c r="E37" s="62"/>
      <c r="F37" s="48"/>
      <c r="G37" s="48"/>
      <c r="H37" s="72">
        <f t="shared" si="7"/>
        <v>0</v>
      </c>
      <c r="I37" s="40">
        <f t="shared" si="16"/>
        <v>0</v>
      </c>
      <c r="J37" s="11">
        <f t="shared" si="17"/>
        <v>0</v>
      </c>
      <c r="K37" s="44">
        <f t="shared" si="26"/>
        <v>1</v>
      </c>
      <c r="L37" s="16">
        <f t="shared" si="38"/>
        <v>0</v>
      </c>
      <c r="M37" s="17"/>
      <c r="N37" s="19" t="str">
        <f t="shared" si="28"/>
        <v/>
      </c>
      <c r="O37" s="34"/>
      <c r="P37" s="18">
        <f t="shared" si="29"/>
        <v>0</v>
      </c>
      <c r="Q37" s="10">
        <f t="shared" si="30"/>
        <v>0</v>
      </c>
      <c r="R37" s="15">
        <f t="shared" si="31"/>
        <v>1</v>
      </c>
      <c r="S37" s="24">
        <f t="shared" si="35"/>
        <v>0</v>
      </c>
      <c r="T37" s="17"/>
      <c r="U37" s="19" t="str">
        <f t="shared" si="33"/>
        <v/>
      </c>
      <c r="V37" s="37"/>
    </row>
    <row r="38" spans="1:22" ht="13.6" x14ac:dyDescent="0.2">
      <c r="A38" s="71">
        <v>36</v>
      </c>
      <c r="B38" s="46"/>
      <c r="C38" s="62"/>
      <c r="D38" s="62"/>
      <c r="E38" s="62"/>
      <c r="F38" s="48"/>
      <c r="G38" s="48"/>
      <c r="H38" s="72">
        <f t="shared" si="7"/>
        <v>0</v>
      </c>
      <c r="I38" s="40">
        <f t="shared" si="16"/>
        <v>0</v>
      </c>
      <c r="J38" s="11">
        <f t="shared" si="17"/>
        <v>0</v>
      </c>
      <c r="K38" s="44">
        <f t="shared" si="26"/>
        <v>1</v>
      </c>
      <c r="L38" s="16">
        <f t="shared" si="38"/>
        <v>0</v>
      </c>
      <c r="M38" s="17"/>
      <c r="N38" s="19" t="str">
        <f t="shared" si="28"/>
        <v/>
      </c>
      <c r="O38" s="34"/>
      <c r="P38" s="18">
        <f t="shared" si="29"/>
        <v>0</v>
      </c>
      <c r="Q38" s="10">
        <f t="shared" si="30"/>
        <v>0</v>
      </c>
      <c r="R38" s="15">
        <f t="shared" si="31"/>
        <v>1</v>
      </c>
      <c r="S38" s="24">
        <f t="shared" si="35"/>
        <v>0</v>
      </c>
      <c r="T38" s="17"/>
      <c r="U38" s="19" t="str">
        <f t="shared" si="33"/>
        <v/>
      </c>
      <c r="V38" s="37"/>
    </row>
    <row r="39" spans="1:22" ht="13.6" x14ac:dyDescent="0.2">
      <c r="A39" s="71">
        <v>37</v>
      </c>
      <c r="B39" s="46"/>
      <c r="C39" s="62"/>
      <c r="D39" s="62"/>
      <c r="E39" s="62"/>
      <c r="F39" s="48"/>
      <c r="G39" s="48"/>
      <c r="H39" s="72">
        <f t="shared" si="7"/>
        <v>0</v>
      </c>
      <c r="I39" s="40">
        <f t="shared" si="16"/>
        <v>0</v>
      </c>
      <c r="J39" s="11">
        <f t="shared" si="17"/>
        <v>0</v>
      </c>
      <c r="K39" s="44">
        <f t="shared" si="26"/>
        <v>1</v>
      </c>
      <c r="L39" s="16">
        <f t="shared" si="38"/>
        <v>0</v>
      </c>
      <c r="M39" s="17"/>
      <c r="N39" s="19" t="str">
        <f t="shared" si="28"/>
        <v/>
      </c>
      <c r="O39" s="34"/>
      <c r="P39" s="18">
        <f t="shared" si="29"/>
        <v>0</v>
      </c>
      <c r="Q39" s="10">
        <f t="shared" si="30"/>
        <v>0</v>
      </c>
      <c r="R39" s="15">
        <f t="shared" si="31"/>
        <v>1</v>
      </c>
      <c r="S39" s="24">
        <f t="shared" si="35"/>
        <v>0</v>
      </c>
      <c r="T39" s="17"/>
      <c r="U39" s="19" t="str">
        <f t="shared" si="33"/>
        <v/>
      </c>
      <c r="V39" s="37"/>
    </row>
    <row r="40" spans="1:22" ht="13.6" x14ac:dyDescent="0.2">
      <c r="A40" s="71">
        <v>38</v>
      </c>
      <c r="B40" s="46"/>
      <c r="C40" s="62"/>
      <c r="D40" s="62"/>
      <c r="E40" s="62"/>
      <c r="F40" s="48"/>
      <c r="G40" s="48"/>
      <c r="H40" s="72">
        <f t="shared" si="7"/>
        <v>0</v>
      </c>
      <c r="I40" s="40">
        <f t="shared" si="16"/>
        <v>0</v>
      </c>
      <c r="J40" s="11">
        <f t="shared" si="17"/>
        <v>0</v>
      </c>
      <c r="K40" s="44">
        <f t="shared" si="26"/>
        <v>1</v>
      </c>
      <c r="L40" s="16">
        <f t="shared" si="38"/>
        <v>0</v>
      </c>
      <c r="M40" s="17"/>
      <c r="N40" s="19" t="str">
        <f t="shared" si="28"/>
        <v/>
      </c>
      <c r="O40" s="34"/>
      <c r="P40" s="18">
        <f t="shared" si="29"/>
        <v>0</v>
      </c>
      <c r="Q40" s="10">
        <f t="shared" si="30"/>
        <v>0</v>
      </c>
      <c r="R40" s="15">
        <f t="shared" si="31"/>
        <v>1</v>
      </c>
      <c r="S40" s="24">
        <f t="shared" si="35"/>
        <v>0</v>
      </c>
      <c r="T40" s="17"/>
      <c r="U40" s="19" t="str">
        <f t="shared" si="33"/>
        <v/>
      </c>
      <c r="V40" s="37"/>
    </row>
    <row r="41" spans="1:22" ht="13.6" x14ac:dyDescent="0.2">
      <c r="A41" s="71">
        <v>39</v>
      </c>
      <c r="B41" s="46"/>
      <c r="C41" s="62"/>
      <c r="D41" s="62"/>
      <c r="E41" s="62"/>
      <c r="F41" s="48"/>
      <c r="G41" s="48"/>
      <c r="H41" s="72">
        <f t="shared" si="7"/>
        <v>0</v>
      </c>
      <c r="I41" s="40">
        <f t="shared" si="16"/>
        <v>0</v>
      </c>
      <c r="J41" s="11">
        <f t="shared" si="17"/>
        <v>0</v>
      </c>
      <c r="K41" s="44">
        <f t="shared" si="26"/>
        <v>1</v>
      </c>
      <c r="L41" s="16">
        <f t="shared" si="38"/>
        <v>0</v>
      </c>
      <c r="M41" s="17"/>
      <c r="N41" s="19" t="str">
        <f t="shared" si="28"/>
        <v/>
      </c>
      <c r="O41" s="34"/>
      <c r="P41" s="18">
        <f t="shared" si="29"/>
        <v>0</v>
      </c>
      <c r="Q41" s="10">
        <f t="shared" si="30"/>
        <v>0</v>
      </c>
      <c r="R41" s="15">
        <f t="shared" si="31"/>
        <v>1</v>
      </c>
      <c r="S41" s="24">
        <f t="shared" si="35"/>
        <v>0</v>
      </c>
      <c r="T41" s="17"/>
      <c r="U41" s="19" t="str">
        <f t="shared" si="33"/>
        <v/>
      </c>
      <c r="V41" s="37"/>
    </row>
    <row r="42" spans="1:22" ht="13.6" x14ac:dyDescent="0.2">
      <c r="A42" s="71">
        <v>40</v>
      </c>
      <c r="B42" s="46"/>
      <c r="C42" s="62"/>
      <c r="D42" s="62"/>
      <c r="E42" s="62"/>
      <c r="F42" s="48"/>
      <c r="G42" s="48"/>
      <c r="H42" s="72">
        <f t="shared" si="7"/>
        <v>0</v>
      </c>
      <c r="I42" s="40">
        <f t="shared" si="16"/>
        <v>0</v>
      </c>
      <c r="J42" s="11">
        <f t="shared" si="17"/>
        <v>0</v>
      </c>
      <c r="K42" s="44">
        <f t="shared" si="26"/>
        <v>1</v>
      </c>
      <c r="L42" s="16">
        <f t="shared" si="38"/>
        <v>0</v>
      </c>
      <c r="M42" s="17"/>
      <c r="N42" s="19" t="str">
        <f t="shared" si="28"/>
        <v/>
      </c>
      <c r="O42" s="34"/>
      <c r="P42" s="18">
        <f t="shared" si="29"/>
        <v>0</v>
      </c>
      <c r="Q42" s="10">
        <f t="shared" si="30"/>
        <v>0</v>
      </c>
      <c r="R42" s="15">
        <f t="shared" si="31"/>
        <v>1</v>
      </c>
      <c r="S42" s="24">
        <f t="shared" si="35"/>
        <v>0</v>
      </c>
      <c r="T42" s="17"/>
      <c r="U42" s="19" t="str">
        <f t="shared" si="33"/>
        <v/>
      </c>
      <c r="V42" s="37"/>
    </row>
    <row r="43" spans="1:22" ht="14.3" thickBot="1" x14ac:dyDescent="0.25">
      <c r="A43" s="76"/>
      <c r="B43" s="77" t="s">
        <v>4</v>
      </c>
      <c r="C43" s="72"/>
      <c r="D43" s="72"/>
      <c r="E43" s="72"/>
      <c r="F43" s="72"/>
      <c r="G43" s="72"/>
      <c r="H43" s="72">
        <f>SUM(H3:H42)</f>
        <v>0</v>
      </c>
      <c r="I43" s="41"/>
      <c r="J43" s="20"/>
      <c r="K43" s="20"/>
      <c r="L43" s="20">
        <f>SUM(L3:L42)</f>
        <v>0</v>
      </c>
      <c r="M43" s="21"/>
      <c r="N43" s="22"/>
      <c r="O43" s="35"/>
      <c r="P43" s="26"/>
      <c r="Q43" s="25"/>
      <c r="R43" s="25"/>
      <c r="S43" s="25">
        <f>SUM(S3:S42)</f>
        <v>0</v>
      </c>
      <c r="T43" s="27"/>
      <c r="U43" s="28"/>
      <c r="V43" s="38"/>
    </row>
    <row r="46" spans="1:22" s="2" customFormat="1" ht="13.6" x14ac:dyDescent="0.25">
      <c r="N46" s="5"/>
      <c r="O46" s="4"/>
      <c r="U46" s="5"/>
    </row>
    <row r="47" spans="1:22" s="2" customFormat="1" ht="13.6" x14ac:dyDescent="0.25">
      <c r="O47" s="4"/>
    </row>
    <row r="48" spans="1:22" s="2" customFormat="1" ht="30.6" customHeight="1" x14ac:dyDescent="0.25">
      <c r="A48" s="1391" t="s">
        <v>63</v>
      </c>
      <c r="B48" s="1391"/>
      <c r="M48" s="1391" t="s">
        <v>61</v>
      </c>
      <c r="N48" s="1391"/>
      <c r="T48" s="1391" t="s">
        <v>61</v>
      </c>
      <c r="U48" s="1391"/>
    </row>
    <row r="49" spans="1:21" s="2" customFormat="1" ht="25.5" customHeight="1" x14ac:dyDescent="0.25">
      <c r="A49" s="13" t="s">
        <v>28</v>
      </c>
      <c r="B49" s="7" t="s">
        <v>7</v>
      </c>
      <c r="M49" s="6" t="s">
        <v>40</v>
      </c>
      <c r="N49" s="7" t="s">
        <v>41</v>
      </c>
      <c r="O49" s="4"/>
      <c r="T49" s="6" t="s">
        <v>40</v>
      </c>
      <c r="U49" s="7" t="s">
        <v>41</v>
      </c>
    </row>
    <row r="50" spans="1:21" s="2" customFormat="1" ht="26.85" customHeight="1" x14ac:dyDescent="0.25">
      <c r="A50" s="8">
        <v>1</v>
      </c>
      <c r="B50" s="9" t="s">
        <v>29</v>
      </c>
      <c r="M50" s="8">
        <v>1</v>
      </c>
      <c r="N50" s="14" t="s">
        <v>38</v>
      </c>
      <c r="O50" s="4"/>
      <c r="T50" s="8">
        <v>1</v>
      </c>
      <c r="U50" s="14" t="s">
        <v>38</v>
      </c>
    </row>
    <row r="51" spans="1:21" s="2" customFormat="1" ht="26.85" customHeight="1" x14ac:dyDescent="0.25">
      <c r="A51" s="8">
        <v>2</v>
      </c>
      <c r="B51" s="8" t="s">
        <v>30</v>
      </c>
      <c r="M51" s="8">
        <v>2</v>
      </c>
      <c r="N51" s="14" t="s">
        <v>37</v>
      </c>
      <c r="O51" s="4"/>
      <c r="T51" s="8">
        <v>2</v>
      </c>
      <c r="U51" s="14" t="s">
        <v>37</v>
      </c>
    </row>
    <row r="52" spans="1:21" s="2" customFormat="1" ht="26.85" customHeight="1" x14ac:dyDescent="0.25">
      <c r="A52" s="8">
        <v>3</v>
      </c>
      <c r="B52" s="9" t="s">
        <v>31</v>
      </c>
      <c r="M52" s="8">
        <v>3</v>
      </c>
      <c r="N52" s="14" t="s">
        <v>36</v>
      </c>
      <c r="O52" s="4"/>
      <c r="T52" s="8">
        <v>3</v>
      </c>
      <c r="U52" s="14" t="s">
        <v>36</v>
      </c>
    </row>
    <row r="53" spans="1:21" s="2" customFormat="1" ht="26.85" customHeight="1" x14ac:dyDescent="0.25">
      <c r="A53" s="8">
        <v>4</v>
      </c>
      <c r="B53" s="9" t="s">
        <v>32</v>
      </c>
      <c r="M53" s="8">
        <v>4</v>
      </c>
      <c r="N53" s="14" t="s">
        <v>39</v>
      </c>
      <c r="O53" s="4"/>
      <c r="T53" s="8">
        <v>4</v>
      </c>
      <c r="U53" s="14" t="s">
        <v>39</v>
      </c>
    </row>
    <row r="54" spans="1:21" s="2" customFormat="1" ht="26.85" customHeight="1" x14ac:dyDescent="0.25">
      <c r="M54" s="8">
        <v>5</v>
      </c>
      <c r="N54" s="14" t="s">
        <v>65</v>
      </c>
      <c r="O54" s="4"/>
      <c r="T54" s="8">
        <v>5</v>
      </c>
      <c r="U54" s="14" t="s">
        <v>65</v>
      </c>
    </row>
    <row r="55" spans="1:21" s="2" customFormat="1" ht="25.5" customHeight="1" x14ac:dyDescent="0.25">
      <c r="M55" s="8">
        <v>6</v>
      </c>
      <c r="N55" s="14" t="s">
        <v>14</v>
      </c>
      <c r="O55" s="4"/>
      <c r="T55" s="8">
        <v>6</v>
      </c>
      <c r="U55" s="14" t="s">
        <v>14</v>
      </c>
    </row>
    <row r="56" spans="1:21" s="2" customFormat="1" ht="13.6" x14ac:dyDescent="0.25">
      <c r="O56" s="4"/>
    </row>
    <row r="57" spans="1:21" s="2" customFormat="1" ht="13.6" x14ac:dyDescent="0.25">
      <c r="O57" s="4"/>
    </row>
    <row r="58" spans="1:21" s="2" customFormat="1" ht="13.6" x14ac:dyDescent="0.25">
      <c r="O58" s="4"/>
    </row>
    <row r="59" spans="1:21" s="2" customFormat="1" ht="13.6" x14ac:dyDescent="0.25">
      <c r="O59" s="4"/>
    </row>
    <row r="60" spans="1:21" s="2" customFormat="1" ht="13.6" x14ac:dyDescent="0.25">
      <c r="O60" s="4"/>
    </row>
    <row r="61" spans="1:21" s="2" customFormat="1" ht="13.6" x14ac:dyDescent="0.25"/>
    <row r="62" spans="1:21" s="2" customFormat="1" ht="13.6" x14ac:dyDescent="0.25"/>
    <row r="63" spans="1:21" s="2" customFormat="1" ht="13.6" x14ac:dyDescent="0.25"/>
    <row r="64" spans="1:21" s="2" customFormat="1" ht="13.6" x14ac:dyDescent="0.25"/>
    <row r="65" spans="1:1" s="2" customFormat="1" ht="13.6" x14ac:dyDescent="0.25"/>
    <row r="66" spans="1:1" s="2" customFormat="1" ht="13.6" x14ac:dyDescent="0.25"/>
    <row r="67" spans="1:1" s="63" customFormat="1" ht="13.6" hidden="1" x14ac:dyDescent="0.25"/>
    <row r="68" spans="1:1" s="63" customFormat="1" ht="13.6" hidden="1" x14ac:dyDescent="0.25">
      <c r="A68" s="63">
        <f>+Utils!$O$2</f>
        <v>11</v>
      </c>
    </row>
    <row r="69" spans="1:1" s="63" customFormat="1" ht="13.6" hidden="1" x14ac:dyDescent="0.25">
      <c r="A69" s="66">
        <f>INDEX(Utils!$V$9:$V$49,A68)</f>
        <v>0</v>
      </c>
    </row>
    <row r="70" spans="1:1" s="2" customFormat="1" ht="13.6" x14ac:dyDescent="0.25"/>
    <row r="71" spans="1:1" s="2" customFormat="1" ht="13.6" x14ac:dyDescent="0.25"/>
    <row r="72" spans="1:1" s="2" customFormat="1" ht="13.6" x14ac:dyDescent="0.25"/>
    <row r="73" spans="1:1" s="2" customFormat="1" ht="13.6" x14ac:dyDescent="0.25"/>
    <row r="74" spans="1:1" s="2" customFormat="1" ht="13.6" x14ac:dyDescent="0.25"/>
    <row r="75" spans="1:1" s="2" customFormat="1" ht="13.6" x14ac:dyDescent="0.25"/>
    <row r="76" spans="1:1" s="2" customFormat="1" ht="13.6" x14ac:dyDescent="0.25"/>
    <row r="77" spans="1:1" s="2" customFormat="1" ht="13.6" x14ac:dyDescent="0.25"/>
    <row r="78" spans="1:1" s="2" customFormat="1" ht="13.6" x14ac:dyDescent="0.25"/>
    <row r="79" spans="1:1" s="2" customFormat="1" ht="13.6" x14ac:dyDescent="0.25"/>
    <row r="80" spans="1:1" s="2" customFormat="1" ht="13.6" x14ac:dyDescent="0.25"/>
    <row r="81" s="2" customFormat="1" ht="13.6" x14ac:dyDescent="0.25"/>
    <row r="82" s="2" customFormat="1" ht="13.6" x14ac:dyDescent="0.25"/>
    <row r="83" s="2" customFormat="1" ht="13.6" x14ac:dyDescent="0.25"/>
    <row r="84" s="2" customFormat="1" ht="13.6" x14ac:dyDescent="0.25"/>
    <row r="85" s="2" customFormat="1" ht="13.6" x14ac:dyDescent="0.25"/>
  </sheetData>
  <sheetProtection algorithmName="SHA-512" hashValue="mCrnBN3Wrtu1YYFjUGVHiCz8oJ9iV6EFZYMrMvqxq/F+tH/yX4faXpFYfoKfwZX8BTJUcyiOp3OB67x4TPH1bg==" saltValue="oIFK2nEy15deknDYNBCtRw==" spinCount="100000" sheet="1" objects="1" scenarios="1"/>
  <mergeCells count="8">
    <mergeCell ref="A48:B48"/>
    <mergeCell ref="M48:N48"/>
    <mergeCell ref="T48:U48"/>
    <mergeCell ref="A1:C1"/>
    <mergeCell ref="I1:K1"/>
    <mergeCell ref="L1:M1"/>
    <mergeCell ref="P1:R1"/>
    <mergeCell ref="S1:T1"/>
  </mergeCells>
  <conditionalFormatting sqref="A1:XFD1048576">
    <cfRule type="expression" dxfId="11" priority="1">
      <formula>$A$69=0</formula>
    </cfRule>
  </conditionalFormatting>
  <conditionalFormatting sqref="I3:J42">
    <cfRule type="cellIs" dxfId="10" priority="3" stopIfTrue="1" operator="notEqual">
      <formula>D3</formula>
    </cfRule>
  </conditionalFormatting>
  <conditionalFormatting sqref="K3:K42 R3:R42">
    <cfRule type="cellIs" dxfId="9" priority="5" stopIfTrue="1" operator="notEqual">
      <formula>1-$N$1</formula>
    </cfRule>
  </conditionalFormatting>
  <conditionalFormatting sqref="L3:L42">
    <cfRule type="cellIs" dxfId="8" priority="4" stopIfTrue="1" operator="notEqual">
      <formula>H3</formula>
    </cfRule>
  </conditionalFormatting>
  <conditionalFormatting sqref="P3:Q42">
    <cfRule type="cellIs" dxfId="7" priority="2" stopIfTrue="1" operator="notEqual">
      <formula>I3</formula>
    </cfRule>
  </conditionalFormatting>
  <dataValidations count="6">
    <dataValidation type="decimal" allowBlank="1" showInputMessage="1" showErrorMessage="1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" promptTitle="תא מחושב בנוסחה" prompt="אין להקליד נתונים בעמודה זו" sqref="L3:L42" xr:uid="{00000000-0002-0000-0A00-000000000000}">
      <formula1>I3*J3*K3</formula1>
      <formula2>I3*J3*K3</formula2>
    </dataValidation>
    <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sqref="T3:T42 M3:M42" xr:uid="{00000000-0002-0000-0A00-000001000000}">
      <formula1>$M$50:$M$55</formula1>
    </dataValidation>
    <dataValidation type="list" allowBlank="1" showErrorMessage="1" error="נא בחר קוד עלות :_x000a_הצעת מחיר, _x000a_חוזה, _x000a_ מחירון, _x000a_אמדן." promptTitle="בחר קוד עלות:" prompt="_x000a_  הצעת מחיר._x000a_ חוזה._x000a_ מחירון.   _x000a_ אמדן" sqref="F3:F42" xr:uid="{00000000-0002-0000-0A00-000002000000}">
      <formula1>$B$50:$B$53</formula1>
    </dataValidation>
    <dataValidation type="decimal" allowBlank="1" showInputMessage="1" showErrorMessage="1" error="נא להזין הסכום בש&quot;ח באופן תקין" sqref="D3:D42" xr:uid="{00000000-0002-0000-0A00-000003000000}">
      <formula1>0</formula1>
      <formula2>999999999</formula2>
    </dataValidation>
    <dataValidation type="whole" operator="greaterThan" allowBlank="1" showInputMessage="1" showErrorMessage="1" error="נא להזין את הכמות הנדרשת באופן תקין וביחידות שלמות." sqref="E3:E42" xr:uid="{00000000-0002-0000-0A00-000004000000}">
      <formula1>0</formula1>
    </dataValidation>
    <dataValidation allowBlank="1" showErrorMessage="1" error="נא בחר קוד עלות :_x000a_הצעת מחיר, _x000a_חוזה, _x000a_ מחירון, _x000a_אמדן." promptTitle="בחר קוד עלות:" prompt="_x000a_  הצעת מחיר._x000a_ חוזה._x000a_ מחירון.   _x000a_ אמדן" sqref="G3:G42" xr:uid="{00000000-0002-0000-0A00-000005000000}"/>
  </dataValidation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Worksheet______7">
    <tabColor rgb="FFA1C0DD"/>
  </sheetPr>
  <dimension ref="A1:U71"/>
  <sheetViews>
    <sheetView showGridLines="0" rightToLeft="1" workbookViewId="0">
      <pane xSplit="1" ySplit="2" topLeftCell="B3" activePane="bottomRight" state="frozen"/>
      <selection activeCell="C255" sqref="C255"/>
      <selection pane="topRight" activeCell="C255" sqref="C255"/>
      <selection pane="bottomLeft" activeCell="C255" sqref="C255"/>
      <selection pane="bottomRight" sqref="A1:C1"/>
    </sheetView>
  </sheetViews>
  <sheetFormatPr defaultRowHeight="12.9" outlineLevelCol="1" x14ac:dyDescent="0.2"/>
  <cols>
    <col min="2" max="2" width="19.375" customWidth="1"/>
    <col min="3" max="3" width="17.875" customWidth="1"/>
    <col min="4" max="4" width="11.625" customWidth="1"/>
    <col min="6" max="6" width="25.375" customWidth="1"/>
    <col min="7" max="7" width="10.375" hidden="1" customWidth="1" outlineLevel="1"/>
    <col min="8" max="9" width="8.875" hidden="1" customWidth="1" outlineLevel="1"/>
    <col min="10" max="10" width="11.375" hidden="1" customWidth="1" outlineLevel="1"/>
    <col min="11" max="11" width="26.625" hidden="1" customWidth="1" outlineLevel="1"/>
    <col min="12" max="12" width="9.125" collapsed="1"/>
    <col min="13" max="16" width="8.875" hidden="1" customWidth="1" outlineLevel="1"/>
    <col min="17" max="17" width="25" hidden="1" customWidth="1" outlineLevel="1"/>
    <col min="18" max="18" width="12.375" customWidth="1" collapsed="1"/>
    <col min="20" max="20" width="28.375" customWidth="1"/>
  </cols>
  <sheetData>
    <row r="1" spans="1:18" ht="79.3" customHeight="1" thickBot="1" x14ac:dyDescent="0.35">
      <c r="A1" s="1392" t="s">
        <v>137</v>
      </c>
      <c r="B1" s="1393"/>
      <c r="C1" s="1393"/>
      <c r="D1" s="78"/>
      <c r="E1" s="79"/>
      <c r="F1" s="87"/>
      <c r="G1" s="1394" t="s">
        <v>113</v>
      </c>
      <c r="H1" s="1395"/>
      <c r="I1" s="1396" t="s">
        <v>90</v>
      </c>
      <c r="J1" s="1397"/>
      <c r="K1" s="43">
        <v>0</v>
      </c>
      <c r="L1" s="51" t="s">
        <v>44</v>
      </c>
      <c r="M1" s="1398" t="s">
        <v>132</v>
      </c>
      <c r="N1" s="1399"/>
      <c r="O1" s="1400" t="s">
        <v>66</v>
      </c>
      <c r="P1" s="1401"/>
      <c r="Q1" s="52">
        <v>0</v>
      </c>
      <c r="R1" s="50" t="s">
        <v>121</v>
      </c>
    </row>
    <row r="2" spans="1:18" ht="54.35" x14ac:dyDescent="0.25">
      <c r="A2" s="80" t="s">
        <v>5</v>
      </c>
      <c r="B2" s="69" t="s">
        <v>49</v>
      </c>
      <c r="C2" s="81" t="s">
        <v>50</v>
      </c>
      <c r="D2" s="69" t="s">
        <v>62</v>
      </c>
      <c r="E2" s="70" t="s">
        <v>35</v>
      </c>
      <c r="F2" s="70" t="s">
        <v>166</v>
      </c>
      <c r="G2" s="39" t="s">
        <v>42</v>
      </c>
      <c r="H2" s="12" t="s">
        <v>45</v>
      </c>
      <c r="I2" s="12" t="s">
        <v>43</v>
      </c>
      <c r="J2" s="12" t="s">
        <v>91</v>
      </c>
      <c r="K2" s="42" t="s">
        <v>16</v>
      </c>
      <c r="L2" s="58"/>
      <c r="M2" s="59" t="s">
        <v>112</v>
      </c>
      <c r="N2" s="59" t="s">
        <v>45</v>
      </c>
      <c r="O2" s="59" t="s">
        <v>64</v>
      </c>
      <c r="P2" s="59" t="s">
        <v>60</v>
      </c>
      <c r="Q2" s="59" t="s">
        <v>16</v>
      </c>
      <c r="R2" s="60"/>
    </row>
    <row r="3" spans="1:18" ht="14.95" customHeight="1" x14ac:dyDescent="0.2">
      <c r="A3" s="71">
        <v>1</v>
      </c>
      <c r="B3" s="46"/>
      <c r="C3" s="47"/>
      <c r="D3" s="48"/>
      <c r="E3" s="47"/>
      <c r="F3" s="88"/>
      <c r="G3" s="40">
        <f>+E3</f>
        <v>0</v>
      </c>
      <c r="H3" s="44">
        <f t="shared" ref="H3" si="0">IF($K$1&gt;0,1-$K$1,100%)</f>
        <v>1</v>
      </c>
      <c r="I3" s="16">
        <f>G3*H3</f>
        <v>0</v>
      </c>
      <c r="J3" s="17"/>
      <c r="K3" s="19" t="str">
        <f>IF(J3&gt;0,(VLOOKUP(J3,$S$58:$T$63,2,0)),"")</f>
        <v/>
      </c>
      <c r="L3" s="34"/>
      <c r="M3" s="53">
        <f>G3</f>
        <v>0</v>
      </c>
      <c r="N3" s="54">
        <f t="shared" ref="N3" si="1">IF($Q$1&gt;0,((1-$Q$1)*(1-$K$1)),H3)</f>
        <v>1</v>
      </c>
      <c r="O3" s="55">
        <f>M3*N3</f>
        <v>0</v>
      </c>
      <c r="P3" s="56"/>
      <c r="Q3" s="57" t="str">
        <f>IF(P3&gt;0,(VLOOKUP(P3,$S$58:$T$63,2,0)),"")</f>
        <v/>
      </c>
      <c r="R3" s="37"/>
    </row>
    <row r="4" spans="1:18" ht="13.6" x14ac:dyDescent="0.2">
      <c r="A4" s="71">
        <v>2</v>
      </c>
      <c r="B4" s="46"/>
      <c r="C4" s="49"/>
      <c r="D4" s="48"/>
      <c r="E4" s="47"/>
      <c r="F4" s="88"/>
      <c r="G4" s="40">
        <f t="shared" ref="G4" si="2">+E4</f>
        <v>0</v>
      </c>
      <c r="H4" s="44">
        <f t="shared" ref="H4" si="3">IF($K$1&gt;0,1-$K$1,100%)</f>
        <v>1</v>
      </c>
      <c r="I4" s="16">
        <f t="shared" ref="I4" si="4">G4*H4</f>
        <v>0</v>
      </c>
      <c r="J4" s="17"/>
      <c r="K4" s="19" t="str">
        <f t="shared" ref="K4" si="5">IF(J4&gt;0,(VLOOKUP(J4,$S$58:$T$63,2,0)),"")</f>
        <v/>
      </c>
      <c r="L4" s="34"/>
      <c r="M4" s="53">
        <f t="shared" ref="M4" si="6">G4</f>
        <v>0</v>
      </c>
      <c r="N4" s="15">
        <f t="shared" ref="N4" si="7">IF($Q$1&gt;0,((1-$Q$1)*(1-$K$1)),H4)</f>
        <v>1</v>
      </c>
      <c r="O4" s="24">
        <f t="shared" ref="O4" si="8">M4*N4</f>
        <v>0</v>
      </c>
      <c r="P4" s="17"/>
      <c r="Q4" s="19" t="str">
        <f t="shared" ref="Q4" si="9">IF(P4&gt;0,(VLOOKUP(P4,$S$58:$T$63,2,0)),"")</f>
        <v/>
      </c>
      <c r="R4" s="37"/>
    </row>
    <row r="5" spans="1:18" ht="13.6" x14ac:dyDescent="0.2">
      <c r="A5" s="71">
        <v>3</v>
      </c>
      <c r="B5" s="46"/>
      <c r="C5" s="49"/>
      <c r="D5" s="48"/>
      <c r="E5" s="47"/>
      <c r="F5" s="88"/>
      <c r="G5" s="40">
        <f t="shared" ref="G5" si="10">+E5</f>
        <v>0</v>
      </c>
      <c r="H5" s="44">
        <f t="shared" ref="H5" si="11">IF($K$1&gt;0,1-$K$1,100%)</f>
        <v>1</v>
      </c>
      <c r="I5" s="16">
        <f t="shared" ref="I5" si="12">G5*H5</f>
        <v>0</v>
      </c>
      <c r="J5" s="17"/>
      <c r="K5" s="19" t="str">
        <f t="shared" ref="K5" si="13">IF(J5&gt;0,(VLOOKUP(J5,$S$58:$T$63,2,0)),"")</f>
        <v/>
      </c>
      <c r="L5" s="34"/>
      <c r="M5" s="53">
        <f t="shared" ref="M5" si="14">G5</f>
        <v>0</v>
      </c>
      <c r="N5" s="15">
        <f t="shared" ref="N5" si="15">IF($Q$1&gt;0,((1-$Q$1)*(1-$K$1)),H5)</f>
        <v>1</v>
      </c>
      <c r="O5" s="24">
        <f t="shared" ref="O5" si="16">M5*N5</f>
        <v>0</v>
      </c>
      <c r="P5" s="17"/>
      <c r="Q5" s="19" t="str">
        <f t="shared" ref="Q5" si="17">IF(P5&gt;0,(VLOOKUP(P5,$S$58:$T$63,2,0)),"")</f>
        <v/>
      </c>
      <c r="R5" s="37"/>
    </row>
    <row r="6" spans="1:18" ht="13.6" x14ac:dyDescent="0.2">
      <c r="A6" s="71">
        <v>4</v>
      </c>
      <c r="B6" s="46"/>
      <c r="C6" s="49"/>
      <c r="D6" s="48"/>
      <c r="E6" s="47"/>
      <c r="F6" s="88"/>
      <c r="G6" s="40">
        <f t="shared" ref="G6" si="18">+E6</f>
        <v>0</v>
      </c>
      <c r="H6" s="44">
        <f t="shared" ref="H6:H42" si="19">IF($K$1&gt;0,1-$K$1,100%)</f>
        <v>1</v>
      </c>
      <c r="I6" s="16">
        <f t="shared" ref="I6" si="20">G6*H6</f>
        <v>0</v>
      </c>
      <c r="J6" s="17"/>
      <c r="K6" s="19" t="str">
        <f t="shared" ref="K6" si="21">IF(J6&gt;0,(VLOOKUP(J6,$S$58:$T$63,2,0)),"")</f>
        <v/>
      </c>
      <c r="L6" s="34"/>
      <c r="M6" s="53">
        <f t="shared" ref="M6" si="22">G6</f>
        <v>0</v>
      </c>
      <c r="N6" s="15">
        <f t="shared" ref="N6:N42" si="23">IF($Q$1&gt;0,((1-$Q$1)*(1-$K$1)),H6)</f>
        <v>1</v>
      </c>
      <c r="O6" s="24">
        <f t="shared" ref="O6" si="24">M6*N6</f>
        <v>0</v>
      </c>
      <c r="P6" s="17"/>
      <c r="Q6" s="19" t="str">
        <f t="shared" ref="Q6" si="25">IF(P6&gt;0,(VLOOKUP(P6,$S$58:$T$63,2,0)),"")</f>
        <v/>
      </c>
      <c r="R6" s="37"/>
    </row>
    <row r="7" spans="1:18" ht="13.6" x14ac:dyDescent="0.2">
      <c r="A7" s="71">
        <v>5</v>
      </c>
      <c r="B7" s="46"/>
      <c r="C7" s="49"/>
      <c r="D7" s="48"/>
      <c r="E7" s="47"/>
      <c r="F7" s="88"/>
      <c r="G7" s="40">
        <f t="shared" ref="G7:G42" si="26">+E7</f>
        <v>0</v>
      </c>
      <c r="H7" s="44">
        <f t="shared" si="19"/>
        <v>1</v>
      </c>
      <c r="I7" s="16">
        <f t="shared" ref="I7:I42" si="27">G7*H7</f>
        <v>0</v>
      </c>
      <c r="J7" s="17"/>
      <c r="K7" s="19" t="str">
        <f t="shared" ref="K7:K42" si="28">IF(J7&gt;0,(VLOOKUP(J7,$S$58:$T$63,2,0)),"")</f>
        <v/>
      </c>
      <c r="L7" s="34"/>
      <c r="M7" s="53">
        <f t="shared" ref="M7:M42" si="29">G7</f>
        <v>0</v>
      </c>
      <c r="N7" s="15">
        <f t="shared" si="23"/>
        <v>1</v>
      </c>
      <c r="O7" s="24">
        <f t="shared" ref="O7:O42" si="30">M7*N7</f>
        <v>0</v>
      </c>
      <c r="P7" s="17"/>
      <c r="Q7" s="19" t="str">
        <f t="shared" ref="Q7:Q42" si="31">IF(P7&gt;0,(VLOOKUP(P7,$S$58:$T$63,2,0)),"")</f>
        <v/>
      </c>
      <c r="R7" s="37"/>
    </row>
    <row r="8" spans="1:18" ht="13.6" x14ac:dyDescent="0.2">
      <c r="A8" s="71">
        <v>6</v>
      </c>
      <c r="B8" s="46"/>
      <c r="C8" s="49"/>
      <c r="D8" s="48"/>
      <c r="E8" s="47"/>
      <c r="F8" s="88"/>
      <c r="G8" s="40">
        <f t="shared" si="26"/>
        <v>0</v>
      </c>
      <c r="H8" s="44">
        <f t="shared" si="19"/>
        <v>1</v>
      </c>
      <c r="I8" s="16">
        <f t="shared" si="27"/>
        <v>0</v>
      </c>
      <c r="J8" s="17"/>
      <c r="K8" s="19" t="str">
        <f t="shared" si="28"/>
        <v/>
      </c>
      <c r="L8" s="34"/>
      <c r="M8" s="53">
        <f t="shared" si="29"/>
        <v>0</v>
      </c>
      <c r="N8" s="15">
        <f t="shared" si="23"/>
        <v>1</v>
      </c>
      <c r="O8" s="24">
        <f t="shared" si="30"/>
        <v>0</v>
      </c>
      <c r="P8" s="17"/>
      <c r="Q8" s="19" t="str">
        <f t="shared" si="31"/>
        <v/>
      </c>
      <c r="R8" s="37"/>
    </row>
    <row r="9" spans="1:18" ht="13.6" x14ac:dyDescent="0.2">
      <c r="A9" s="71">
        <v>7</v>
      </c>
      <c r="B9" s="46"/>
      <c r="C9" s="47"/>
      <c r="D9" s="48"/>
      <c r="E9" s="47"/>
      <c r="F9" s="88"/>
      <c r="G9" s="40">
        <f t="shared" si="26"/>
        <v>0</v>
      </c>
      <c r="H9" s="44">
        <f t="shared" si="19"/>
        <v>1</v>
      </c>
      <c r="I9" s="16">
        <f t="shared" si="27"/>
        <v>0</v>
      </c>
      <c r="J9" s="17"/>
      <c r="K9" s="19" t="str">
        <f t="shared" si="28"/>
        <v/>
      </c>
      <c r="L9" s="34"/>
      <c r="M9" s="53">
        <f t="shared" si="29"/>
        <v>0</v>
      </c>
      <c r="N9" s="15">
        <f t="shared" si="23"/>
        <v>1</v>
      </c>
      <c r="O9" s="24">
        <f t="shared" si="30"/>
        <v>0</v>
      </c>
      <c r="P9" s="17"/>
      <c r="Q9" s="19" t="str">
        <f t="shared" si="31"/>
        <v/>
      </c>
      <c r="R9" s="37"/>
    </row>
    <row r="10" spans="1:18" ht="13.6" x14ac:dyDescent="0.2">
      <c r="A10" s="71">
        <v>8</v>
      </c>
      <c r="B10" s="46"/>
      <c r="C10" s="49"/>
      <c r="D10" s="48"/>
      <c r="E10" s="47"/>
      <c r="F10" s="88"/>
      <c r="G10" s="40">
        <f t="shared" si="26"/>
        <v>0</v>
      </c>
      <c r="H10" s="44">
        <f t="shared" si="19"/>
        <v>1</v>
      </c>
      <c r="I10" s="16">
        <f t="shared" si="27"/>
        <v>0</v>
      </c>
      <c r="J10" s="17"/>
      <c r="K10" s="19" t="str">
        <f t="shared" si="28"/>
        <v/>
      </c>
      <c r="L10" s="34"/>
      <c r="M10" s="53">
        <f t="shared" si="29"/>
        <v>0</v>
      </c>
      <c r="N10" s="15">
        <f t="shared" si="23"/>
        <v>1</v>
      </c>
      <c r="O10" s="24">
        <f t="shared" si="30"/>
        <v>0</v>
      </c>
      <c r="P10" s="17"/>
      <c r="Q10" s="19" t="str">
        <f t="shared" si="31"/>
        <v/>
      </c>
      <c r="R10" s="37"/>
    </row>
    <row r="11" spans="1:18" ht="13.6" x14ac:dyDescent="0.2">
      <c r="A11" s="71">
        <v>9</v>
      </c>
      <c r="B11" s="46"/>
      <c r="C11" s="49"/>
      <c r="D11" s="48"/>
      <c r="E11" s="47"/>
      <c r="F11" s="88"/>
      <c r="G11" s="40">
        <f t="shared" si="26"/>
        <v>0</v>
      </c>
      <c r="H11" s="44">
        <f t="shared" si="19"/>
        <v>1</v>
      </c>
      <c r="I11" s="16">
        <f t="shared" si="27"/>
        <v>0</v>
      </c>
      <c r="J11" s="17"/>
      <c r="K11" s="19" t="str">
        <f t="shared" si="28"/>
        <v/>
      </c>
      <c r="L11" s="34"/>
      <c r="M11" s="53">
        <f t="shared" si="29"/>
        <v>0</v>
      </c>
      <c r="N11" s="15">
        <f t="shared" si="23"/>
        <v>1</v>
      </c>
      <c r="O11" s="24">
        <f t="shared" si="30"/>
        <v>0</v>
      </c>
      <c r="P11" s="17"/>
      <c r="Q11" s="19" t="str">
        <f t="shared" si="31"/>
        <v/>
      </c>
      <c r="R11" s="37"/>
    </row>
    <row r="12" spans="1:18" ht="13.6" x14ac:dyDescent="0.2">
      <c r="A12" s="71">
        <v>10</v>
      </c>
      <c r="B12" s="46"/>
      <c r="C12" s="49"/>
      <c r="D12" s="48"/>
      <c r="E12" s="47"/>
      <c r="F12" s="88"/>
      <c r="G12" s="40">
        <f t="shared" si="26"/>
        <v>0</v>
      </c>
      <c r="H12" s="44">
        <f t="shared" si="19"/>
        <v>1</v>
      </c>
      <c r="I12" s="16">
        <f t="shared" si="27"/>
        <v>0</v>
      </c>
      <c r="J12" s="17"/>
      <c r="K12" s="19" t="str">
        <f t="shared" si="28"/>
        <v/>
      </c>
      <c r="L12" s="34"/>
      <c r="M12" s="53">
        <f t="shared" si="29"/>
        <v>0</v>
      </c>
      <c r="N12" s="15">
        <f t="shared" si="23"/>
        <v>1</v>
      </c>
      <c r="O12" s="24">
        <f t="shared" si="30"/>
        <v>0</v>
      </c>
      <c r="P12" s="17"/>
      <c r="Q12" s="19" t="str">
        <f t="shared" si="31"/>
        <v/>
      </c>
      <c r="R12" s="37"/>
    </row>
    <row r="13" spans="1:18" ht="13.6" x14ac:dyDescent="0.2">
      <c r="A13" s="71">
        <v>11</v>
      </c>
      <c r="B13" s="46"/>
      <c r="C13" s="49"/>
      <c r="D13" s="48"/>
      <c r="E13" s="47"/>
      <c r="F13" s="88"/>
      <c r="G13" s="40">
        <f t="shared" si="26"/>
        <v>0</v>
      </c>
      <c r="H13" s="44">
        <f t="shared" si="19"/>
        <v>1</v>
      </c>
      <c r="I13" s="16">
        <f t="shared" si="27"/>
        <v>0</v>
      </c>
      <c r="J13" s="17"/>
      <c r="K13" s="19" t="str">
        <f t="shared" si="28"/>
        <v/>
      </c>
      <c r="L13" s="34"/>
      <c r="M13" s="53">
        <f t="shared" si="29"/>
        <v>0</v>
      </c>
      <c r="N13" s="15">
        <f t="shared" si="23"/>
        <v>1</v>
      </c>
      <c r="O13" s="24">
        <f t="shared" si="30"/>
        <v>0</v>
      </c>
      <c r="P13" s="17"/>
      <c r="Q13" s="19" t="str">
        <f t="shared" si="31"/>
        <v/>
      </c>
      <c r="R13" s="37"/>
    </row>
    <row r="14" spans="1:18" ht="13.6" x14ac:dyDescent="0.2">
      <c r="A14" s="71">
        <v>12</v>
      </c>
      <c r="B14" s="46"/>
      <c r="C14" s="49"/>
      <c r="D14" s="48"/>
      <c r="E14" s="47"/>
      <c r="F14" s="88"/>
      <c r="G14" s="40">
        <f t="shared" si="26"/>
        <v>0</v>
      </c>
      <c r="H14" s="44">
        <f t="shared" si="19"/>
        <v>1</v>
      </c>
      <c r="I14" s="16">
        <f t="shared" si="27"/>
        <v>0</v>
      </c>
      <c r="J14" s="17"/>
      <c r="K14" s="19" t="str">
        <f t="shared" si="28"/>
        <v/>
      </c>
      <c r="L14" s="34"/>
      <c r="M14" s="53">
        <f t="shared" si="29"/>
        <v>0</v>
      </c>
      <c r="N14" s="15">
        <f t="shared" si="23"/>
        <v>1</v>
      </c>
      <c r="O14" s="24">
        <f t="shared" si="30"/>
        <v>0</v>
      </c>
      <c r="P14" s="17"/>
      <c r="Q14" s="19" t="str">
        <f t="shared" si="31"/>
        <v/>
      </c>
      <c r="R14" s="37"/>
    </row>
    <row r="15" spans="1:18" ht="13.6" x14ac:dyDescent="0.2">
      <c r="A15" s="71">
        <v>13</v>
      </c>
      <c r="B15" s="46"/>
      <c r="C15" s="49"/>
      <c r="D15" s="48"/>
      <c r="E15" s="47"/>
      <c r="F15" s="88"/>
      <c r="G15" s="40">
        <f t="shared" si="26"/>
        <v>0</v>
      </c>
      <c r="H15" s="44">
        <f t="shared" si="19"/>
        <v>1</v>
      </c>
      <c r="I15" s="16">
        <f t="shared" si="27"/>
        <v>0</v>
      </c>
      <c r="J15" s="17"/>
      <c r="K15" s="19" t="str">
        <f t="shared" si="28"/>
        <v/>
      </c>
      <c r="L15" s="34"/>
      <c r="M15" s="53">
        <f t="shared" si="29"/>
        <v>0</v>
      </c>
      <c r="N15" s="15">
        <f t="shared" si="23"/>
        <v>1</v>
      </c>
      <c r="O15" s="24">
        <f t="shared" si="30"/>
        <v>0</v>
      </c>
      <c r="P15" s="17"/>
      <c r="Q15" s="19" t="str">
        <f t="shared" si="31"/>
        <v/>
      </c>
      <c r="R15" s="37"/>
    </row>
    <row r="16" spans="1:18" ht="13.6" x14ac:dyDescent="0.2">
      <c r="A16" s="71">
        <v>14</v>
      </c>
      <c r="B16" s="46"/>
      <c r="C16" s="49"/>
      <c r="D16" s="48"/>
      <c r="E16" s="47"/>
      <c r="F16" s="88"/>
      <c r="G16" s="40">
        <f t="shared" si="26"/>
        <v>0</v>
      </c>
      <c r="H16" s="44">
        <f t="shared" si="19"/>
        <v>1</v>
      </c>
      <c r="I16" s="16">
        <f t="shared" si="27"/>
        <v>0</v>
      </c>
      <c r="J16" s="17"/>
      <c r="K16" s="19" t="str">
        <f t="shared" si="28"/>
        <v/>
      </c>
      <c r="L16" s="34"/>
      <c r="M16" s="53">
        <f t="shared" si="29"/>
        <v>0</v>
      </c>
      <c r="N16" s="15">
        <f t="shared" si="23"/>
        <v>1</v>
      </c>
      <c r="O16" s="24">
        <f t="shared" si="30"/>
        <v>0</v>
      </c>
      <c r="P16" s="17"/>
      <c r="Q16" s="19" t="str">
        <f t="shared" si="31"/>
        <v/>
      </c>
      <c r="R16" s="37"/>
    </row>
    <row r="17" spans="1:18" ht="13.6" x14ac:dyDescent="0.2">
      <c r="A17" s="71">
        <v>15</v>
      </c>
      <c r="B17" s="46"/>
      <c r="C17" s="49"/>
      <c r="D17" s="48"/>
      <c r="E17" s="47"/>
      <c r="F17" s="88"/>
      <c r="G17" s="40">
        <f t="shared" si="26"/>
        <v>0</v>
      </c>
      <c r="H17" s="44">
        <f t="shared" si="19"/>
        <v>1</v>
      </c>
      <c r="I17" s="16">
        <f t="shared" si="27"/>
        <v>0</v>
      </c>
      <c r="J17" s="17"/>
      <c r="K17" s="19" t="str">
        <f t="shared" si="28"/>
        <v/>
      </c>
      <c r="L17" s="34"/>
      <c r="M17" s="53">
        <f t="shared" si="29"/>
        <v>0</v>
      </c>
      <c r="N17" s="15">
        <f t="shared" si="23"/>
        <v>1</v>
      </c>
      <c r="O17" s="24">
        <f t="shared" si="30"/>
        <v>0</v>
      </c>
      <c r="P17" s="17"/>
      <c r="Q17" s="19" t="str">
        <f t="shared" si="31"/>
        <v/>
      </c>
      <c r="R17" s="37"/>
    </row>
    <row r="18" spans="1:18" ht="13.6" x14ac:dyDescent="0.2">
      <c r="A18" s="71">
        <v>16</v>
      </c>
      <c r="B18" s="46"/>
      <c r="C18" s="49"/>
      <c r="D18" s="48"/>
      <c r="E18" s="47"/>
      <c r="F18" s="88"/>
      <c r="G18" s="40">
        <f t="shared" si="26"/>
        <v>0</v>
      </c>
      <c r="H18" s="44">
        <f t="shared" si="19"/>
        <v>1</v>
      </c>
      <c r="I18" s="16">
        <f t="shared" si="27"/>
        <v>0</v>
      </c>
      <c r="J18" s="17"/>
      <c r="K18" s="19" t="str">
        <f t="shared" si="28"/>
        <v/>
      </c>
      <c r="L18" s="34"/>
      <c r="M18" s="53">
        <f t="shared" si="29"/>
        <v>0</v>
      </c>
      <c r="N18" s="15">
        <f t="shared" si="23"/>
        <v>1</v>
      </c>
      <c r="O18" s="24">
        <f t="shared" si="30"/>
        <v>0</v>
      </c>
      <c r="P18" s="17"/>
      <c r="Q18" s="19" t="str">
        <f t="shared" si="31"/>
        <v/>
      </c>
      <c r="R18" s="37"/>
    </row>
    <row r="19" spans="1:18" ht="13.6" x14ac:dyDescent="0.2">
      <c r="A19" s="71">
        <v>17</v>
      </c>
      <c r="B19" s="46"/>
      <c r="C19" s="49"/>
      <c r="D19" s="48"/>
      <c r="E19" s="47"/>
      <c r="F19" s="88"/>
      <c r="G19" s="40">
        <f t="shared" si="26"/>
        <v>0</v>
      </c>
      <c r="H19" s="44">
        <f t="shared" si="19"/>
        <v>1</v>
      </c>
      <c r="I19" s="16">
        <f t="shared" si="27"/>
        <v>0</v>
      </c>
      <c r="J19" s="17"/>
      <c r="K19" s="19" t="str">
        <f t="shared" si="28"/>
        <v/>
      </c>
      <c r="L19" s="34"/>
      <c r="M19" s="53">
        <f t="shared" si="29"/>
        <v>0</v>
      </c>
      <c r="N19" s="15">
        <f t="shared" si="23"/>
        <v>1</v>
      </c>
      <c r="O19" s="24">
        <f t="shared" si="30"/>
        <v>0</v>
      </c>
      <c r="P19" s="17"/>
      <c r="Q19" s="19" t="str">
        <f t="shared" si="31"/>
        <v/>
      </c>
      <c r="R19" s="37"/>
    </row>
    <row r="20" spans="1:18" ht="13.6" x14ac:dyDescent="0.2">
      <c r="A20" s="71">
        <v>18</v>
      </c>
      <c r="B20" s="46"/>
      <c r="C20" s="49"/>
      <c r="D20" s="48"/>
      <c r="E20" s="47"/>
      <c r="F20" s="88"/>
      <c r="G20" s="40">
        <f t="shared" si="26"/>
        <v>0</v>
      </c>
      <c r="H20" s="44">
        <f t="shared" si="19"/>
        <v>1</v>
      </c>
      <c r="I20" s="16">
        <f t="shared" si="27"/>
        <v>0</v>
      </c>
      <c r="J20" s="17"/>
      <c r="K20" s="19" t="str">
        <f t="shared" si="28"/>
        <v/>
      </c>
      <c r="L20" s="34"/>
      <c r="M20" s="53">
        <f t="shared" si="29"/>
        <v>0</v>
      </c>
      <c r="N20" s="15">
        <f t="shared" si="23"/>
        <v>1</v>
      </c>
      <c r="O20" s="24">
        <f t="shared" si="30"/>
        <v>0</v>
      </c>
      <c r="P20" s="17"/>
      <c r="Q20" s="19" t="str">
        <f t="shared" si="31"/>
        <v/>
      </c>
      <c r="R20" s="37"/>
    </row>
    <row r="21" spans="1:18" ht="13.6" x14ac:dyDescent="0.2">
      <c r="A21" s="71">
        <v>19</v>
      </c>
      <c r="B21" s="46"/>
      <c r="C21" s="49"/>
      <c r="D21" s="48"/>
      <c r="E21" s="47"/>
      <c r="F21" s="88"/>
      <c r="G21" s="40">
        <f t="shared" si="26"/>
        <v>0</v>
      </c>
      <c r="H21" s="44">
        <f t="shared" si="19"/>
        <v>1</v>
      </c>
      <c r="I21" s="16">
        <f t="shared" si="27"/>
        <v>0</v>
      </c>
      <c r="J21" s="17"/>
      <c r="K21" s="19" t="str">
        <f t="shared" si="28"/>
        <v/>
      </c>
      <c r="L21" s="34"/>
      <c r="M21" s="53">
        <f t="shared" si="29"/>
        <v>0</v>
      </c>
      <c r="N21" s="15">
        <f t="shared" si="23"/>
        <v>1</v>
      </c>
      <c r="O21" s="24">
        <f t="shared" si="30"/>
        <v>0</v>
      </c>
      <c r="P21" s="17"/>
      <c r="Q21" s="19" t="str">
        <f t="shared" si="31"/>
        <v/>
      </c>
      <c r="R21" s="37"/>
    </row>
    <row r="22" spans="1:18" ht="13.6" x14ac:dyDescent="0.2">
      <c r="A22" s="71">
        <v>20</v>
      </c>
      <c r="B22" s="46"/>
      <c r="C22" s="49"/>
      <c r="D22" s="48"/>
      <c r="E22" s="47"/>
      <c r="F22" s="88"/>
      <c r="G22" s="40">
        <f t="shared" si="26"/>
        <v>0</v>
      </c>
      <c r="H22" s="44">
        <f t="shared" si="19"/>
        <v>1</v>
      </c>
      <c r="I22" s="16">
        <f t="shared" si="27"/>
        <v>0</v>
      </c>
      <c r="J22" s="17"/>
      <c r="K22" s="19" t="str">
        <f t="shared" si="28"/>
        <v/>
      </c>
      <c r="L22" s="34"/>
      <c r="M22" s="53">
        <f t="shared" si="29"/>
        <v>0</v>
      </c>
      <c r="N22" s="15">
        <f t="shared" si="23"/>
        <v>1</v>
      </c>
      <c r="O22" s="24">
        <f t="shared" si="30"/>
        <v>0</v>
      </c>
      <c r="P22" s="17"/>
      <c r="Q22" s="19" t="str">
        <f t="shared" si="31"/>
        <v/>
      </c>
      <c r="R22" s="37"/>
    </row>
    <row r="23" spans="1:18" ht="13.6" x14ac:dyDescent="0.2">
      <c r="A23" s="71">
        <v>21</v>
      </c>
      <c r="B23" s="46"/>
      <c r="C23" s="49"/>
      <c r="D23" s="48"/>
      <c r="E23" s="47"/>
      <c r="F23" s="88"/>
      <c r="G23" s="40">
        <f t="shared" si="26"/>
        <v>0</v>
      </c>
      <c r="H23" s="44">
        <f t="shared" si="19"/>
        <v>1</v>
      </c>
      <c r="I23" s="16">
        <f t="shared" si="27"/>
        <v>0</v>
      </c>
      <c r="J23" s="17"/>
      <c r="K23" s="19" t="str">
        <f t="shared" si="28"/>
        <v/>
      </c>
      <c r="L23" s="34"/>
      <c r="M23" s="53">
        <f t="shared" si="29"/>
        <v>0</v>
      </c>
      <c r="N23" s="15">
        <f t="shared" si="23"/>
        <v>1</v>
      </c>
      <c r="O23" s="24">
        <f t="shared" si="30"/>
        <v>0</v>
      </c>
      <c r="P23" s="17"/>
      <c r="Q23" s="19" t="str">
        <f t="shared" si="31"/>
        <v/>
      </c>
      <c r="R23" s="37"/>
    </row>
    <row r="24" spans="1:18" ht="13.6" x14ac:dyDescent="0.2">
      <c r="A24" s="71">
        <v>22</v>
      </c>
      <c r="B24" s="46"/>
      <c r="C24" s="49"/>
      <c r="D24" s="48"/>
      <c r="E24" s="47"/>
      <c r="F24" s="88"/>
      <c r="G24" s="40">
        <f t="shared" si="26"/>
        <v>0</v>
      </c>
      <c r="H24" s="44">
        <f t="shared" si="19"/>
        <v>1</v>
      </c>
      <c r="I24" s="16">
        <f t="shared" si="27"/>
        <v>0</v>
      </c>
      <c r="J24" s="17"/>
      <c r="K24" s="19" t="str">
        <f t="shared" si="28"/>
        <v/>
      </c>
      <c r="L24" s="34"/>
      <c r="M24" s="53">
        <f t="shared" si="29"/>
        <v>0</v>
      </c>
      <c r="N24" s="15">
        <f t="shared" si="23"/>
        <v>1</v>
      </c>
      <c r="O24" s="24">
        <f t="shared" si="30"/>
        <v>0</v>
      </c>
      <c r="P24" s="17"/>
      <c r="Q24" s="19" t="str">
        <f t="shared" si="31"/>
        <v/>
      </c>
      <c r="R24" s="37"/>
    </row>
    <row r="25" spans="1:18" ht="13.6" x14ac:dyDescent="0.2">
      <c r="A25" s="71">
        <v>23</v>
      </c>
      <c r="B25" s="46"/>
      <c r="C25" s="49"/>
      <c r="D25" s="48"/>
      <c r="E25" s="47"/>
      <c r="F25" s="88"/>
      <c r="G25" s="40">
        <f t="shared" si="26"/>
        <v>0</v>
      </c>
      <c r="H25" s="44">
        <f t="shared" si="19"/>
        <v>1</v>
      </c>
      <c r="I25" s="16">
        <f t="shared" si="27"/>
        <v>0</v>
      </c>
      <c r="J25" s="17"/>
      <c r="K25" s="19" t="str">
        <f t="shared" si="28"/>
        <v/>
      </c>
      <c r="L25" s="34"/>
      <c r="M25" s="53">
        <f t="shared" si="29"/>
        <v>0</v>
      </c>
      <c r="N25" s="15">
        <f t="shared" si="23"/>
        <v>1</v>
      </c>
      <c r="O25" s="24">
        <f t="shared" si="30"/>
        <v>0</v>
      </c>
      <c r="P25" s="17"/>
      <c r="Q25" s="19" t="str">
        <f t="shared" si="31"/>
        <v/>
      </c>
      <c r="R25" s="37"/>
    </row>
    <row r="26" spans="1:18" ht="13.6" x14ac:dyDescent="0.2">
      <c r="A26" s="71">
        <v>24</v>
      </c>
      <c r="B26" s="46"/>
      <c r="C26" s="49"/>
      <c r="D26" s="48"/>
      <c r="E26" s="47"/>
      <c r="F26" s="88"/>
      <c r="G26" s="40">
        <f t="shared" si="26"/>
        <v>0</v>
      </c>
      <c r="H26" s="44">
        <f t="shared" si="19"/>
        <v>1</v>
      </c>
      <c r="I26" s="16">
        <f t="shared" si="27"/>
        <v>0</v>
      </c>
      <c r="J26" s="17"/>
      <c r="K26" s="19" t="str">
        <f t="shared" si="28"/>
        <v/>
      </c>
      <c r="L26" s="34"/>
      <c r="M26" s="53">
        <f t="shared" si="29"/>
        <v>0</v>
      </c>
      <c r="N26" s="15">
        <f t="shared" si="23"/>
        <v>1</v>
      </c>
      <c r="O26" s="24">
        <f t="shared" si="30"/>
        <v>0</v>
      </c>
      <c r="P26" s="17"/>
      <c r="Q26" s="19" t="str">
        <f t="shared" si="31"/>
        <v/>
      </c>
      <c r="R26" s="37"/>
    </row>
    <row r="27" spans="1:18" ht="13.6" x14ac:dyDescent="0.2">
      <c r="A27" s="71">
        <v>25</v>
      </c>
      <c r="B27" s="46"/>
      <c r="C27" s="49"/>
      <c r="D27" s="48"/>
      <c r="E27" s="47"/>
      <c r="F27" s="88"/>
      <c r="G27" s="40">
        <f t="shared" si="26"/>
        <v>0</v>
      </c>
      <c r="H27" s="44">
        <f t="shared" si="19"/>
        <v>1</v>
      </c>
      <c r="I27" s="16">
        <f t="shared" si="27"/>
        <v>0</v>
      </c>
      <c r="J27" s="17"/>
      <c r="K27" s="19" t="str">
        <f t="shared" si="28"/>
        <v/>
      </c>
      <c r="L27" s="34"/>
      <c r="M27" s="53">
        <f t="shared" si="29"/>
        <v>0</v>
      </c>
      <c r="N27" s="15">
        <f t="shared" si="23"/>
        <v>1</v>
      </c>
      <c r="O27" s="24">
        <f t="shared" si="30"/>
        <v>0</v>
      </c>
      <c r="P27" s="17"/>
      <c r="Q27" s="19" t="str">
        <f t="shared" si="31"/>
        <v/>
      </c>
      <c r="R27" s="37"/>
    </row>
    <row r="28" spans="1:18" ht="13.6" x14ac:dyDescent="0.2">
      <c r="A28" s="71">
        <v>26</v>
      </c>
      <c r="B28" s="46"/>
      <c r="C28" s="49"/>
      <c r="D28" s="48"/>
      <c r="E28" s="47"/>
      <c r="F28" s="88"/>
      <c r="G28" s="40">
        <f t="shared" si="26"/>
        <v>0</v>
      </c>
      <c r="H28" s="44">
        <f t="shared" si="19"/>
        <v>1</v>
      </c>
      <c r="I28" s="16">
        <f t="shared" si="27"/>
        <v>0</v>
      </c>
      <c r="J28" s="17"/>
      <c r="K28" s="19" t="str">
        <f t="shared" si="28"/>
        <v/>
      </c>
      <c r="L28" s="34"/>
      <c r="M28" s="53">
        <f t="shared" si="29"/>
        <v>0</v>
      </c>
      <c r="N28" s="15">
        <f t="shared" si="23"/>
        <v>1</v>
      </c>
      <c r="O28" s="24">
        <f t="shared" si="30"/>
        <v>0</v>
      </c>
      <c r="P28" s="17"/>
      <c r="Q28" s="19" t="str">
        <f t="shared" si="31"/>
        <v/>
      </c>
      <c r="R28" s="37"/>
    </row>
    <row r="29" spans="1:18" ht="13.6" x14ac:dyDescent="0.2">
      <c r="A29" s="71">
        <v>27</v>
      </c>
      <c r="B29" s="46"/>
      <c r="C29" s="49"/>
      <c r="D29" s="48"/>
      <c r="E29" s="47"/>
      <c r="F29" s="88"/>
      <c r="G29" s="40">
        <f t="shared" si="26"/>
        <v>0</v>
      </c>
      <c r="H29" s="44">
        <f t="shared" si="19"/>
        <v>1</v>
      </c>
      <c r="I29" s="16">
        <f t="shared" si="27"/>
        <v>0</v>
      </c>
      <c r="J29" s="17"/>
      <c r="K29" s="19" t="str">
        <f t="shared" si="28"/>
        <v/>
      </c>
      <c r="L29" s="34"/>
      <c r="M29" s="53">
        <f t="shared" si="29"/>
        <v>0</v>
      </c>
      <c r="N29" s="15">
        <f t="shared" si="23"/>
        <v>1</v>
      </c>
      <c r="O29" s="24">
        <f t="shared" si="30"/>
        <v>0</v>
      </c>
      <c r="P29" s="17"/>
      <c r="Q29" s="19" t="str">
        <f t="shared" si="31"/>
        <v/>
      </c>
      <c r="R29" s="37"/>
    </row>
    <row r="30" spans="1:18" ht="13.6" x14ac:dyDescent="0.2">
      <c r="A30" s="71">
        <v>28</v>
      </c>
      <c r="B30" s="46"/>
      <c r="C30" s="49"/>
      <c r="D30" s="48"/>
      <c r="E30" s="47"/>
      <c r="F30" s="88"/>
      <c r="G30" s="40">
        <f t="shared" si="26"/>
        <v>0</v>
      </c>
      <c r="H30" s="44">
        <f t="shared" si="19"/>
        <v>1</v>
      </c>
      <c r="I30" s="16">
        <f t="shared" si="27"/>
        <v>0</v>
      </c>
      <c r="J30" s="17"/>
      <c r="K30" s="19" t="str">
        <f t="shared" si="28"/>
        <v/>
      </c>
      <c r="L30" s="34"/>
      <c r="M30" s="53">
        <f t="shared" si="29"/>
        <v>0</v>
      </c>
      <c r="N30" s="15">
        <f t="shared" si="23"/>
        <v>1</v>
      </c>
      <c r="O30" s="24">
        <f t="shared" si="30"/>
        <v>0</v>
      </c>
      <c r="P30" s="17"/>
      <c r="Q30" s="19" t="str">
        <f t="shared" si="31"/>
        <v/>
      </c>
      <c r="R30" s="37"/>
    </row>
    <row r="31" spans="1:18" ht="13.6" x14ac:dyDescent="0.2">
      <c r="A31" s="71">
        <v>29</v>
      </c>
      <c r="B31" s="46"/>
      <c r="C31" s="49"/>
      <c r="D31" s="48"/>
      <c r="E31" s="47"/>
      <c r="F31" s="88"/>
      <c r="G31" s="40">
        <f t="shared" si="26"/>
        <v>0</v>
      </c>
      <c r="H31" s="44">
        <f t="shared" si="19"/>
        <v>1</v>
      </c>
      <c r="I31" s="16">
        <f t="shared" si="27"/>
        <v>0</v>
      </c>
      <c r="J31" s="17"/>
      <c r="K31" s="19" t="str">
        <f t="shared" si="28"/>
        <v/>
      </c>
      <c r="L31" s="34"/>
      <c r="M31" s="53">
        <f t="shared" si="29"/>
        <v>0</v>
      </c>
      <c r="N31" s="15">
        <f t="shared" si="23"/>
        <v>1</v>
      </c>
      <c r="O31" s="24">
        <f t="shared" si="30"/>
        <v>0</v>
      </c>
      <c r="P31" s="17"/>
      <c r="Q31" s="19" t="str">
        <f t="shared" si="31"/>
        <v/>
      </c>
      <c r="R31" s="37"/>
    </row>
    <row r="32" spans="1:18" ht="13.6" x14ac:dyDescent="0.2">
      <c r="A32" s="71">
        <v>30</v>
      </c>
      <c r="B32" s="46"/>
      <c r="C32" s="49"/>
      <c r="D32" s="48"/>
      <c r="E32" s="47"/>
      <c r="F32" s="88"/>
      <c r="G32" s="40">
        <f t="shared" si="26"/>
        <v>0</v>
      </c>
      <c r="H32" s="44">
        <f t="shared" si="19"/>
        <v>1</v>
      </c>
      <c r="I32" s="16">
        <f t="shared" si="27"/>
        <v>0</v>
      </c>
      <c r="J32" s="17"/>
      <c r="K32" s="19" t="str">
        <f t="shared" si="28"/>
        <v/>
      </c>
      <c r="L32" s="34"/>
      <c r="M32" s="53">
        <f t="shared" si="29"/>
        <v>0</v>
      </c>
      <c r="N32" s="15">
        <f t="shared" si="23"/>
        <v>1</v>
      </c>
      <c r="O32" s="24">
        <f t="shared" si="30"/>
        <v>0</v>
      </c>
      <c r="P32" s="17"/>
      <c r="Q32" s="19" t="str">
        <f t="shared" si="31"/>
        <v/>
      </c>
      <c r="R32" s="37"/>
    </row>
    <row r="33" spans="1:18" ht="13.6" x14ac:dyDescent="0.2">
      <c r="A33" s="71">
        <v>31</v>
      </c>
      <c r="B33" s="46"/>
      <c r="C33" s="49"/>
      <c r="D33" s="48"/>
      <c r="E33" s="47"/>
      <c r="F33" s="88"/>
      <c r="G33" s="40">
        <f t="shared" si="26"/>
        <v>0</v>
      </c>
      <c r="H33" s="44">
        <f t="shared" si="19"/>
        <v>1</v>
      </c>
      <c r="I33" s="16">
        <f t="shared" si="27"/>
        <v>0</v>
      </c>
      <c r="J33" s="17"/>
      <c r="K33" s="19" t="str">
        <f t="shared" si="28"/>
        <v/>
      </c>
      <c r="L33" s="34"/>
      <c r="M33" s="53">
        <f t="shared" si="29"/>
        <v>0</v>
      </c>
      <c r="N33" s="15">
        <f t="shared" si="23"/>
        <v>1</v>
      </c>
      <c r="O33" s="24">
        <f t="shared" si="30"/>
        <v>0</v>
      </c>
      <c r="P33" s="17"/>
      <c r="Q33" s="19" t="str">
        <f t="shared" si="31"/>
        <v/>
      </c>
      <c r="R33" s="37"/>
    </row>
    <row r="34" spans="1:18" ht="13.6" x14ac:dyDescent="0.2">
      <c r="A34" s="71">
        <v>32</v>
      </c>
      <c r="B34" s="46"/>
      <c r="C34" s="49"/>
      <c r="D34" s="48"/>
      <c r="E34" s="47"/>
      <c r="F34" s="88"/>
      <c r="G34" s="40">
        <f t="shared" si="26"/>
        <v>0</v>
      </c>
      <c r="H34" s="44">
        <f t="shared" si="19"/>
        <v>1</v>
      </c>
      <c r="I34" s="16">
        <f t="shared" si="27"/>
        <v>0</v>
      </c>
      <c r="J34" s="17"/>
      <c r="K34" s="19" t="str">
        <f t="shared" si="28"/>
        <v/>
      </c>
      <c r="L34" s="34"/>
      <c r="M34" s="53">
        <f t="shared" si="29"/>
        <v>0</v>
      </c>
      <c r="N34" s="15">
        <f t="shared" si="23"/>
        <v>1</v>
      </c>
      <c r="O34" s="24">
        <f t="shared" si="30"/>
        <v>0</v>
      </c>
      <c r="P34" s="17"/>
      <c r="Q34" s="19" t="str">
        <f t="shared" si="31"/>
        <v/>
      </c>
      <c r="R34" s="37"/>
    </row>
    <row r="35" spans="1:18" ht="13.6" x14ac:dyDescent="0.2">
      <c r="A35" s="71">
        <v>33</v>
      </c>
      <c r="B35" s="46"/>
      <c r="C35" s="49"/>
      <c r="D35" s="48"/>
      <c r="E35" s="47"/>
      <c r="F35" s="88"/>
      <c r="G35" s="40">
        <f t="shared" si="26"/>
        <v>0</v>
      </c>
      <c r="H35" s="44">
        <f t="shared" si="19"/>
        <v>1</v>
      </c>
      <c r="I35" s="16">
        <f t="shared" si="27"/>
        <v>0</v>
      </c>
      <c r="J35" s="17"/>
      <c r="K35" s="19" t="str">
        <f t="shared" si="28"/>
        <v/>
      </c>
      <c r="L35" s="34"/>
      <c r="M35" s="53">
        <f t="shared" si="29"/>
        <v>0</v>
      </c>
      <c r="N35" s="15">
        <f t="shared" si="23"/>
        <v>1</v>
      </c>
      <c r="O35" s="24">
        <f t="shared" si="30"/>
        <v>0</v>
      </c>
      <c r="P35" s="17"/>
      <c r="Q35" s="19" t="str">
        <f t="shared" si="31"/>
        <v/>
      </c>
      <c r="R35" s="37"/>
    </row>
    <row r="36" spans="1:18" ht="13.6" x14ac:dyDescent="0.2">
      <c r="A36" s="71">
        <v>34</v>
      </c>
      <c r="B36" s="46"/>
      <c r="C36" s="49"/>
      <c r="D36" s="48"/>
      <c r="E36" s="47"/>
      <c r="F36" s="88"/>
      <c r="G36" s="40">
        <f t="shared" si="26"/>
        <v>0</v>
      </c>
      <c r="H36" s="44">
        <f t="shared" si="19"/>
        <v>1</v>
      </c>
      <c r="I36" s="16">
        <f t="shared" si="27"/>
        <v>0</v>
      </c>
      <c r="J36" s="17"/>
      <c r="K36" s="19" t="str">
        <f t="shared" si="28"/>
        <v/>
      </c>
      <c r="L36" s="34"/>
      <c r="M36" s="53">
        <f t="shared" si="29"/>
        <v>0</v>
      </c>
      <c r="N36" s="15">
        <f t="shared" si="23"/>
        <v>1</v>
      </c>
      <c r="O36" s="24">
        <f t="shared" si="30"/>
        <v>0</v>
      </c>
      <c r="P36" s="17"/>
      <c r="Q36" s="19" t="str">
        <f t="shared" si="31"/>
        <v/>
      </c>
      <c r="R36" s="37"/>
    </row>
    <row r="37" spans="1:18" ht="13.6" x14ac:dyDescent="0.2">
      <c r="A37" s="71">
        <v>35</v>
      </c>
      <c r="B37" s="46"/>
      <c r="C37" s="49"/>
      <c r="D37" s="48"/>
      <c r="E37" s="47"/>
      <c r="F37" s="88"/>
      <c r="G37" s="40">
        <f t="shared" si="26"/>
        <v>0</v>
      </c>
      <c r="H37" s="44">
        <f t="shared" si="19"/>
        <v>1</v>
      </c>
      <c r="I37" s="16">
        <f t="shared" si="27"/>
        <v>0</v>
      </c>
      <c r="J37" s="17"/>
      <c r="K37" s="19" t="str">
        <f t="shared" si="28"/>
        <v/>
      </c>
      <c r="L37" s="34"/>
      <c r="M37" s="53">
        <f t="shared" si="29"/>
        <v>0</v>
      </c>
      <c r="N37" s="15">
        <f t="shared" si="23"/>
        <v>1</v>
      </c>
      <c r="O37" s="24">
        <f t="shared" si="30"/>
        <v>0</v>
      </c>
      <c r="P37" s="17"/>
      <c r="Q37" s="19" t="str">
        <f t="shared" si="31"/>
        <v/>
      </c>
      <c r="R37" s="37"/>
    </row>
    <row r="38" spans="1:18" ht="13.6" x14ac:dyDescent="0.2">
      <c r="A38" s="71">
        <v>36</v>
      </c>
      <c r="B38" s="46"/>
      <c r="C38" s="49"/>
      <c r="D38" s="48"/>
      <c r="E38" s="47"/>
      <c r="F38" s="88"/>
      <c r="G38" s="40">
        <f t="shared" si="26"/>
        <v>0</v>
      </c>
      <c r="H38" s="44">
        <f t="shared" si="19"/>
        <v>1</v>
      </c>
      <c r="I38" s="16">
        <f t="shared" si="27"/>
        <v>0</v>
      </c>
      <c r="J38" s="17"/>
      <c r="K38" s="19" t="str">
        <f t="shared" si="28"/>
        <v/>
      </c>
      <c r="L38" s="34"/>
      <c r="M38" s="53">
        <f t="shared" si="29"/>
        <v>0</v>
      </c>
      <c r="N38" s="15">
        <f t="shared" si="23"/>
        <v>1</v>
      </c>
      <c r="O38" s="24">
        <f t="shared" si="30"/>
        <v>0</v>
      </c>
      <c r="P38" s="17"/>
      <c r="Q38" s="19" t="str">
        <f t="shared" si="31"/>
        <v/>
      </c>
      <c r="R38" s="37"/>
    </row>
    <row r="39" spans="1:18" ht="13.6" x14ac:dyDescent="0.2">
      <c r="A39" s="71">
        <v>37</v>
      </c>
      <c r="B39" s="46"/>
      <c r="C39" s="49"/>
      <c r="D39" s="48"/>
      <c r="E39" s="47"/>
      <c r="F39" s="88"/>
      <c r="G39" s="40">
        <f t="shared" si="26"/>
        <v>0</v>
      </c>
      <c r="H39" s="44">
        <f t="shared" si="19"/>
        <v>1</v>
      </c>
      <c r="I39" s="16">
        <f t="shared" si="27"/>
        <v>0</v>
      </c>
      <c r="J39" s="17"/>
      <c r="K39" s="19" t="str">
        <f t="shared" si="28"/>
        <v/>
      </c>
      <c r="L39" s="34"/>
      <c r="M39" s="53">
        <f t="shared" si="29"/>
        <v>0</v>
      </c>
      <c r="N39" s="15">
        <f t="shared" si="23"/>
        <v>1</v>
      </c>
      <c r="O39" s="24">
        <f t="shared" si="30"/>
        <v>0</v>
      </c>
      <c r="P39" s="17"/>
      <c r="Q39" s="19" t="str">
        <f t="shared" si="31"/>
        <v/>
      </c>
      <c r="R39" s="37"/>
    </row>
    <row r="40" spans="1:18" ht="13.6" x14ac:dyDescent="0.2">
      <c r="A40" s="71">
        <v>38</v>
      </c>
      <c r="B40" s="46"/>
      <c r="C40" s="49"/>
      <c r="D40" s="48"/>
      <c r="E40" s="47"/>
      <c r="F40" s="88"/>
      <c r="G40" s="40">
        <f t="shared" si="26"/>
        <v>0</v>
      </c>
      <c r="H40" s="44">
        <f t="shared" si="19"/>
        <v>1</v>
      </c>
      <c r="I40" s="16">
        <f t="shared" si="27"/>
        <v>0</v>
      </c>
      <c r="J40" s="17"/>
      <c r="K40" s="19" t="str">
        <f t="shared" si="28"/>
        <v/>
      </c>
      <c r="L40" s="34"/>
      <c r="M40" s="53">
        <f t="shared" si="29"/>
        <v>0</v>
      </c>
      <c r="N40" s="15">
        <f t="shared" si="23"/>
        <v>1</v>
      </c>
      <c r="O40" s="24">
        <f t="shared" si="30"/>
        <v>0</v>
      </c>
      <c r="P40" s="17"/>
      <c r="Q40" s="19" t="str">
        <f t="shared" si="31"/>
        <v/>
      </c>
      <c r="R40" s="37"/>
    </row>
    <row r="41" spans="1:18" ht="13.6" x14ac:dyDescent="0.2">
      <c r="A41" s="71">
        <v>39</v>
      </c>
      <c r="B41" s="46"/>
      <c r="C41" s="49"/>
      <c r="D41" s="48"/>
      <c r="E41" s="47"/>
      <c r="F41" s="88"/>
      <c r="G41" s="40">
        <f t="shared" si="26"/>
        <v>0</v>
      </c>
      <c r="H41" s="44">
        <f t="shared" si="19"/>
        <v>1</v>
      </c>
      <c r="I41" s="16">
        <f t="shared" si="27"/>
        <v>0</v>
      </c>
      <c r="J41" s="17"/>
      <c r="K41" s="19" t="str">
        <f t="shared" si="28"/>
        <v/>
      </c>
      <c r="L41" s="34"/>
      <c r="M41" s="53">
        <f t="shared" si="29"/>
        <v>0</v>
      </c>
      <c r="N41" s="15">
        <f t="shared" si="23"/>
        <v>1</v>
      </c>
      <c r="O41" s="24">
        <f t="shared" si="30"/>
        <v>0</v>
      </c>
      <c r="P41" s="17"/>
      <c r="Q41" s="19" t="str">
        <f t="shared" si="31"/>
        <v/>
      </c>
      <c r="R41" s="37"/>
    </row>
    <row r="42" spans="1:18" ht="13.6" x14ac:dyDescent="0.2">
      <c r="A42" s="71">
        <v>40</v>
      </c>
      <c r="B42" s="46"/>
      <c r="C42" s="49"/>
      <c r="D42" s="48"/>
      <c r="E42" s="47"/>
      <c r="F42" s="88"/>
      <c r="G42" s="40">
        <f t="shared" si="26"/>
        <v>0</v>
      </c>
      <c r="H42" s="44">
        <f t="shared" si="19"/>
        <v>1</v>
      </c>
      <c r="I42" s="16">
        <f t="shared" si="27"/>
        <v>0</v>
      </c>
      <c r="J42" s="17"/>
      <c r="K42" s="19" t="str">
        <f t="shared" si="28"/>
        <v/>
      </c>
      <c r="L42" s="34"/>
      <c r="M42" s="53">
        <f t="shared" si="29"/>
        <v>0</v>
      </c>
      <c r="N42" s="15">
        <f t="shared" si="23"/>
        <v>1</v>
      </c>
      <c r="O42" s="24">
        <f t="shared" si="30"/>
        <v>0</v>
      </c>
      <c r="P42" s="17"/>
      <c r="Q42" s="19" t="str">
        <f t="shared" si="31"/>
        <v/>
      </c>
      <c r="R42" s="37"/>
    </row>
    <row r="43" spans="1:18" ht="14.3" thickBot="1" x14ac:dyDescent="0.25">
      <c r="A43" s="73"/>
      <c r="B43" s="74" t="s">
        <v>4</v>
      </c>
      <c r="C43" s="75"/>
      <c r="D43" s="75"/>
      <c r="E43" s="75">
        <f>SUM(E3:E42)</f>
        <v>0</v>
      </c>
      <c r="F43" s="89"/>
      <c r="G43" s="41"/>
      <c r="H43" s="20"/>
      <c r="I43" s="20">
        <f>SUM(I3:I42)</f>
        <v>0</v>
      </c>
      <c r="J43" s="21"/>
      <c r="K43" s="22"/>
      <c r="L43" s="35"/>
      <c r="M43" s="26"/>
      <c r="N43" s="25"/>
      <c r="O43" s="25">
        <f>SUM(O3:O42)</f>
        <v>0</v>
      </c>
      <c r="P43" s="27"/>
      <c r="Q43" s="28"/>
      <c r="R43" s="38"/>
    </row>
    <row r="56" spans="1:21" s="3" customFormat="1" ht="12.75" customHeight="1" x14ac:dyDescent="0.25">
      <c r="A56" s="1391" t="s">
        <v>63</v>
      </c>
      <c r="B56" s="1391"/>
      <c r="C56"/>
      <c r="D56"/>
      <c r="E56"/>
      <c r="F56"/>
      <c r="G56" s="2"/>
      <c r="H56" s="2"/>
      <c r="I56" s="2"/>
      <c r="J56" s="2"/>
      <c r="K56" s="2"/>
      <c r="L56" s="2"/>
      <c r="M56" s="45" t="s">
        <v>61</v>
      </c>
      <c r="N56" s="2"/>
      <c r="O56" s="2"/>
      <c r="P56" s="2"/>
      <c r="Q56" s="2"/>
      <c r="R56" s="2"/>
      <c r="S56" s="1391" t="s">
        <v>61</v>
      </c>
      <c r="T56" s="1391"/>
      <c r="U56" s="2"/>
    </row>
    <row r="57" spans="1:21" s="3" customFormat="1" ht="25.5" customHeight="1" x14ac:dyDescent="0.25">
      <c r="A57" s="13" t="s">
        <v>28</v>
      </c>
      <c r="B57" s="7" t="s">
        <v>7</v>
      </c>
      <c r="C57"/>
      <c r="D57"/>
      <c r="E57"/>
      <c r="F57"/>
      <c r="G57" s="2"/>
      <c r="H57" s="2"/>
      <c r="I57" s="2"/>
      <c r="J57" s="2"/>
      <c r="K57" s="2"/>
      <c r="L57" s="2"/>
      <c r="M57" s="6" t="s">
        <v>40</v>
      </c>
      <c r="N57" s="4"/>
      <c r="O57" s="2"/>
      <c r="P57" s="2"/>
      <c r="Q57" s="2"/>
      <c r="R57" s="2"/>
      <c r="S57" s="6" t="s">
        <v>40</v>
      </c>
      <c r="T57" s="7" t="s">
        <v>41</v>
      </c>
      <c r="U57" s="2"/>
    </row>
    <row r="58" spans="1:21" s="3" customFormat="1" ht="27" customHeight="1" x14ac:dyDescent="0.25">
      <c r="A58" s="8">
        <v>1</v>
      </c>
      <c r="B58" s="9" t="s">
        <v>29</v>
      </c>
      <c r="C58"/>
      <c r="D58"/>
      <c r="E58"/>
      <c r="F58"/>
      <c r="G58" s="2"/>
      <c r="H58" s="2"/>
      <c r="I58" s="2"/>
      <c r="J58" s="2"/>
      <c r="K58" s="2"/>
      <c r="L58" s="2"/>
      <c r="M58" s="8">
        <v>1</v>
      </c>
      <c r="N58" s="4"/>
      <c r="O58" s="2"/>
      <c r="P58" s="2"/>
      <c r="Q58" s="2"/>
      <c r="R58" s="2"/>
      <c r="S58" s="8">
        <v>1</v>
      </c>
      <c r="T58" s="14" t="s">
        <v>38</v>
      </c>
      <c r="U58" s="2"/>
    </row>
    <row r="59" spans="1:21" s="3" customFormat="1" ht="27" customHeight="1" x14ac:dyDescent="0.25">
      <c r="A59" s="8">
        <v>2</v>
      </c>
      <c r="B59" s="8" t="s">
        <v>30</v>
      </c>
      <c r="C59"/>
      <c r="D59"/>
      <c r="E59"/>
      <c r="F59"/>
      <c r="G59" s="2"/>
      <c r="H59" s="2"/>
      <c r="I59" s="2"/>
      <c r="J59" s="2"/>
      <c r="K59" s="2"/>
      <c r="L59" s="2"/>
      <c r="M59" s="8">
        <v>2</v>
      </c>
      <c r="N59" s="4"/>
      <c r="O59" s="2"/>
      <c r="P59" s="2"/>
      <c r="Q59" s="2"/>
      <c r="R59" s="2"/>
      <c r="S59" s="8">
        <v>2</v>
      </c>
      <c r="T59" s="14" t="s">
        <v>37</v>
      </c>
      <c r="U59" s="2"/>
    </row>
    <row r="60" spans="1:21" s="3" customFormat="1" ht="27" customHeight="1" x14ac:dyDescent="0.25">
      <c r="A60" s="8">
        <v>3</v>
      </c>
      <c r="B60" s="9" t="s">
        <v>31</v>
      </c>
      <c r="C60"/>
      <c r="D60"/>
      <c r="E60"/>
      <c r="F60"/>
      <c r="G60" s="2"/>
      <c r="H60" s="2"/>
      <c r="I60" s="2"/>
      <c r="J60" s="2"/>
      <c r="K60" s="2"/>
      <c r="L60" s="2"/>
      <c r="M60" s="8">
        <v>3</v>
      </c>
      <c r="N60" s="4"/>
      <c r="O60" s="2"/>
      <c r="P60" s="2"/>
      <c r="Q60" s="2"/>
      <c r="R60" s="2"/>
      <c r="S60" s="8">
        <v>3</v>
      </c>
      <c r="T60" s="14" t="s">
        <v>36</v>
      </c>
      <c r="U60" s="2"/>
    </row>
    <row r="61" spans="1:21" s="3" customFormat="1" ht="27" customHeight="1" x14ac:dyDescent="0.25">
      <c r="A61" s="8">
        <v>4</v>
      </c>
      <c r="B61" s="9" t="s">
        <v>32</v>
      </c>
      <c r="C61"/>
      <c r="D61"/>
      <c r="E61"/>
      <c r="F61"/>
      <c r="G61" s="2"/>
      <c r="H61" s="2"/>
      <c r="I61" s="2"/>
      <c r="J61" s="2"/>
      <c r="K61" s="2"/>
      <c r="L61" s="2"/>
      <c r="M61" s="8">
        <v>4</v>
      </c>
      <c r="N61" s="4"/>
      <c r="O61" s="2"/>
      <c r="P61" s="2"/>
      <c r="Q61" s="2"/>
      <c r="R61" s="2"/>
      <c r="S61" s="8">
        <v>4</v>
      </c>
      <c r="T61" s="14" t="s">
        <v>39</v>
      </c>
      <c r="U61" s="2"/>
    </row>
    <row r="62" spans="1:21" s="3" customFormat="1" ht="27" customHeight="1" x14ac:dyDescent="0.25">
      <c r="C62"/>
      <c r="D62"/>
      <c r="E62"/>
      <c r="F62"/>
      <c r="G62" s="2"/>
      <c r="H62" s="2"/>
      <c r="I62" s="2"/>
      <c r="J62" s="2"/>
      <c r="K62" s="2"/>
      <c r="L62" s="2"/>
      <c r="M62" s="8">
        <v>5</v>
      </c>
      <c r="N62" s="4"/>
      <c r="O62" s="2"/>
      <c r="P62" s="2"/>
      <c r="Q62" s="2"/>
      <c r="R62" s="2"/>
      <c r="S62" s="8">
        <v>5</v>
      </c>
      <c r="T62" s="14" t="s">
        <v>65</v>
      </c>
      <c r="U62" s="2"/>
    </row>
    <row r="63" spans="1:21" s="3" customFormat="1" ht="13.6" x14ac:dyDescent="0.25">
      <c r="C63"/>
      <c r="D63"/>
      <c r="E63"/>
      <c r="F63"/>
      <c r="G63" s="2"/>
      <c r="H63" s="2"/>
      <c r="I63" s="2"/>
      <c r="J63" s="2"/>
      <c r="K63" s="2"/>
      <c r="L63" s="2"/>
      <c r="M63" s="8">
        <v>6</v>
      </c>
      <c r="N63" s="4"/>
      <c r="O63" s="2"/>
      <c r="P63" s="2"/>
      <c r="Q63" s="2"/>
      <c r="R63" s="2"/>
      <c r="S63" s="8">
        <v>6</v>
      </c>
      <c r="T63" s="14" t="s">
        <v>14</v>
      </c>
      <c r="U63" s="2"/>
    </row>
    <row r="64" spans="1:21" s="3" customFormat="1" ht="13.6" x14ac:dyDescent="0.25">
      <c r="C64"/>
      <c r="D64"/>
      <c r="E64"/>
      <c r="F64"/>
    </row>
    <row r="65" spans="1:6" s="3" customFormat="1" ht="13.6" x14ac:dyDescent="0.25">
      <c r="C65"/>
      <c r="D65"/>
      <c r="E65"/>
      <c r="F65"/>
    </row>
    <row r="66" spans="1:6" s="3" customFormat="1" ht="13.6" x14ac:dyDescent="0.25">
      <c r="C66"/>
      <c r="D66"/>
      <c r="E66"/>
      <c r="F66"/>
    </row>
    <row r="67" spans="1:6" s="65" customFormat="1" x14ac:dyDescent="0.2">
      <c r="C67"/>
      <c r="D67"/>
      <c r="E67"/>
      <c r="F67"/>
    </row>
    <row r="68" spans="1:6" s="65" customFormat="1" hidden="1" x14ac:dyDescent="0.2">
      <c r="A68" s="64">
        <f>+Utils!$O$2</f>
        <v>11</v>
      </c>
      <c r="C68"/>
      <c r="D68"/>
      <c r="E68"/>
      <c r="F68"/>
    </row>
    <row r="69" spans="1:6" s="65" customFormat="1" hidden="1" x14ac:dyDescent="0.2">
      <c r="A69" s="65">
        <f>INDEX(Utils!$T$9:$T$49,A68)</f>
        <v>0</v>
      </c>
      <c r="C69"/>
      <c r="D69"/>
      <c r="E69"/>
      <c r="F69"/>
    </row>
    <row r="70" spans="1:6" hidden="1" x14ac:dyDescent="0.2"/>
    <row r="71" spans="1:6" hidden="1" x14ac:dyDescent="0.2"/>
  </sheetData>
  <sheetProtection algorithmName="SHA-512" hashValue="+eMRWSxIldDF794vYJSLSn6TbIu4UoFdT1YfpT+F0qOLRAg+wLSZ+zvX1QSsfpuvgpbOwe8jE4DNutTwkDJIwg==" saltValue="ri6BqOUEhW0DLQrPId9Pzg==" spinCount="100000" sheet="1" objects="1" scenarios="1"/>
  <mergeCells count="7">
    <mergeCell ref="S56:T56"/>
    <mergeCell ref="A1:C1"/>
    <mergeCell ref="G1:H1"/>
    <mergeCell ref="I1:J1"/>
    <mergeCell ref="M1:N1"/>
    <mergeCell ref="O1:P1"/>
    <mergeCell ref="A56:B56"/>
  </mergeCells>
  <conditionalFormatting sqref="A1:C1">
    <cfRule type="expression" dxfId="6" priority="1">
      <formula>$A$69=0</formula>
    </cfRule>
  </conditionalFormatting>
  <conditionalFormatting sqref="A2:XFD1048576">
    <cfRule type="expression" dxfId="5" priority="3" stopIfTrue="1">
      <formula>OR($A$69=0)</formula>
    </cfRule>
  </conditionalFormatting>
  <conditionalFormatting sqref="D1:R1">
    <cfRule type="expression" dxfId="4" priority="2">
      <formula>OR($A$69=0)</formula>
    </cfRule>
  </conditionalFormatting>
  <conditionalFormatting sqref="G3:G42">
    <cfRule type="cellIs" dxfId="3" priority="7" stopIfTrue="1" operator="notEqual">
      <formula>#REF!</formula>
    </cfRule>
  </conditionalFormatting>
  <conditionalFormatting sqref="H3:H42 N3:N42">
    <cfRule type="cellIs" dxfId="2" priority="6" stopIfTrue="1" operator="notEqual">
      <formula>1-$K$1</formula>
    </cfRule>
  </conditionalFormatting>
  <conditionalFormatting sqref="I3:I42">
    <cfRule type="cellIs" dxfId="1" priority="5" stopIfTrue="1" operator="notEqual">
      <formula>E3</formula>
    </cfRule>
  </conditionalFormatting>
  <conditionalFormatting sqref="M3:M42">
    <cfRule type="cellIs" dxfId="0" priority="4" stopIfTrue="1" operator="notEqual">
      <formula>G3</formula>
    </cfRule>
  </conditionalFormatting>
  <dataValidations count="3">
    <dataValidation type="decimal" allowBlank="1" showInputMessage="1" showErrorMessage="1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_x000a_" promptTitle="תא מחושב בנוסחה" prompt="אין להקליד נתונים בעמודה זו" sqref="I3:I42" xr:uid="{00000000-0002-0000-0B00-000000000000}">
      <formula1>G3*H3</formula1>
      <formula2>G3*H3</formula2>
    </dataValidation>
    <dataValidation type="list" allowBlank="1" showErrorMessage="1" error="הצעת מחיר, _x000a_חוזה, _x000a_מחירון, _x000a_אמדן." promptTitle=" נא להקיש קוד עלות:" prompt="הצעת מחיר._x000a_חוזה._x000a_מחירון.   _x000a_ אמדן" sqref="D3:D42" xr:uid="{00000000-0002-0000-0B00-000001000000}">
      <formula1>$B$58:$B$61</formula1>
    </dataValidation>
    <dataValidation type="list" allowBlank="1" showInputMessage="1" showErrorMessage="1" errorTitle="בודק מקצועי: נא בחר קוד נימוק" error="במידה והינך מעוניין בנימוק אחר, הקש 6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sqref="J3:J42 P3:P42" xr:uid="{00000000-0002-0000-0B00-000002000000}">
      <formula1>$M$58:$M$63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__1">
    <tabColor rgb="FF4676A3"/>
    <pageSetUpPr fitToPage="1"/>
  </sheetPr>
  <dimension ref="A1:T26"/>
  <sheetViews>
    <sheetView showGridLines="0" rightToLeft="1" tabSelected="1" zoomScale="90" zoomScaleNormal="90" zoomScaleSheetLayoutView="100" workbookViewId="0">
      <selection activeCell="D8" sqref="D8:E8"/>
    </sheetView>
  </sheetViews>
  <sheetFormatPr defaultColWidth="0" defaultRowHeight="13.6" zeroHeight="1" x14ac:dyDescent="0.2"/>
  <cols>
    <col min="1" max="1" width="2.75" style="96" customWidth="1"/>
    <col min="2" max="5" width="16.75" style="96" customWidth="1"/>
    <col min="6" max="6" width="2.75" style="96" customWidth="1"/>
    <col min="7" max="10" width="16.75" style="96" customWidth="1"/>
    <col min="11" max="11" width="2.75" style="96" customWidth="1"/>
    <col min="12" max="12" width="16.75" style="97" customWidth="1"/>
    <col min="13" max="15" width="16.75" style="98" customWidth="1"/>
    <col min="16" max="16" width="2.75" style="98" customWidth="1"/>
    <col min="17" max="20" width="0" style="96" hidden="1" customWidth="1"/>
    <col min="21" max="16384" width="9.125" style="96" hidden="1"/>
  </cols>
  <sheetData>
    <row r="1" spans="2:16" ht="5.95" customHeight="1" thickBot="1" x14ac:dyDescent="0.25"/>
    <row r="2" spans="2:16" ht="14.95" customHeight="1" x14ac:dyDescent="0.2">
      <c r="B2" s="1027" t="s">
        <v>196</v>
      </c>
      <c r="C2" s="1028"/>
      <c r="D2" s="1028"/>
      <c r="E2" s="1028"/>
      <c r="F2" s="1028"/>
      <c r="G2" s="1028"/>
      <c r="H2" s="1028"/>
      <c r="I2" s="1028"/>
      <c r="J2" s="1028"/>
      <c r="K2" s="1028"/>
      <c r="L2" s="1028"/>
      <c r="M2" s="1028"/>
      <c r="N2" s="1028"/>
      <c r="O2" s="1029"/>
    </row>
    <row r="3" spans="2:16" ht="14.95" customHeight="1" thickBot="1" x14ac:dyDescent="0.25">
      <c r="B3" s="1030"/>
      <c r="C3" s="1031"/>
      <c r="D3" s="1031"/>
      <c r="E3" s="1031"/>
      <c r="F3" s="1031"/>
      <c r="G3" s="1031"/>
      <c r="H3" s="1031"/>
      <c r="I3" s="1031"/>
      <c r="J3" s="1031"/>
      <c r="K3" s="1031"/>
      <c r="L3" s="1031"/>
      <c r="M3" s="1031"/>
      <c r="N3" s="1031"/>
      <c r="O3" s="1032"/>
    </row>
    <row r="4" spans="2:16" ht="5.95" customHeight="1" thickBot="1" x14ac:dyDescent="0.25"/>
    <row r="5" spans="2:16" ht="14.95" customHeight="1" thickBot="1" x14ac:dyDescent="0.25">
      <c r="B5" s="1037" t="s">
        <v>439</v>
      </c>
      <c r="C5" s="1038"/>
      <c r="D5" s="1038"/>
      <c r="E5" s="1038"/>
      <c r="F5" s="1038"/>
      <c r="G5" s="1038"/>
      <c r="H5" s="1038"/>
      <c r="I5" s="1038"/>
      <c r="J5" s="1039"/>
      <c r="L5" s="96"/>
      <c r="M5" s="96"/>
      <c r="N5" s="96"/>
      <c r="O5" s="96"/>
    </row>
    <row r="6" spans="2:16" ht="5.95" customHeight="1" thickBot="1" x14ac:dyDescent="0.25"/>
    <row r="7" spans="2:16" ht="14.95" customHeight="1" x14ac:dyDescent="0.2">
      <c r="B7" s="1040" t="s">
        <v>365</v>
      </c>
      <c r="C7" s="1041"/>
      <c r="D7" s="1041"/>
      <c r="E7" s="1042"/>
      <c r="G7" s="1040" t="s">
        <v>321</v>
      </c>
      <c r="H7" s="1041"/>
      <c r="I7" s="1041"/>
      <c r="J7" s="1042"/>
      <c r="L7" s="1051" t="s">
        <v>362</v>
      </c>
      <c r="M7" s="1052"/>
      <c r="N7" s="1052"/>
      <c r="O7" s="1053"/>
      <c r="P7" s="96"/>
    </row>
    <row r="8" spans="2:16" ht="14.95" customHeight="1" x14ac:dyDescent="0.2">
      <c r="B8" s="1045" t="s">
        <v>377</v>
      </c>
      <c r="C8" s="1046"/>
      <c r="D8" s="1000"/>
      <c r="E8" s="1001"/>
      <c r="G8" s="1045" t="s">
        <v>97</v>
      </c>
      <c r="H8" s="1046"/>
      <c r="I8" s="1021"/>
      <c r="J8" s="1022"/>
      <c r="L8" s="1059" t="s">
        <v>78</v>
      </c>
      <c r="M8" s="1060"/>
      <c r="N8" s="1065"/>
      <c r="O8" s="1066"/>
      <c r="P8" s="96"/>
    </row>
    <row r="9" spans="2:16" ht="14.95" customHeight="1" x14ac:dyDescent="0.2">
      <c r="B9" s="1045" t="s">
        <v>378</v>
      </c>
      <c r="C9" s="1046"/>
      <c r="D9" s="1000"/>
      <c r="E9" s="1001"/>
      <c r="G9" s="1045" t="s">
        <v>98</v>
      </c>
      <c r="H9" s="1046"/>
      <c r="I9" s="1021"/>
      <c r="J9" s="1022"/>
      <c r="L9" s="1061" t="s">
        <v>421</v>
      </c>
      <c r="M9" s="1062"/>
      <c r="N9" s="1033"/>
      <c r="O9" s="1034"/>
      <c r="P9" s="96"/>
    </row>
    <row r="10" spans="2:16" ht="14.95" customHeight="1" thickBot="1" x14ac:dyDescent="0.25">
      <c r="B10" s="1043" t="s">
        <v>379</v>
      </c>
      <c r="C10" s="1044"/>
      <c r="D10" s="1025" t="str">
        <f>IF(chev_on_flag=1, DATEDIF($D$8,$D$9+1,"m"),"")</f>
        <v/>
      </c>
      <c r="E10" s="1026"/>
      <c r="G10" s="1043" t="s">
        <v>363</v>
      </c>
      <c r="H10" s="1044"/>
      <c r="I10" s="1023"/>
      <c r="J10" s="1024"/>
      <c r="L10" s="1063" t="s">
        <v>164</v>
      </c>
      <c r="M10" s="1064"/>
      <c r="N10" s="1035"/>
      <c r="O10" s="1036"/>
      <c r="P10" s="96"/>
    </row>
    <row r="11" spans="2:16" ht="14.95" customHeight="1" thickBot="1" x14ac:dyDescent="0.25">
      <c r="L11" s="96"/>
      <c r="M11" s="96"/>
      <c r="N11" s="96"/>
      <c r="O11" s="99"/>
      <c r="P11" s="96"/>
    </row>
    <row r="12" spans="2:16" ht="14.95" customHeight="1" thickBot="1" x14ac:dyDescent="0.25">
      <c r="B12" s="1040" t="s">
        <v>320</v>
      </c>
      <c r="C12" s="1041"/>
      <c r="D12" s="1041"/>
      <c r="E12" s="1042"/>
      <c r="G12" s="1070" t="s">
        <v>319</v>
      </c>
      <c r="H12" s="1071"/>
      <c r="I12" s="1071"/>
      <c r="J12" s="1072"/>
      <c r="L12" s="1056" t="s">
        <v>322</v>
      </c>
      <c r="M12" s="1057"/>
      <c r="N12" s="1057"/>
      <c r="O12" s="1058"/>
      <c r="P12" s="96"/>
    </row>
    <row r="13" spans="2:16" ht="14.95" customHeight="1" x14ac:dyDescent="0.2">
      <c r="B13" s="1045" t="s">
        <v>422</v>
      </c>
      <c r="C13" s="1046"/>
      <c r="D13" s="1013"/>
      <c r="E13" s="1014"/>
      <c r="G13" s="1073" t="s">
        <v>1</v>
      </c>
      <c r="H13" s="1075" t="s">
        <v>59</v>
      </c>
      <c r="I13" s="1075" t="s">
        <v>80</v>
      </c>
      <c r="J13" s="1077" t="s">
        <v>23</v>
      </c>
      <c r="L13" s="1054" t="s">
        <v>1</v>
      </c>
      <c r="M13" s="1049" t="s">
        <v>77</v>
      </c>
      <c r="N13" s="1049" t="s">
        <v>80</v>
      </c>
      <c r="O13" s="1047" t="s">
        <v>361</v>
      </c>
      <c r="P13" s="96"/>
    </row>
    <row r="14" spans="2:16" ht="14.95" customHeight="1" thickBot="1" x14ac:dyDescent="0.25">
      <c r="B14" s="1045" t="s">
        <v>375</v>
      </c>
      <c r="C14" s="1046"/>
      <c r="D14" s="1015"/>
      <c r="E14" s="1016"/>
      <c r="G14" s="1074"/>
      <c r="H14" s="1076"/>
      <c r="I14" s="1076"/>
      <c r="J14" s="1078"/>
      <c r="L14" s="1055"/>
      <c r="M14" s="1050"/>
      <c r="N14" s="1050"/>
      <c r="O14" s="1048"/>
      <c r="P14" s="96"/>
    </row>
    <row r="15" spans="2:16" ht="14.95" customHeight="1" x14ac:dyDescent="0.2">
      <c r="B15" s="1045" t="s">
        <v>376</v>
      </c>
      <c r="C15" s="1046"/>
      <c r="D15" s="1017"/>
      <c r="E15" s="1018"/>
      <c r="G15" s="107" t="s">
        <v>57</v>
      </c>
      <c r="H15" s="108">
        <f>IFERROR(man_pow_on_flag*man_pow_sal_chev,"")</f>
        <v>0</v>
      </c>
      <c r="I15" s="109">
        <f t="shared" ref="I15:I23" si="0">IFERROR(IF(H15&gt;0,H15/$H$24,0),0)</f>
        <v>0</v>
      </c>
      <c r="J15" s="502">
        <f>man_pow_total_shnot_adam_chev</f>
        <v>0</v>
      </c>
      <c r="K15" s="110"/>
      <c r="L15" s="498" t="s">
        <v>57</v>
      </c>
      <c r="M15" s="111" t="str">
        <f>IFERROR(IF(bodek_on_flag&lt;&gt;0,man_pow_sal_bodek*man_pow_on_flag, ""),"")</f>
        <v/>
      </c>
      <c r="N15" s="112" t="str">
        <f t="shared" ref="N15:N23" si="1">IFERROR(IF(M15&gt;0,M15/$M$24,""),"")</f>
        <v/>
      </c>
      <c r="O15" s="127" t="str">
        <f>IF(bodek_on_flag&lt;&gt;0, 'כח אדם - שכר'!BP234, "")</f>
        <v/>
      </c>
      <c r="P15" s="96"/>
    </row>
    <row r="16" spans="2:16" ht="14.95" customHeight="1" thickBot="1" x14ac:dyDescent="0.25">
      <c r="B16" s="1002" t="s">
        <v>364</v>
      </c>
      <c r="C16" s="1003"/>
      <c r="D16" s="1019"/>
      <c r="E16" s="1020"/>
      <c r="G16" s="113" t="s">
        <v>58</v>
      </c>
      <c r="H16" s="114">
        <f>IFERROR(ROUNDUP(man_pow_achuz_tkura,0)*man_pow_tkura_chev,"")</f>
        <v>0</v>
      </c>
      <c r="I16" s="115">
        <f t="shared" si="0"/>
        <v>0</v>
      </c>
      <c r="J16" s="116"/>
      <c r="K16" s="110"/>
      <c r="L16" s="499" t="s">
        <v>58</v>
      </c>
      <c r="M16" s="117" t="str">
        <f>IFERROR(IF(bodek_on_flag&lt;&gt;0,man_pow_tkura_bodek,""),"")</f>
        <v/>
      </c>
      <c r="N16" s="118" t="str">
        <f t="shared" si="1"/>
        <v/>
      </c>
      <c r="O16" s="128"/>
      <c r="P16" s="96"/>
    </row>
    <row r="17" spans="2:16" ht="14.95" customHeight="1" thickBot="1" x14ac:dyDescent="0.25">
      <c r="B17" s="1010" t="s">
        <v>380</v>
      </c>
      <c r="C17" s="1011"/>
      <c r="D17" s="1011"/>
      <c r="E17" s="1012"/>
      <c r="G17" s="119" t="s">
        <v>69</v>
      </c>
      <c r="H17" s="114">
        <f>IFERROR(man_pow_sal_total_chev,"")</f>
        <v>0</v>
      </c>
      <c r="I17" s="115">
        <f>IFERROR(IF(H17&gt;0,H17/$H$24,0),"")</f>
        <v>0</v>
      </c>
      <c r="J17" s="116"/>
      <c r="K17" s="110"/>
      <c r="L17" s="500" t="s">
        <v>69</v>
      </c>
      <c r="M17" s="117" t="str">
        <f>IFERROR(IF(bodek_on_flag,man_pow_sal_total_bodek,""),"")</f>
        <v/>
      </c>
      <c r="N17" s="118" t="str">
        <f t="shared" si="1"/>
        <v/>
      </c>
      <c r="O17" s="128"/>
      <c r="P17" s="96"/>
    </row>
    <row r="18" spans="2:16" ht="14.95" customHeight="1" x14ac:dyDescent="0.2">
      <c r="B18" s="1004"/>
      <c r="C18" s="1005"/>
      <c r="D18" s="1005"/>
      <c r="E18" s="1006"/>
      <c r="G18" s="119" t="s">
        <v>368</v>
      </c>
      <c r="H18" s="114">
        <f ca="1">IFERROR(chomarim_on_flag*chomarim_total_chev,"")</f>
        <v>0</v>
      </c>
      <c r="I18" s="115">
        <f t="shared" ca="1" si="0"/>
        <v>0</v>
      </c>
      <c r="J18" s="116"/>
      <c r="K18" s="110"/>
      <c r="L18" s="500" t="s">
        <v>2</v>
      </c>
      <c r="M18" s="117" t="str">
        <f>IFERROR(IF(bodek_on_flag&lt;&gt;0,chomarim_on_flag*chomarim_total_bodek,""),"")</f>
        <v/>
      </c>
      <c r="N18" s="118" t="str">
        <f t="shared" si="1"/>
        <v/>
      </c>
      <c r="O18" s="128"/>
      <c r="P18" s="96"/>
    </row>
    <row r="19" spans="2:16" ht="14.95" customHeight="1" x14ac:dyDescent="0.2">
      <c r="B19" s="1004"/>
      <c r="C19" s="1005"/>
      <c r="D19" s="1005"/>
      <c r="E19" s="1006"/>
      <c r="G19" s="120" t="s">
        <v>54</v>
      </c>
      <c r="H19" s="114">
        <f ca="1">IFERROR(subcont_flag*subcont_sum_il_chev,"")</f>
        <v>0</v>
      </c>
      <c r="I19" s="115">
        <f t="shared" ca="1" si="0"/>
        <v>0</v>
      </c>
      <c r="J19" s="116"/>
      <c r="K19" s="110"/>
      <c r="L19" s="499" t="s">
        <v>54</v>
      </c>
      <c r="M19" s="117" t="str">
        <f>IFERROR(IF(bodek_on_flag,subcont_sum_il_bodek*subcont_flag, ""),"")</f>
        <v/>
      </c>
      <c r="N19" s="118" t="str">
        <f t="shared" si="1"/>
        <v/>
      </c>
      <c r="O19" s="128"/>
      <c r="P19" s="96"/>
    </row>
    <row r="20" spans="2:16" ht="14.95" customHeight="1" thickBot="1" x14ac:dyDescent="0.25">
      <c r="B20" s="1007"/>
      <c r="C20" s="1008"/>
      <c r="D20" s="1008"/>
      <c r="E20" s="1009"/>
      <c r="G20" s="113" t="s">
        <v>55</v>
      </c>
      <c r="H20" s="114">
        <f ca="1">IFERROR(subcont_flag*subcont_sum_world_chev,"")</f>
        <v>0</v>
      </c>
      <c r="I20" s="115">
        <f t="shared" ca="1" si="0"/>
        <v>0</v>
      </c>
      <c r="J20" s="116"/>
      <c r="K20" s="110"/>
      <c r="L20" s="499" t="s">
        <v>55</v>
      </c>
      <c r="M20" s="117" t="str">
        <f>IFERROR(IF(bodek_on_flag,subcont_sum_world_bodek*subcont_flag, ""),"")</f>
        <v/>
      </c>
      <c r="N20" s="118" t="str">
        <f t="shared" si="1"/>
        <v/>
      </c>
      <c r="O20" s="128"/>
      <c r="P20" s="96"/>
    </row>
    <row r="21" spans="2:16" ht="14.95" customHeight="1" thickBot="1" x14ac:dyDescent="0.25">
      <c r="G21" s="119" t="s">
        <v>70</v>
      </c>
      <c r="H21" s="114">
        <f ca="1">IFERROR(subcont_flag*subcont_sum_total_chev,"")</f>
        <v>0</v>
      </c>
      <c r="I21" s="115">
        <f t="shared" ca="1" si="0"/>
        <v>0</v>
      </c>
      <c r="J21" s="116"/>
      <c r="K21" s="110"/>
      <c r="L21" s="500" t="s">
        <v>70</v>
      </c>
      <c r="M21" s="117" t="str">
        <f>IFERROR(IF(bodek_on_flag,subcont_sum_total_bodek*subcont_flag, ""),"")</f>
        <v/>
      </c>
      <c r="N21" s="118" t="str">
        <f t="shared" si="1"/>
        <v/>
      </c>
      <c r="O21" s="128"/>
      <c r="P21" s="96"/>
    </row>
    <row r="22" spans="2:16" ht="14.95" customHeight="1" x14ac:dyDescent="0.2">
      <c r="B22" s="1079" t="s">
        <v>371</v>
      </c>
      <c r="C22" s="1080"/>
      <c r="D22" s="1087" t="s">
        <v>393</v>
      </c>
      <c r="E22" s="1088"/>
      <c r="G22" s="119" t="s">
        <v>19</v>
      </c>
      <c r="H22" s="114">
        <f ca="1">IFERROR(tziyud_sum_chev*tziyud_on_flag,"")</f>
        <v>0</v>
      </c>
      <c r="I22" s="115">
        <f t="shared" ca="1" si="0"/>
        <v>0</v>
      </c>
      <c r="J22" s="116"/>
      <c r="K22" s="110"/>
      <c r="L22" s="500" t="s">
        <v>19</v>
      </c>
      <c r="M22" s="117">
        <f>IFERROR(tziyud_sum_bodek*tziyud_on_flag,"")</f>
        <v>0</v>
      </c>
      <c r="N22" s="118" t="str">
        <f t="shared" si="1"/>
        <v/>
      </c>
      <c r="O22" s="128"/>
      <c r="P22" s="96"/>
    </row>
    <row r="23" spans="2:16" ht="14.95" customHeight="1" thickBot="1" x14ac:dyDescent="0.25">
      <c r="B23" s="1081" t="s">
        <v>369</v>
      </c>
      <c r="C23" s="1082"/>
      <c r="D23" s="1089" t="s">
        <v>469</v>
      </c>
      <c r="E23" s="1090"/>
      <c r="G23" s="121" t="s">
        <v>3</v>
      </c>
      <c r="H23" s="122">
        <f ca="1">IFERROR(shonot_sum_chev*shonot_on_flag,"")</f>
        <v>0</v>
      </c>
      <c r="I23" s="115">
        <f t="shared" ca="1" si="0"/>
        <v>0</v>
      </c>
      <c r="J23" s="123"/>
      <c r="K23" s="110"/>
      <c r="L23" s="501" t="s">
        <v>3</v>
      </c>
      <c r="M23" s="493" t="str">
        <f>IFERROR(IF(bodek_on_flag,shonot_sum_bodek,"")*shonot_on_flag,"")</f>
        <v/>
      </c>
      <c r="N23" s="494" t="str">
        <f t="shared" si="1"/>
        <v/>
      </c>
      <c r="O23" s="495"/>
      <c r="P23" s="96"/>
    </row>
    <row r="24" spans="2:16" ht="14.95" customHeight="1" thickBot="1" x14ac:dyDescent="0.25">
      <c r="B24" s="1083" t="s">
        <v>370</v>
      </c>
      <c r="C24" s="1084"/>
      <c r="D24" s="1085" t="s">
        <v>470</v>
      </c>
      <c r="E24" s="1086"/>
      <c r="G24" s="124" t="s">
        <v>4</v>
      </c>
      <c r="H24" s="503">
        <f ca="1">IFERROR(H17+H18+H21+H22+H23,"")</f>
        <v>0</v>
      </c>
      <c r="I24" s="504">
        <f ca="1">IFERROR(IF($H$24&gt;0,H24/$H$24,0),0)</f>
        <v>0</v>
      </c>
      <c r="J24" s="505" t="str">
        <f>IF(bodek_on_flag=1,J15,"")</f>
        <v/>
      </c>
      <c r="K24" s="110"/>
      <c r="L24" s="124" t="s">
        <v>4</v>
      </c>
      <c r="M24" s="496" t="str">
        <f>IFERROR(M17+M18+M21+M22+M23,"")</f>
        <v/>
      </c>
      <c r="N24" s="508" t="str">
        <f>IFERROR(IF($M$24&gt;0,M24/$M$24,""),"")</f>
        <v/>
      </c>
      <c r="O24" s="497" t="str">
        <f>O15</f>
        <v/>
      </c>
      <c r="P24" s="96"/>
    </row>
    <row r="25" spans="2:16" ht="14.95" customHeight="1" thickBot="1" x14ac:dyDescent="0.25">
      <c r="B25" s="1067" t="s">
        <v>136</v>
      </c>
      <c r="C25" s="1068"/>
      <c r="D25" s="1068"/>
      <c r="E25" s="1069"/>
      <c r="G25" s="125" t="s">
        <v>106</v>
      </c>
      <c r="H25" s="126">
        <f ca="1">IFERROR(+H24-H20,"")</f>
        <v>0</v>
      </c>
      <c r="I25" s="506">
        <f ca="1">IFERROR(IF($H$24&gt;0,H25/$H$24,0),0)</f>
        <v>0</v>
      </c>
      <c r="J25" s="507"/>
      <c r="K25" s="110"/>
      <c r="L25" s="125" t="s">
        <v>106</v>
      </c>
      <c r="M25" s="100" t="str">
        <f>IFERROR(M17+M18+M19+M22+M23,"")</f>
        <v/>
      </c>
      <c r="N25" s="509" t="str">
        <f>IFERROR(IF($M$24&gt;0,M25/$M$24,""),"")</f>
        <v/>
      </c>
      <c r="O25" s="129"/>
      <c r="P25" s="96"/>
    </row>
    <row r="26" spans="2:16" x14ac:dyDescent="0.2"/>
  </sheetData>
  <sheetProtection algorithmName="SHA-512" hashValue="XsnRgJf9WdZ7ZucZhBGqF2rfUq2IdR8bb5eHh02DjP1fAU1emjuGakgHpVtfPy3AlJ/F5bVNCxzxHZnsTbNL2Q==" saltValue="JaXD2qkXZe4MvWUcOIhXlQ==" spinCount="100000" sheet="1" objects="1" scenarios="1"/>
  <protectedRanges>
    <protectedRange algorithmName="SHA-512" hashValue="2ODeb6+YTL5Y5u2LRXIc8mqftIwsV5M9qfhXsqKfQtzoMmFmPVqAx/hXnhZX0yuuKQumFhM3r9zGwL5WlV0htg==" saltValue="ki/QnTZn+YT50LTrGRM/Tg==" spinCount="100000" sqref="N8:O10" name="bodek_info_range"/>
  </protectedRanges>
  <customSheetViews>
    <customSheetView guid="{0C0A7354-1E68-4AF0-8238-6CB67405E9AA}">
      <selection activeCell="E9" sqref="E9"/>
      <pageMargins left="0.75" right="0.75" top="1" bottom="1" header="0.5" footer="0.5"/>
      <pageSetup paperSize="9" orientation="portrait"/>
      <headerFooter alignWithMargins="0"/>
    </customSheetView>
  </customSheetViews>
  <mergeCells count="51">
    <mergeCell ref="B25:E25"/>
    <mergeCell ref="G12:J12"/>
    <mergeCell ref="G13:G14"/>
    <mergeCell ref="H13:H14"/>
    <mergeCell ref="I13:I14"/>
    <mergeCell ref="J13:J14"/>
    <mergeCell ref="B22:C22"/>
    <mergeCell ref="B23:C23"/>
    <mergeCell ref="B24:C24"/>
    <mergeCell ref="D24:E24"/>
    <mergeCell ref="D22:E22"/>
    <mergeCell ref="D23:E23"/>
    <mergeCell ref="B12:E12"/>
    <mergeCell ref="B13:C13"/>
    <mergeCell ref="B14:C14"/>
    <mergeCell ref="B15:C15"/>
    <mergeCell ref="O13:O14"/>
    <mergeCell ref="N13:N14"/>
    <mergeCell ref="M13:M14"/>
    <mergeCell ref="L7:O7"/>
    <mergeCell ref="L13:L14"/>
    <mergeCell ref="L12:O12"/>
    <mergeCell ref="L8:M8"/>
    <mergeCell ref="L9:M9"/>
    <mergeCell ref="L10:M10"/>
    <mergeCell ref="N8:O8"/>
    <mergeCell ref="I8:J8"/>
    <mergeCell ref="I9:J9"/>
    <mergeCell ref="I10:J10"/>
    <mergeCell ref="D10:E10"/>
    <mergeCell ref="B2:O3"/>
    <mergeCell ref="N9:O9"/>
    <mergeCell ref="N10:O10"/>
    <mergeCell ref="B5:J5"/>
    <mergeCell ref="G7:J7"/>
    <mergeCell ref="B7:E7"/>
    <mergeCell ref="B10:C10"/>
    <mergeCell ref="G8:H8"/>
    <mergeCell ref="G9:H9"/>
    <mergeCell ref="G10:H10"/>
    <mergeCell ref="B8:C8"/>
    <mergeCell ref="B9:C9"/>
    <mergeCell ref="D8:E8"/>
    <mergeCell ref="D9:E9"/>
    <mergeCell ref="B16:C16"/>
    <mergeCell ref="B18:E20"/>
    <mergeCell ref="B17:E17"/>
    <mergeCell ref="D13:E13"/>
    <mergeCell ref="D14:E14"/>
    <mergeCell ref="D15:E15"/>
    <mergeCell ref="D16:E16"/>
  </mergeCells>
  <conditionalFormatting sqref="B5:J5">
    <cfRule type="expression" dxfId="154" priority="1">
      <formula>chev_on_flag=1</formula>
    </cfRule>
  </conditionalFormatting>
  <conditionalFormatting sqref="D22">
    <cfRule type="expression" dxfId="153" priority="957" stopIfTrue="1">
      <formula>SEARCH("סייבר",B24,1)&gt;0</formula>
    </cfRule>
    <cfRule type="expression" dxfId="152" priority="958" stopIfTrue="1">
      <formula>$B$2="טכנולוגית החלל"</formula>
    </cfRule>
    <cfRule type="expression" dxfId="151" priority="959" stopIfTrue="1">
      <formula>$B$2="חברות קטנות"</formula>
    </cfRule>
  </conditionalFormatting>
  <conditionalFormatting sqref="D23:D24">
    <cfRule type="expression" dxfId="150" priority="882" stopIfTrue="1">
      <formula>SEARCH("סייבר",#REF!,1)&gt;0</formula>
    </cfRule>
    <cfRule type="expression" dxfId="149" priority="883" stopIfTrue="1">
      <formula>$B$2="טכנולוגית החלל"</formula>
    </cfRule>
    <cfRule type="expression" dxfId="148" priority="884" stopIfTrue="1">
      <formula>$B$2="חברות קטנות"</formula>
    </cfRule>
  </conditionalFormatting>
  <conditionalFormatting sqref="H15:I17">
    <cfRule type="expression" dxfId="147" priority="2">
      <formula>_man_pow_chev_calc_flag=0</formula>
    </cfRule>
  </conditionalFormatting>
  <conditionalFormatting sqref="H18:I18">
    <cfRule type="expression" dxfId="146" priority="15" stopIfTrue="1">
      <formula>_chomarim_chev_calc_flag=0</formula>
    </cfRule>
  </conditionalFormatting>
  <conditionalFormatting sqref="H19:I21 I22:I23">
    <cfRule type="expression" dxfId="145" priority="41">
      <formula>_subcont_chev_calc_flag=0</formula>
    </cfRule>
  </conditionalFormatting>
  <conditionalFormatting sqref="H22:I22">
    <cfRule type="expression" dxfId="144" priority="42" stopIfTrue="1">
      <formula>_tziyud_chev_calc_flag_0=0</formula>
    </cfRule>
  </conditionalFormatting>
  <conditionalFormatting sqref="H23:I23">
    <cfRule type="expression" dxfId="143" priority="53" stopIfTrue="1">
      <formula>_shonot_chev_calc_flag=0</formula>
    </cfRule>
  </conditionalFormatting>
  <conditionalFormatting sqref="H15:J25">
    <cfRule type="expression" dxfId="142" priority="13" stopIfTrue="1">
      <formula>chev_on_flag=0</formula>
    </cfRule>
  </conditionalFormatting>
  <conditionalFormatting sqref="H24:J25">
    <cfRule type="expression" dxfId="141" priority="12">
      <formula>halt_calc=1</formula>
    </cfRule>
  </conditionalFormatting>
  <conditionalFormatting sqref="I20">
    <cfRule type="expression" dxfId="140" priority="14" stopIfTrue="1">
      <formula>$I$20&gt;50%</formula>
    </cfRule>
  </conditionalFormatting>
  <conditionalFormatting sqref="M23:N23">
    <cfRule type="expression" dxfId="139" priority="39">
      <formula>shonot_bodek_calc_flag=0</formula>
    </cfRule>
  </conditionalFormatting>
  <conditionalFormatting sqref="M15:O25">
    <cfRule type="expression" dxfId="138" priority="37" stopIfTrue="1">
      <formula>bodek_on_flag=0</formula>
    </cfRule>
  </conditionalFormatting>
  <dataValidations count="3">
    <dataValidation type="list" operator="greaterThan" allowBlank="1" showErrorMessage="1" error="יש לבחור מרשימת הגלילה הנפתחת מצד שמאל לתא (ע&quot;י לחיצה על החץ מצד שמאל). _x000a_לחלופין,  נא וודאו זנה נכונה: DD/MM/YYYY (יש להזין את היום הראשון בחודש)" prompt="ניתן להקיש על החץ משמאל לבחירה מתוך רשימה" sqref="D9" xr:uid="{00000000-0002-0000-0100-000000000000}">
      <formula1>dates_end_rng</formula1>
    </dataValidation>
    <dataValidation type="list" operator="greaterThan" allowBlank="1" showErrorMessage="1" error="יש לבחור מרשימת הגלילה הנפתחת מצד שמאל לתא (ע&quot;י לחיצה על החץ מצד שמאל). _x000a_לחלופין,  נא וודאו זנה נכונה: DD/MM/YYYY (יש להזין את היום הראשון בחודש)" prompt="ניתן להקיש על החץ משמאל לבחירה מתוך רשימה" sqref="D8" xr:uid="{00000000-0002-0000-0100-000001000000}">
      <formula1>dates_start_rng</formula1>
    </dataValidation>
    <dataValidation type="date" operator="greaterThan" allowBlank="1" showInputMessage="1" showErrorMessage="1" error="נא להזין תאריך חוקי: DD/MM/YYYY " sqref="N9 D13" xr:uid="{00000000-0002-0000-0100-000002000000}">
      <formula1>38352</formula1>
    </dataValidation>
  </dataValidations>
  <hyperlinks>
    <hyperlink ref="B25" r:id="rId1" tooltip="דיווחים ותשלומים - טפסים אלקטרוניים" xr:uid="{00000000-0004-0000-0100-000000000000}"/>
    <hyperlink ref="B25:E25" r:id="rId2" tooltip="דיווחים ותשלומים - טפסים אלקטרוניים" display="קישור לאתר רשות החדשנות" xr:uid="{00000000-0004-0000-0100-000001000000}"/>
  </hyperlinks>
  <printOptions horizontalCentered="1" verticalCentered="1"/>
  <pageMargins left="0.27559055118110198" right="0.35433070866141703" top="0.196850393700787" bottom="0.196850393700787" header="0.39370078740157499" footer="0.196850393700787"/>
  <pageSetup paperSize="9" scale="33" fitToHeight="0" orientation="portrait" r:id="rId3"/>
  <headerFooter alignWithMargins="0">
    <oddFooter>&amp;Cעמוד &amp;P מתוך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5" stopIfTrue="1" id="{00000000-000E-0000-0100-0000B9020000}">
            <xm:f>Utils!$O$2=1</xm:f>
            <x14:dxf>
              <fill>
                <patternFill>
                  <bgColor theme="9" tint="0.79989013336588644"/>
                </patternFill>
              </fill>
            </x14:dxf>
          </x14:cfRule>
          <x14:cfRule type="expression" priority="976" stopIfTrue="1" id="{00000000-000E-0000-0100-0000BA020000}">
            <xm:f>Utils!$O$2=4</xm:f>
            <x14:dxf>
              <fill>
                <patternFill>
                  <bgColor theme="7" tint="0.79989013336588644"/>
                </patternFill>
              </fill>
            </x14:dxf>
          </x14:cfRule>
          <x14:cfRule type="expression" priority="977" stopIfTrue="1" id="{00000000-000E-0000-0100-0000BB020000}">
            <xm:f>Utils!$O$2=3</xm:f>
            <x14:dxf>
              <fill>
                <patternFill>
                  <bgColor theme="6" tint="0.79989013336588644"/>
                </patternFill>
              </fill>
            </x14:dxf>
          </x14:cfRule>
          <x14:cfRule type="expression" priority="978" stopIfTrue="1" id="{00000000-000E-0000-0100-0000BC020000}">
            <xm:f>Utils!$O$2=2</xm:f>
            <x14:dxf>
              <fill>
                <patternFill>
                  <bgColor theme="3" tint="0.79989013336588644"/>
                </patternFill>
              </fill>
            </x14:dxf>
          </x14:cfRule>
          <xm:sqref>B2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A1C0DD"/>
  </sheetPr>
  <dimension ref="A1:BN50"/>
  <sheetViews>
    <sheetView showGridLines="0" rightToLeft="1" zoomScaleNormal="100" workbookViewId="0">
      <selection activeCell="C12" sqref="C12"/>
    </sheetView>
  </sheetViews>
  <sheetFormatPr defaultColWidth="0" defaultRowHeight="13.6" zeroHeight="1" x14ac:dyDescent="0.2"/>
  <cols>
    <col min="1" max="1" width="1.75" style="102" customWidth="1"/>
    <col min="2" max="2" width="10.375" style="102" customWidth="1"/>
    <col min="3" max="3" width="81.875" style="102" customWidth="1"/>
    <col min="4" max="5" width="10.75" style="102" customWidth="1"/>
    <col min="6" max="6" width="10.75" style="510" customWidth="1"/>
    <col min="7" max="7" width="1.75" style="106" customWidth="1"/>
    <col min="8" max="9" width="4.75" style="510" hidden="1" customWidth="1"/>
    <col min="10" max="10" width="1.75" style="106" hidden="1" customWidth="1"/>
    <col min="11" max="11" width="7.75" style="825" customWidth="1"/>
    <col min="12" max="17" width="10.75" style="102" customWidth="1"/>
    <col min="18" max="18" width="12.75" style="102" hidden="1" customWidth="1"/>
    <col min="19" max="19" width="10.75" style="102" customWidth="1"/>
    <col min="20" max="20" width="1.75" style="106" customWidth="1"/>
    <col min="21" max="21" width="8.75" style="825" customWidth="1"/>
    <col min="22" max="27" width="10.75" style="102" customWidth="1"/>
    <col min="28" max="28" width="12.75" style="102" hidden="1" customWidth="1"/>
    <col min="29" max="29" width="10.75" style="102" customWidth="1"/>
    <col min="30" max="30" width="11" style="102" hidden="1" customWidth="1"/>
    <col min="31" max="31" width="11.375" style="102" hidden="1" customWidth="1"/>
    <col min="32" max="32" width="9.125" style="102" hidden="1" customWidth="1"/>
    <col min="33" max="33" width="2.75" style="102" hidden="1" customWidth="1"/>
    <col min="34" max="49" width="5.75" style="102" hidden="1" customWidth="1"/>
    <col min="50" max="50" width="9.125" style="102" hidden="1" customWidth="1"/>
    <col min="51" max="51" width="1.75" style="102" customWidth="1"/>
    <col min="52" max="16384" width="9.125" style="102" hidden="1"/>
  </cols>
  <sheetData>
    <row r="1" spans="2:66" ht="8.15" customHeight="1" thickBot="1" x14ac:dyDescent="0.25">
      <c r="AH1" s="480" t="s">
        <v>214</v>
      </c>
      <c r="AI1" s="480" t="s">
        <v>215</v>
      </c>
    </row>
    <row r="2" spans="2:66" ht="19.05" thickBot="1" x14ac:dyDescent="0.25">
      <c r="B2" s="1092" t="s">
        <v>342</v>
      </c>
      <c r="C2" s="1093"/>
      <c r="D2" s="523">
        <f>bgn_date</f>
        <v>0</v>
      </c>
      <c r="E2" s="523">
        <f>end_date</f>
        <v>0</v>
      </c>
      <c r="F2" s="512" t="str">
        <f>duration_month</f>
        <v/>
      </c>
      <c r="H2" s="1094" t="s">
        <v>229</v>
      </c>
      <c r="I2" s="1095"/>
      <c r="K2" s="1096" t="s">
        <v>343</v>
      </c>
      <c r="L2" s="1097"/>
      <c r="M2" s="1097"/>
      <c r="N2" s="1097"/>
      <c r="O2" s="1097"/>
      <c r="P2" s="1097"/>
      <c r="Q2" s="1097"/>
      <c r="R2" s="1097"/>
      <c r="S2" s="1098"/>
      <c r="U2" s="1096" t="s">
        <v>344</v>
      </c>
      <c r="V2" s="1097"/>
      <c r="W2" s="1097"/>
      <c r="X2" s="1097"/>
      <c r="Y2" s="1097"/>
      <c r="Z2" s="1097"/>
      <c r="AA2" s="1097"/>
      <c r="AB2" s="1097"/>
      <c r="AC2" s="1098"/>
      <c r="AH2" s="481">
        <f>COLUMN((wp_tbl[[#Headers],[wp_act]]))</f>
        <v>32</v>
      </c>
      <c r="AI2" s="481">
        <f>ROW((wp_tbl[[#Headers],[wp_act]]))</f>
        <v>4</v>
      </c>
    </row>
    <row r="3" spans="2:66" s="103" customFormat="1" ht="78.8" thickBot="1" x14ac:dyDescent="0.25">
      <c r="B3" s="488" t="s">
        <v>210</v>
      </c>
      <c r="C3" s="476" t="s">
        <v>209</v>
      </c>
      <c r="D3" s="476" t="s">
        <v>402</v>
      </c>
      <c r="E3" s="476" t="s">
        <v>403</v>
      </c>
      <c r="F3" s="513" t="s">
        <v>396</v>
      </c>
      <c r="G3" s="106"/>
      <c r="H3" s="515" t="s">
        <v>398</v>
      </c>
      <c r="I3" s="516" t="s">
        <v>401</v>
      </c>
      <c r="J3" s="106"/>
      <c r="K3" s="847" t="s">
        <v>459</v>
      </c>
      <c r="L3" s="818" t="s">
        <v>460</v>
      </c>
      <c r="M3" s="812" t="s">
        <v>274</v>
      </c>
      <c r="N3" s="813" t="s">
        <v>268</v>
      </c>
      <c r="O3" s="813" t="s">
        <v>269</v>
      </c>
      <c r="P3" s="814" t="s">
        <v>284</v>
      </c>
      <c r="Q3" s="815" t="s">
        <v>289</v>
      </c>
      <c r="R3" s="816" t="s">
        <v>229</v>
      </c>
      <c r="S3" s="817" t="s">
        <v>257</v>
      </c>
      <c r="T3" s="477"/>
      <c r="U3" s="847" t="s">
        <v>459</v>
      </c>
      <c r="V3" s="818" t="s">
        <v>461</v>
      </c>
      <c r="W3" s="812" t="s">
        <v>267</v>
      </c>
      <c r="X3" s="813" t="s">
        <v>372</v>
      </c>
      <c r="Y3" s="813" t="s">
        <v>373</v>
      </c>
      <c r="Z3" s="814" t="s">
        <v>284</v>
      </c>
      <c r="AA3" s="815" t="s">
        <v>289</v>
      </c>
      <c r="AB3" s="816" t="s">
        <v>229</v>
      </c>
      <c r="AC3" s="817" t="s">
        <v>265</v>
      </c>
      <c r="AD3" s="822"/>
      <c r="AE3" s="674"/>
      <c r="AF3" s="675"/>
      <c r="BF3" s="482"/>
    </row>
    <row r="4" spans="2:66" s="105" customFormat="1" ht="14.95" hidden="1" thickBot="1" x14ac:dyDescent="0.25">
      <c r="B4" s="486" t="s">
        <v>211</v>
      </c>
      <c r="C4" s="475" t="s">
        <v>212</v>
      </c>
      <c r="D4" s="475" t="s">
        <v>218</v>
      </c>
      <c r="E4" s="475" t="s">
        <v>217</v>
      </c>
      <c r="F4" s="514" t="s">
        <v>399</v>
      </c>
      <c r="G4" s="106" t="s">
        <v>395</v>
      </c>
      <c r="H4" s="517" t="s">
        <v>397</v>
      </c>
      <c r="I4" s="518" t="s">
        <v>400</v>
      </c>
      <c r="J4" s="106" t="s">
        <v>256</v>
      </c>
      <c r="K4" s="828" t="s">
        <v>457</v>
      </c>
      <c r="L4" s="678" t="s">
        <v>253</v>
      </c>
      <c r="M4" s="678" t="s">
        <v>251</v>
      </c>
      <c r="N4" s="678" t="s">
        <v>270</v>
      </c>
      <c r="O4" s="678" t="s">
        <v>271</v>
      </c>
      <c r="P4" s="678" t="s">
        <v>286</v>
      </c>
      <c r="Q4" s="678" t="s">
        <v>290</v>
      </c>
      <c r="R4" s="678" t="s">
        <v>259</v>
      </c>
      <c r="S4" s="679" t="s">
        <v>258</v>
      </c>
      <c r="T4" s="106" t="s">
        <v>255</v>
      </c>
      <c r="U4" s="826" t="s">
        <v>458</v>
      </c>
      <c r="V4" s="676" t="s">
        <v>254</v>
      </c>
      <c r="W4" s="676" t="s">
        <v>252</v>
      </c>
      <c r="X4" s="676" t="s">
        <v>272</v>
      </c>
      <c r="Y4" s="676" t="s">
        <v>273</v>
      </c>
      <c r="Z4" s="676" t="s">
        <v>285</v>
      </c>
      <c r="AA4" s="676" t="s">
        <v>291</v>
      </c>
      <c r="AB4" s="676" t="s">
        <v>260</v>
      </c>
      <c r="AC4" s="677" t="s">
        <v>261</v>
      </c>
      <c r="AD4" s="479" t="s">
        <v>247</v>
      </c>
      <c r="AE4" s="483" t="s">
        <v>213</v>
      </c>
      <c r="AF4" s="479" t="s">
        <v>216</v>
      </c>
      <c r="AI4" s="1091" t="s">
        <v>216</v>
      </c>
      <c r="AJ4" s="1091"/>
      <c r="AK4" s="1091"/>
      <c r="AL4" s="1091"/>
      <c r="AM4" s="1091"/>
      <c r="AN4" s="1091"/>
      <c r="AO4" s="1091"/>
      <c r="AP4" s="1091"/>
      <c r="AQ4" s="1091"/>
      <c r="AR4" s="1091"/>
      <c r="AS4" s="1091"/>
      <c r="AT4" s="1091"/>
      <c r="AU4" s="1091"/>
      <c r="AV4" s="1091"/>
      <c r="AW4" s="1091"/>
      <c r="AX4" s="1091"/>
      <c r="BB4" s="103"/>
      <c r="BC4" s="103"/>
      <c r="BD4" s="103"/>
      <c r="BE4" s="103"/>
      <c r="BF4" s="482"/>
      <c r="BG4" s="103"/>
      <c r="BH4" s="103"/>
      <c r="BI4" s="103"/>
      <c r="BJ4" s="103"/>
      <c r="BK4" s="103"/>
      <c r="BL4" s="103"/>
      <c r="BM4" s="103"/>
      <c r="BN4" s="103"/>
    </row>
    <row r="5" spans="2:66" s="105" customFormat="1" ht="15.65" x14ac:dyDescent="0.2">
      <c r="B5" s="104">
        <v>1</v>
      </c>
      <c r="C5" s="525"/>
      <c r="D5" s="526"/>
      <c r="E5" s="526"/>
      <c r="F5" s="524" t="str">
        <f>IF(AND(wp_tbl[[#This Row],[line_on]], wp_tbl[[#This Row],[date_err]]=0),DATEDIF($D5,$E5+1,"m"),"")</f>
        <v/>
      </c>
      <c r="G5" s="106"/>
      <c r="H5" s="519">
        <f t="shared" ref="H5:H20" si="0">--(COUNTA($C5:$E5)=3)</f>
        <v>0</v>
      </c>
      <c r="I5" s="520">
        <f>--AND(wp_tbl[[#This Row],[line_on]],OR( wp_tbl[[#This Row],[end_mo]]&lt;= wp_tbl[[#This Row],[start_mo]], wp_tbl[[#This Row],[start_mo]]&lt;bgn_date, wp_tbl[[#This Row],[end_mo]]&gt;end_date))</f>
        <v>0</v>
      </c>
      <c r="J5" s="106"/>
      <c r="K5" s="846">
        <f ca="1">INDIRECT(ADDRESS(ROW(shnot_adam_1), COLUMN(shnot_adam_1)+wp_tbl[[#This Row],[rel_col]:[rel_col]],,,"כח אדם - שכר"))</f>
        <v>0</v>
      </c>
      <c r="L5" s="819" t="str">
        <f ca="1">INDIRECT(ADDRESS(ROW(man_pow_1), COLUMN(man_pow_1)+wp_tbl[[#This Row],[rel_col]:[rel_col]],,,"כח אדם - שכר"))</f>
        <v/>
      </c>
      <c r="M5" s="450" t="str" cm="1">
        <f t="array" aca="1" ref="M5" ca="1">INDIRECT(ADDRESS(ROW(chomariml_1), COLUMN(chomariml_1)+wp_tbl[[#This Row],[rel_col]:[rel_col]],,,"חומרים"))</f>
        <v/>
      </c>
      <c r="N5" s="451" t="str" cm="1">
        <f t="array" aca="1" ref="N5" ca="1">INDIRECT(ADDRESS(ROW(subcont_11), COLUMN(subcont_11)+wp_tbl[[#This Row],[rel_col]:[rel_col]],,,"קבלני משנה "))</f>
        <v/>
      </c>
      <c r="O5" s="451" t="str" cm="1">
        <f t="array" aca="1" ref="O5" ca="1">INDIRECT(ADDRESS(ROW(subcont_12), COLUMN(subcont_12)+wp_tbl[[#This Row],[rel_col]:[rel_col]],,,"קבלני משנה "))</f>
        <v/>
      </c>
      <c r="P5" s="452" t="str" cm="1">
        <f t="array" aca="1" ref="P5" ca="1">INDIRECT(ADDRESS(ROW(tziyud_chev_col_0), COLUMN(tziyud_chev_col_0)+wp_tbl[[#This Row],[rel_col]:[rel_col]],,,"ציוד"))</f>
        <v/>
      </c>
      <c r="Q5" s="453" t="str" cm="1">
        <f t="array" aca="1" ref="Q5" ca="1">INDIRECT(ADDRESS(ROW(shonot_chev), COLUMN(shonot_chev)+wp_tbl[[#This Row],[rel_col]:[rel_col]],,,"שונות"))</f>
        <v/>
      </c>
      <c r="R5" s="454">
        <f ca="1">SUM(wp_tbl[[#This Row],[man_pow_chev]:[shonot_chev]])</f>
        <v>0</v>
      </c>
      <c r="S5" s="455" t="str">
        <f ca="1">IF(wp_tbl[[#This Row],[help1]]=0,"",wp_tbl[[#This Row],[help1]])</f>
        <v/>
      </c>
      <c r="T5" s="106"/>
      <c r="U5" s="846">
        <f ca="1">INDIRECT(ADDRESS(ROW(shnot_adam_2), COLUMN(shnot_adam_2)+wp_tbl[[#This Row],[rel_col]:[rel_col]],,,"כח אדם - שכר"))</f>
        <v>0</v>
      </c>
      <c r="V5" s="819" t="str" cm="1">
        <f t="array" aca="1" ref="V5" ca="1">INDIRECT(ADDRESS(ROW(man_pow_2), COLUMN(man_pow_2)+wp_tbl[[#This Row],[rel_col]:[rel_col]],,,"כח אדם - שכר"))</f>
        <v/>
      </c>
      <c r="W5" s="450" t="str" cm="1">
        <f t="array" aca="1" ref="W5" ca="1">INDIRECT(ADDRESS(ROW(chomarim_2), COLUMN(chomarim_2)+wp_tbl[[#This Row],[rel_col]:[rel_col]],,,"חומרים"))</f>
        <v/>
      </c>
      <c r="X5" s="451" t="str" cm="1">
        <f t="array" aca="1" ref="X5" ca="1">INDIRECT(ADDRESS(ROW(subcont_21), COLUMN(subcont_21)+wp_tbl[[#This Row],[rel_col]:[rel_col]],,,"קבלני משנה "))</f>
        <v/>
      </c>
      <c r="Y5" s="451" t="str" cm="1">
        <f t="array" aca="1" ref="Y5" ca="1">INDIRECT(ADDRESS(ROW(subcont_22), COLUMN(subcont_22)+wp_tbl[[#This Row],[rel_col]:[rel_col]],,,"קבלני משנה "))</f>
        <v/>
      </c>
      <c r="Z5" s="452" t="str" cm="1">
        <f t="array" aca="1" ref="Z5" ca="1">INDIRECT(ADDRESS(ROW(tziyud_bodek_col_0), COLUMN(tziyud_bodek_col_0)+wp_tbl[[#This Row],[rel_col]:[rel_col]],,,"ציוד"))</f>
        <v/>
      </c>
      <c r="AA5" s="453" t="str" cm="1">
        <f t="array" aca="1" ref="AA5" ca="1">INDIRECT(ADDRESS(ROW(shonot_chev), COLUMN(shonot_bodek)+wp_tbl[[#This Row],[rel_col]:[rel_col]],,,"שונות"))</f>
        <v/>
      </c>
      <c r="AB5" s="454">
        <f ca="1">SUM(wp_tbl[[#This Row],[man_pow_bodek]:[shonot_bodek]])</f>
        <v>0</v>
      </c>
      <c r="AC5" s="455" t="str">
        <f ca="1">IF(wp_tbl[[#This Row],[help2]]=0, "", wp_tbl[[#This Row],[help2]])</f>
        <v/>
      </c>
      <c r="AD5" s="823" cm="1">
        <f t="array" ref="AD5">ROW()-MIN(ROW(wp_tbl[]))</f>
        <v>0</v>
      </c>
      <c r="AE5" s="669" t="str">
        <f>TRIM(wp_tbl[[#This Row],[WP_NAME]])</f>
        <v/>
      </c>
      <c r="AF5" s="670">
        <f>IF(COUNTA(wp_tbl[[#This Row],[WP_NAME]:[end_mo]])&lt;3,0,1)</f>
        <v>0</v>
      </c>
      <c r="AI5" s="484" cm="1">
        <f t="array" ref="AI5:AX5">TRANSPOSE(wp_tbl[wp_act])</f>
        <v>0</v>
      </c>
      <c r="AJ5" s="484">
        <v>0</v>
      </c>
      <c r="AK5" s="484">
        <v>0</v>
      </c>
      <c r="AL5" s="484">
        <v>0</v>
      </c>
      <c r="AM5" s="484">
        <v>0</v>
      </c>
      <c r="AN5" s="484">
        <v>0</v>
      </c>
      <c r="AO5" s="484">
        <v>0</v>
      </c>
      <c r="AP5" s="484">
        <v>0</v>
      </c>
      <c r="AQ5" s="484">
        <v>0</v>
      </c>
      <c r="AR5" s="484">
        <v>0</v>
      </c>
      <c r="AS5" s="484">
        <v>0</v>
      </c>
      <c r="AT5" s="484">
        <v>0</v>
      </c>
      <c r="AU5" s="484">
        <v>0</v>
      </c>
      <c r="AV5" s="484">
        <v>0</v>
      </c>
      <c r="AW5" s="484">
        <v>0</v>
      </c>
      <c r="AX5" s="485">
        <v>0</v>
      </c>
      <c r="BB5" s="103"/>
      <c r="BC5" s="103"/>
      <c r="BD5" s="103"/>
      <c r="BE5" s="103"/>
      <c r="BF5" s="482"/>
      <c r="BG5" s="103"/>
      <c r="BH5" s="103"/>
      <c r="BI5" s="103"/>
      <c r="BJ5" s="103"/>
      <c r="BK5" s="103"/>
      <c r="BL5" s="103"/>
      <c r="BM5" s="103"/>
      <c r="BN5" s="103"/>
    </row>
    <row r="6" spans="2:66" s="105" customFormat="1" ht="15.65" x14ac:dyDescent="0.2">
      <c r="B6" s="104">
        <v>2</v>
      </c>
      <c r="C6" s="525"/>
      <c r="D6" s="526"/>
      <c r="E6" s="526"/>
      <c r="F6" s="524" t="str">
        <f>IF(AND(wp_tbl[[#This Row],[line_on]], wp_tbl[[#This Row],[date_err]]=0),DATEDIF($D6,$E6+1,"m"),"")</f>
        <v/>
      </c>
      <c r="G6" s="106"/>
      <c r="H6" s="519">
        <f t="shared" si="0"/>
        <v>0</v>
      </c>
      <c r="I6" s="520">
        <f>--AND(wp_tbl[[#This Row],[line_on]],OR( wp_tbl[[#This Row],[end_mo]]&lt;= wp_tbl[[#This Row],[start_mo]], wp_tbl[[#This Row],[start_mo]]&lt;bgn_date, wp_tbl[[#This Row],[end_mo]]&gt;end_date))</f>
        <v>0</v>
      </c>
      <c r="J6" s="106"/>
      <c r="K6" s="846">
        <f ca="1">INDIRECT(ADDRESS(ROW(shnot_adam_1), COLUMN(shnot_adam_1)+wp_tbl[[#This Row],[rel_col]:[rel_col]],,,"כח אדם - שכר"))</f>
        <v>0</v>
      </c>
      <c r="L6" s="819" t="str">
        <f ca="1">INDIRECT(ADDRESS(ROW(man_pow_1), COLUMN(man_pow_1)+wp_tbl[[#This Row],[rel_col]:[rel_col]],,,"כח אדם - שכר"))</f>
        <v/>
      </c>
      <c r="M6" s="450" t="str" cm="1">
        <f t="array" aca="1" ref="M6" ca="1">INDIRECT(ADDRESS(ROW(chomariml_1), COLUMN(chomariml_1)+wp_tbl[[#This Row],[rel_col]:[rel_col]],,,"חומרים"))</f>
        <v/>
      </c>
      <c r="N6" s="451" t="str" cm="1">
        <f t="array" aca="1" ref="N6" ca="1">INDIRECT(ADDRESS(ROW(subcont_11), COLUMN(subcont_11)+wp_tbl[[#This Row],[rel_col]:[rel_col]],,,"קבלני משנה "))</f>
        <v/>
      </c>
      <c r="O6" s="451" t="str" cm="1">
        <f t="array" aca="1" ref="O6" ca="1">INDIRECT(ADDRESS(ROW(subcont_12), COLUMN(subcont_12)+wp_tbl[[#This Row],[rel_col]:[rel_col]],,,"קבלני משנה "))</f>
        <v/>
      </c>
      <c r="P6" s="452" t="str" cm="1">
        <f t="array" aca="1" ref="P6" ca="1">INDIRECT(ADDRESS(ROW(tziyud_chev_col_0), COLUMN(tziyud_chev_col_0)+wp_tbl[[#This Row],[rel_col]:[rel_col]],,,"ציוד"))</f>
        <v/>
      </c>
      <c r="Q6" s="453" t="str" cm="1">
        <f t="array" aca="1" ref="Q6" ca="1">INDIRECT(ADDRESS(ROW(shonot_chev), COLUMN(shonot_chev)+wp_tbl[[#This Row],[rel_col]:[rel_col]],,,"שונות"))</f>
        <v/>
      </c>
      <c r="R6" s="454">
        <f ca="1">SUM(wp_tbl[[#This Row],[man_pow_chev]:[shonot_chev]])</f>
        <v>0</v>
      </c>
      <c r="S6" s="455" t="str">
        <f ca="1">IF(wp_tbl[[#This Row],[help1]]=0,"",wp_tbl[[#This Row],[help1]])</f>
        <v/>
      </c>
      <c r="T6" s="106"/>
      <c r="U6" s="846">
        <f ca="1">INDIRECT(ADDRESS(ROW(shnot_adam_2), COLUMN(shnot_adam_2)+wp_tbl[[#This Row],[rel_col]:[rel_col]],,,"כח אדם - שכר"))</f>
        <v>0</v>
      </c>
      <c r="V6" s="819" t="str" cm="1">
        <f t="array" aca="1" ref="V6" ca="1">INDIRECT(ADDRESS(ROW(man_pow_2), COLUMN(man_pow_2)+wp_tbl[[#This Row],[rel_col]:[rel_col]],,,"כח אדם - שכר"))</f>
        <v/>
      </c>
      <c r="W6" s="450" t="str" cm="1">
        <f t="array" aca="1" ref="W6" ca="1">INDIRECT(ADDRESS(ROW(chomarim_2), COLUMN(chomarim_2)+wp_tbl[[#This Row],[rel_col]:[rel_col]],,,"חומרים"))</f>
        <v/>
      </c>
      <c r="X6" s="451" t="str" cm="1">
        <f t="array" aca="1" ref="X6" ca="1">INDIRECT(ADDRESS(ROW(subcont_21), COLUMN(subcont_21)+wp_tbl[[#This Row],[rel_col]:[rel_col]],,,"קבלני משנה "))</f>
        <v/>
      </c>
      <c r="Y6" s="451" t="str" cm="1">
        <f t="array" aca="1" ref="Y6" ca="1">INDIRECT(ADDRESS(ROW(subcont_22), COLUMN(subcont_22)+wp_tbl[[#This Row],[rel_col]:[rel_col]],,,"קבלני משנה "))</f>
        <v/>
      </c>
      <c r="Z6" s="452" t="str" cm="1">
        <f t="array" aca="1" ref="Z6" ca="1">INDIRECT(ADDRESS(ROW(tziyud_bodek_col_0), COLUMN(tziyud_bodek_col_0)+wp_tbl[[#This Row],[rel_col]:[rel_col]],,,"ציוד"))</f>
        <v/>
      </c>
      <c r="AA6" s="453" t="str" cm="1">
        <f t="array" aca="1" ref="AA6" ca="1">INDIRECT(ADDRESS(ROW(shonot_chev), COLUMN(shonot_bodek)+wp_tbl[[#This Row],[rel_col]:[rel_col]],,,"שונות"))</f>
        <v/>
      </c>
      <c r="AB6" s="454">
        <f ca="1">SUM(wp_tbl[[#This Row],[man_pow_bodek]:[shonot_bodek]])</f>
        <v>0</v>
      </c>
      <c r="AC6" s="455" t="str">
        <f ca="1">IF(wp_tbl[[#This Row],[help2]]=0, "", wp_tbl[[#This Row],[help2]])</f>
        <v/>
      </c>
      <c r="AD6" s="824" cm="1">
        <f t="array" ref="AD6">ROW()-MIN(ROW(wp_tbl[]))</f>
        <v>1</v>
      </c>
      <c r="AE6" s="668" t="str">
        <f>TRIM(wp_tbl[[#This Row],[WP_NAME]])</f>
        <v/>
      </c>
      <c r="AF6" s="671">
        <f>IF(COUNTA(wp_tbl[[#This Row],[WP_NAME]:[end_mo]])&lt;3,0,1)</f>
        <v>0</v>
      </c>
      <c r="BB6" s="103"/>
      <c r="BC6" s="103"/>
      <c r="BD6" s="103"/>
      <c r="BE6" s="103"/>
      <c r="BF6" s="482"/>
      <c r="BG6" s="103"/>
      <c r="BH6" s="103"/>
      <c r="BI6" s="103"/>
      <c r="BJ6" s="103"/>
      <c r="BK6" s="103"/>
      <c r="BL6" s="103"/>
      <c r="BM6" s="103"/>
      <c r="BN6" s="103"/>
    </row>
    <row r="7" spans="2:66" s="105" customFormat="1" ht="15.65" x14ac:dyDescent="0.2">
      <c r="B7" s="104">
        <v>3</v>
      </c>
      <c r="C7" s="525"/>
      <c r="D7" s="526"/>
      <c r="E7" s="526"/>
      <c r="F7" s="524" t="str">
        <f>IF(AND(wp_tbl[[#This Row],[line_on]], wp_tbl[[#This Row],[date_err]]=0),DATEDIF($D7,$E7+1,"m"),"")</f>
        <v/>
      </c>
      <c r="G7" s="106"/>
      <c r="H7" s="519">
        <f t="shared" si="0"/>
        <v>0</v>
      </c>
      <c r="I7" s="520">
        <f>--AND(wp_tbl[[#This Row],[line_on]],OR( wp_tbl[[#This Row],[end_mo]]&lt;= wp_tbl[[#This Row],[start_mo]], wp_tbl[[#This Row],[start_mo]]&lt;bgn_date, wp_tbl[[#This Row],[end_mo]]&gt;end_date))</f>
        <v>0</v>
      </c>
      <c r="J7" s="106"/>
      <c r="K7" s="846">
        <f ca="1">INDIRECT(ADDRESS(ROW(shnot_adam_1), COLUMN(shnot_adam_1)+wp_tbl[[#This Row],[rel_col]:[rel_col]],,,"כח אדם - שכר"))</f>
        <v>0</v>
      </c>
      <c r="L7" s="819" t="str">
        <f ca="1">INDIRECT(ADDRESS(ROW(man_pow_1), COLUMN(man_pow_1)+wp_tbl[[#This Row],[rel_col]:[rel_col]],,,"כח אדם - שכר"))</f>
        <v/>
      </c>
      <c r="M7" s="450" t="str" cm="1">
        <f t="array" aca="1" ref="M7" ca="1">INDIRECT(ADDRESS(ROW(chomariml_1), COLUMN(chomariml_1)+wp_tbl[[#This Row],[rel_col]:[rel_col]],,,"חומרים"))</f>
        <v/>
      </c>
      <c r="N7" s="451" t="str" cm="1">
        <f t="array" aca="1" ref="N7" ca="1">INDIRECT(ADDRESS(ROW(subcont_11), COLUMN(subcont_11)+wp_tbl[[#This Row],[rel_col]:[rel_col]],,,"קבלני משנה "))</f>
        <v/>
      </c>
      <c r="O7" s="451" t="str" cm="1">
        <f t="array" aca="1" ref="O7" ca="1">INDIRECT(ADDRESS(ROW(subcont_12), COLUMN(subcont_12)+wp_tbl[[#This Row],[rel_col]:[rel_col]],,,"קבלני משנה "))</f>
        <v/>
      </c>
      <c r="P7" s="452" t="str" cm="1">
        <f t="array" aca="1" ref="P7" ca="1">INDIRECT(ADDRESS(ROW(tziyud_chev_col_0), COLUMN(tziyud_chev_col_0)+wp_tbl[[#This Row],[rel_col]:[rel_col]],,,"ציוד"))</f>
        <v/>
      </c>
      <c r="Q7" s="453" t="str" cm="1">
        <f t="array" aca="1" ref="Q7" ca="1">INDIRECT(ADDRESS(ROW(shonot_chev), COLUMN(shonot_chev)+wp_tbl[[#This Row],[rel_col]:[rel_col]],,,"שונות"))</f>
        <v/>
      </c>
      <c r="R7" s="454">
        <f ca="1">SUM(wp_tbl[[#This Row],[man_pow_chev]:[shonot_chev]])</f>
        <v>0</v>
      </c>
      <c r="S7" s="455" t="str">
        <f ca="1">IF(wp_tbl[[#This Row],[help1]]=0,"",wp_tbl[[#This Row],[help1]])</f>
        <v/>
      </c>
      <c r="T7" s="106"/>
      <c r="U7" s="846">
        <f ca="1">INDIRECT(ADDRESS(ROW(shnot_adam_2), COLUMN(shnot_adam_2)+wp_tbl[[#This Row],[rel_col]:[rel_col]],,,"כח אדם - שכר"))</f>
        <v>0</v>
      </c>
      <c r="V7" s="819" t="str" cm="1">
        <f t="array" aca="1" ref="V7" ca="1">INDIRECT(ADDRESS(ROW(man_pow_2), COLUMN(man_pow_2)+wp_tbl[[#This Row],[rel_col]:[rel_col]],,,"כח אדם - שכר"))</f>
        <v/>
      </c>
      <c r="W7" s="450" t="str" cm="1">
        <f t="array" aca="1" ref="W7" ca="1">INDIRECT(ADDRESS(ROW(chomarim_2), COLUMN(chomarim_2)+wp_tbl[[#This Row],[rel_col]:[rel_col]],,,"חומרים"))</f>
        <v/>
      </c>
      <c r="X7" s="451" t="str" cm="1">
        <f t="array" aca="1" ref="X7" ca="1">INDIRECT(ADDRESS(ROW(subcont_21), COLUMN(subcont_21)+wp_tbl[[#This Row],[rel_col]:[rel_col]],,,"קבלני משנה "))</f>
        <v/>
      </c>
      <c r="Y7" s="451" t="str" cm="1">
        <f t="array" aca="1" ref="Y7" ca="1">INDIRECT(ADDRESS(ROW(subcont_22), COLUMN(subcont_22)+wp_tbl[[#This Row],[rel_col]:[rel_col]],,,"קבלני משנה "))</f>
        <v/>
      </c>
      <c r="Z7" s="452" t="str" cm="1">
        <f t="array" aca="1" ref="Z7" ca="1">INDIRECT(ADDRESS(ROW(tziyud_bodek_col_0), COLUMN(tziyud_bodek_col_0)+wp_tbl[[#This Row],[rel_col]:[rel_col]],,,"ציוד"))</f>
        <v/>
      </c>
      <c r="AA7" s="453" t="str" cm="1">
        <f t="array" aca="1" ref="AA7" ca="1">INDIRECT(ADDRESS(ROW(shonot_chev), COLUMN(shonot_bodek)+wp_tbl[[#This Row],[rel_col]:[rel_col]],,,"שונות"))</f>
        <v/>
      </c>
      <c r="AB7" s="454">
        <f ca="1">SUM(wp_tbl[[#This Row],[man_pow_bodek]:[shonot_bodek]])</f>
        <v>0</v>
      </c>
      <c r="AC7" s="455" t="str">
        <f ca="1">IF(wp_tbl[[#This Row],[help2]]=0, "", wp_tbl[[#This Row],[help2]])</f>
        <v/>
      </c>
      <c r="AD7" s="824" cm="1">
        <f t="array" ref="AD7">ROW()-MIN(ROW(wp_tbl[]))</f>
        <v>2</v>
      </c>
      <c r="AE7" s="668" t="str">
        <f>TRIM(wp_tbl[[#This Row],[WP_NAME]])</f>
        <v/>
      </c>
      <c r="AF7" s="671">
        <f>IF(COUNTA(wp_tbl[[#This Row],[WP_NAME]:[end_mo]])&lt;3,0,1)</f>
        <v>0</v>
      </c>
      <c r="BB7" s="103"/>
      <c r="BC7" s="103"/>
      <c r="BD7" s="103"/>
      <c r="BE7" s="103"/>
      <c r="BF7" s="482"/>
      <c r="BG7" s="103"/>
      <c r="BH7" s="103"/>
      <c r="BI7" s="103"/>
      <c r="BJ7" s="103"/>
      <c r="BK7" s="103"/>
      <c r="BL7" s="103"/>
      <c r="BM7" s="103"/>
      <c r="BN7" s="103"/>
    </row>
    <row r="8" spans="2:66" s="105" customFormat="1" ht="15.65" x14ac:dyDescent="0.2">
      <c r="B8" s="104">
        <v>4</v>
      </c>
      <c r="C8" s="525"/>
      <c r="D8" s="526"/>
      <c r="E8" s="526"/>
      <c r="F8" s="524" t="str">
        <f>IF(AND(wp_tbl[[#This Row],[line_on]], wp_tbl[[#This Row],[date_err]]=0),DATEDIF($D8,$E8+1,"m"),"")</f>
        <v/>
      </c>
      <c r="G8" s="106"/>
      <c r="H8" s="519">
        <f t="shared" si="0"/>
        <v>0</v>
      </c>
      <c r="I8" s="520">
        <f>--AND(wp_tbl[[#This Row],[line_on]],OR( wp_tbl[[#This Row],[end_mo]]&lt;= wp_tbl[[#This Row],[start_mo]], wp_tbl[[#This Row],[start_mo]]&lt;bgn_date, wp_tbl[[#This Row],[end_mo]]&gt;end_date))</f>
        <v>0</v>
      </c>
      <c r="J8" s="106"/>
      <c r="K8" s="846">
        <f ca="1">INDIRECT(ADDRESS(ROW(shnot_adam_1), COLUMN(shnot_adam_1)+wp_tbl[[#This Row],[rel_col]:[rel_col]],,,"כח אדם - שכר"))</f>
        <v>0</v>
      </c>
      <c r="L8" s="819" t="str">
        <f ca="1">INDIRECT(ADDRESS(ROW(man_pow_1), COLUMN(man_pow_1)+wp_tbl[[#This Row],[rel_col]:[rel_col]],,,"כח אדם - שכר"))</f>
        <v/>
      </c>
      <c r="M8" s="450" t="str" cm="1">
        <f t="array" aca="1" ref="M8" ca="1">INDIRECT(ADDRESS(ROW(chomariml_1), COLUMN(chomariml_1)+wp_tbl[[#This Row],[rel_col]:[rel_col]],,,"חומרים"))</f>
        <v/>
      </c>
      <c r="N8" s="451" t="str" cm="1">
        <f t="array" aca="1" ref="N8" ca="1">INDIRECT(ADDRESS(ROW(subcont_11), COLUMN(subcont_11)+wp_tbl[[#This Row],[rel_col]:[rel_col]],,,"קבלני משנה "))</f>
        <v/>
      </c>
      <c r="O8" s="451" t="str" cm="1">
        <f t="array" aca="1" ref="O8" ca="1">INDIRECT(ADDRESS(ROW(subcont_12), COLUMN(subcont_12)+wp_tbl[[#This Row],[rel_col]:[rel_col]],,,"קבלני משנה "))</f>
        <v/>
      </c>
      <c r="P8" s="452" t="str" cm="1">
        <f t="array" aca="1" ref="P8" ca="1">INDIRECT(ADDRESS(ROW(tziyud_chev_col_0), COLUMN(tziyud_chev_col_0)+wp_tbl[[#This Row],[rel_col]:[rel_col]],,,"ציוד"))</f>
        <v/>
      </c>
      <c r="Q8" s="453" t="str" cm="1">
        <f t="array" aca="1" ref="Q8" ca="1">INDIRECT(ADDRESS(ROW(shonot_chev), COLUMN(shonot_chev)+wp_tbl[[#This Row],[rel_col]:[rel_col]],,,"שונות"))</f>
        <v/>
      </c>
      <c r="R8" s="454">
        <f ca="1">SUM(wp_tbl[[#This Row],[man_pow_chev]:[shonot_chev]])</f>
        <v>0</v>
      </c>
      <c r="S8" s="455" t="str">
        <f ca="1">IF(wp_tbl[[#This Row],[help1]]=0,"",wp_tbl[[#This Row],[help1]])</f>
        <v/>
      </c>
      <c r="T8" s="106"/>
      <c r="U8" s="846">
        <f ca="1">INDIRECT(ADDRESS(ROW(shnot_adam_2), COLUMN(shnot_adam_2)+wp_tbl[[#This Row],[rel_col]:[rel_col]],,,"כח אדם - שכר"))</f>
        <v>0</v>
      </c>
      <c r="V8" s="819" t="str" cm="1">
        <f t="array" aca="1" ref="V8" ca="1">INDIRECT(ADDRESS(ROW(man_pow_2), COLUMN(man_pow_2)+wp_tbl[[#This Row],[rel_col]:[rel_col]],,,"כח אדם - שכר"))</f>
        <v/>
      </c>
      <c r="W8" s="450" t="str" cm="1">
        <f t="array" aca="1" ref="W8" ca="1">INDIRECT(ADDRESS(ROW(chomarim_2), COLUMN(chomarim_2)+wp_tbl[[#This Row],[rel_col]:[rel_col]],,,"חומרים"))</f>
        <v/>
      </c>
      <c r="X8" s="451" t="str" cm="1">
        <f t="array" aca="1" ref="X8" ca="1">INDIRECT(ADDRESS(ROW(subcont_21), COLUMN(subcont_21)+wp_tbl[[#This Row],[rel_col]:[rel_col]],,,"קבלני משנה "))</f>
        <v/>
      </c>
      <c r="Y8" s="451" t="str" cm="1">
        <f t="array" aca="1" ref="Y8" ca="1">INDIRECT(ADDRESS(ROW(subcont_22), COLUMN(subcont_22)+wp_tbl[[#This Row],[rel_col]:[rel_col]],,,"קבלני משנה "))</f>
        <v/>
      </c>
      <c r="Z8" s="452" t="str" cm="1">
        <f t="array" aca="1" ref="Z8" ca="1">INDIRECT(ADDRESS(ROW(tziyud_bodek_col_0), COLUMN(tziyud_bodek_col_0)+wp_tbl[[#This Row],[rel_col]:[rel_col]],,,"ציוד"))</f>
        <v/>
      </c>
      <c r="AA8" s="453" t="str" cm="1">
        <f t="array" aca="1" ref="AA8" ca="1">INDIRECT(ADDRESS(ROW(shonot_chev), COLUMN(shonot_bodek)+wp_tbl[[#This Row],[rel_col]:[rel_col]],,,"שונות"))</f>
        <v/>
      </c>
      <c r="AB8" s="454">
        <f ca="1">SUM(wp_tbl[[#This Row],[man_pow_bodek]:[shonot_bodek]])</f>
        <v>0</v>
      </c>
      <c r="AC8" s="455" t="str">
        <f ca="1">IF(wp_tbl[[#This Row],[help2]]=0, "", wp_tbl[[#This Row],[help2]])</f>
        <v/>
      </c>
      <c r="AD8" s="824" cm="1">
        <f t="array" ref="AD8">ROW()-MIN(ROW(wp_tbl[]))</f>
        <v>3</v>
      </c>
      <c r="AE8" s="668" t="str">
        <f>TRIM(wp_tbl[[#This Row],[WP_NAME]])</f>
        <v/>
      </c>
      <c r="AF8" s="671">
        <f>IF(COUNTA(wp_tbl[[#This Row],[WP_NAME]:[end_mo]])&lt;3,0,1)</f>
        <v>0</v>
      </c>
      <c r="BB8" s="103"/>
      <c r="BC8" s="103"/>
      <c r="BD8" s="103"/>
      <c r="BE8" s="103"/>
      <c r="BF8" s="482"/>
      <c r="BG8" s="103"/>
      <c r="BH8" s="103"/>
      <c r="BI8" s="103"/>
      <c r="BJ8" s="103"/>
      <c r="BK8" s="103"/>
      <c r="BL8" s="103"/>
      <c r="BM8" s="103"/>
      <c r="BN8" s="103"/>
    </row>
    <row r="9" spans="2:66" s="105" customFormat="1" ht="15.65" x14ac:dyDescent="0.2">
      <c r="B9" s="104">
        <v>5</v>
      </c>
      <c r="C9" s="525"/>
      <c r="D9" s="526"/>
      <c r="E9" s="526"/>
      <c r="F9" s="524" t="str">
        <f>IF(AND(wp_tbl[[#This Row],[line_on]], wp_tbl[[#This Row],[date_err]]=0),DATEDIF($D9,$E9+1,"m"),"")</f>
        <v/>
      </c>
      <c r="G9" s="106"/>
      <c r="H9" s="519">
        <f t="shared" si="0"/>
        <v>0</v>
      </c>
      <c r="I9" s="520">
        <f>--AND(wp_tbl[[#This Row],[line_on]],OR( wp_tbl[[#This Row],[end_mo]]&lt;= wp_tbl[[#This Row],[start_mo]], wp_tbl[[#This Row],[start_mo]]&lt;bgn_date, wp_tbl[[#This Row],[end_mo]]&gt;end_date))</f>
        <v>0</v>
      </c>
      <c r="J9" s="106"/>
      <c r="K9" s="846">
        <f ca="1">INDIRECT(ADDRESS(ROW(shnot_adam_1), COLUMN(shnot_adam_1)+wp_tbl[[#This Row],[rel_col]:[rel_col]],,,"כח אדם - שכר"))</f>
        <v>0</v>
      </c>
      <c r="L9" s="819" t="str">
        <f ca="1">INDIRECT(ADDRESS(ROW(man_pow_1), COLUMN(man_pow_1)+wp_tbl[[#This Row],[rel_col]:[rel_col]],,,"כח אדם - שכר"))</f>
        <v/>
      </c>
      <c r="M9" s="450" t="str" cm="1">
        <f t="array" aca="1" ref="M9" ca="1">INDIRECT(ADDRESS(ROW(chomariml_1), COLUMN(chomariml_1)+wp_tbl[[#This Row],[rel_col]:[rel_col]],,,"חומרים"))</f>
        <v/>
      </c>
      <c r="N9" s="451" t="str" cm="1">
        <f t="array" aca="1" ref="N9" ca="1">INDIRECT(ADDRESS(ROW(subcont_11), COLUMN(subcont_11)+wp_tbl[[#This Row],[rel_col]:[rel_col]],,,"קבלני משנה "))</f>
        <v/>
      </c>
      <c r="O9" s="451" t="str" cm="1">
        <f t="array" aca="1" ref="O9" ca="1">INDIRECT(ADDRESS(ROW(subcont_12), COLUMN(subcont_12)+wp_tbl[[#This Row],[rel_col]:[rel_col]],,,"קבלני משנה "))</f>
        <v/>
      </c>
      <c r="P9" s="452" t="str" cm="1">
        <f t="array" aca="1" ref="P9" ca="1">INDIRECT(ADDRESS(ROW(tziyud_chev_col_0), COLUMN(tziyud_chev_col_0)+wp_tbl[[#This Row],[rel_col]:[rel_col]],,,"ציוד"))</f>
        <v/>
      </c>
      <c r="Q9" s="453" t="str" cm="1">
        <f t="array" aca="1" ref="Q9" ca="1">INDIRECT(ADDRESS(ROW(shonot_chev), COLUMN(shonot_chev)+wp_tbl[[#This Row],[rel_col]:[rel_col]],,,"שונות"))</f>
        <v/>
      </c>
      <c r="R9" s="454">
        <f ca="1">SUM(wp_tbl[[#This Row],[man_pow_chev]:[shonot_chev]])</f>
        <v>0</v>
      </c>
      <c r="S9" s="455" t="str">
        <f ca="1">IF(wp_tbl[[#This Row],[help1]]=0,"",wp_tbl[[#This Row],[help1]])</f>
        <v/>
      </c>
      <c r="T9" s="106"/>
      <c r="U9" s="846">
        <f ca="1">INDIRECT(ADDRESS(ROW(shnot_adam_2), COLUMN(shnot_adam_2)+wp_tbl[[#This Row],[rel_col]:[rel_col]],,,"כח אדם - שכר"))</f>
        <v>0</v>
      </c>
      <c r="V9" s="819" t="str" cm="1">
        <f t="array" aca="1" ref="V9" ca="1">INDIRECT(ADDRESS(ROW(man_pow_2), COLUMN(man_pow_2)+wp_tbl[[#This Row],[rel_col]:[rel_col]],,,"כח אדם - שכר"))</f>
        <v/>
      </c>
      <c r="W9" s="450" t="str" cm="1">
        <f t="array" aca="1" ref="W9" ca="1">INDIRECT(ADDRESS(ROW(chomarim_2), COLUMN(chomarim_2)+wp_tbl[[#This Row],[rel_col]:[rel_col]],,,"חומרים"))</f>
        <v/>
      </c>
      <c r="X9" s="451" t="str" cm="1">
        <f t="array" aca="1" ref="X9" ca="1">INDIRECT(ADDRESS(ROW(subcont_21), COLUMN(subcont_21)+wp_tbl[[#This Row],[rel_col]:[rel_col]],,,"קבלני משנה "))</f>
        <v/>
      </c>
      <c r="Y9" s="451" t="str" cm="1">
        <f t="array" aca="1" ref="Y9" ca="1">INDIRECT(ADDRESS(ROW(subcont_22), COLUMN(subcont_22)+wp_tbl[[#This Row],[rel_col]:[rel_col]],,,"קבלני משנה "))</f>
        <v/>
      </c>
      <c r="Z9" s="452" t="str" cm="1">
        <f t="array" aca="1" ref="Z9" ca="1">INDIRECT(ADDRESS(ROW(tziyud_bodek_col_0), COLUMN(tziyud_bodek_col_0)+wp_tbl[[#This Row],[rel_col]:[rel_col]],,,"ציוד"))</f>
        <v/>
      </c>
      <c r="AA9" s="453" t="str" cm="1">
        <f t="array" aca="1" ref="AA9" ca="1">INDIRECT(ADDRESS(ROW(shonot_chev), COLUMN(shonot_bodek)+wp_tbl[[#This Row],[rel_col]:[rel_col]],,,"שונות"))</f>
        <v/>
      </c>
      <c r="AB9" s="454">
        <f ca="1">SUM(wp_tbl[[#This Row],[man_pow_bodek]:[shonot_bodek]])</f>
        <v>0</v>
      </c>
      <c r="AC9" s="455" t="str">
        <f ca="1">IF(wp_tbl[[#This Row],[help2]]=0, "", wp_tbl[[#This Row],[help2]])</f>
        <v/>
      </c>
      <c r="AD9" s="824" cm="1">
        <f t="array" ref="AD9">ROW()-MIN(ROW(wp_tbl[]))</f>
        <v>4</v>
      </c>
      <c r="AE9" s="668" t="str">
        <f>TRIM(wp_tbl[[#This Row],[WP_NAME]])</f>
        <v/>
      </c>
      <c r="AF9" s="671">
        <f>IF(COUNTA(wp_tbl[[#This Row],[WP_NAME]:[end_mo]])&lt;3,0,1)</f>
        <v>0</v>
      </c>
      <c r="BB9" s="103"/>
      <c r="BC9" s="103"/>
      <c r="BD9" s="103"/>
      <c r="BE9" s="103"/>
      <c r="BF9" s="482"/>
      <c r="BG9" s="103"/>
      <c r="BH9" s="103"/>
      <c r="BI9" s="103"/>
      <c r="BJ9" s="103"/>
      <c r="BK9" s="103"/>
      <c r="BL9" s="103"/>
      <c r="BM9" s="103"/>
      <c r="BN9" s="103"/>
    </row>
    <row r="10" spans="2:66" s="105" customFormat="1" ht="15.65" x14ac:dyDescent="0.2">
      <c r="B10" s="104">
        <v>6</v>
      </c>
      <c r="C10" s="525"/>
      <c r="D10" s="526"/>
      <c r="E10" s="526"/>
      <c r="F10" s="524" t="str">
        <f>IF(AND(wp_tbl[[#This Row],[line_on]], wp_tbl[[#This Row],[date_err]]=0),DATEDIF($D10,$E10+1,"m"),"")</f>
        <v/>
      </c>
      <c r="G10" s="106"/>
      <c r="H10" s="519">
        <f t="shared" si="0"/>
        <v>0</v>
      </c>
      <c r="I10" s="520">
        <f>--AND(wp_tbl[[#This Row],[line_on]],OR( wp_tbl[[#This Row],[end_mo]]&lt;= wp_tbl[[#This Row],[start_mo]], wp_tbl[[#This Row],[start_mo]]&lt;bgn_date, wp_tbl[[#This Row],[end_mo]]&gt;end_date))</f>
        <v>0</v>
      </c>
      <c r="J10" s="106"/>
      <c r="K10" s="846">
        <f ca="1">INDIRECT(ADDRESS(ROW(shnot_adam_1), COLUMN(shnot_adam_1)+wp_tbl[[#This Row],[rel_col]:[rel_col]],,,"כח אדם - שכר"))</f>
        <v>0</v>
      </c>
      <c r="L10" s="819" t="str">
        <f ca="1">INDIRECT(ADDRESS(ROW(man_pow_1), COLUMN(man_pow_1)+wp_tbl[[#This Row],[rel_col]:[rel_col]],,,"כח אדם - שכר"))</f>
        <v/>
      </c>
      <c r="M10" s="450" t="str" cm="1">
        <f t="array" aca="1" ref="M10" ca="1">INDIRECT(ADDRESS(ROW(chomariml_1), COLUMN(chomariml_1)+wp_tbl[[#This Row],[rel_col]:[rel_col]],,,"חומרים"))</f>
        <v/>
      </c>
      <c r="N10" s="451" t="str" cm="1">
        <f t="array" aca="1" ref="N10" ca="1">INDIRECT(ADDRESS(ROW(subcont_11), COLUMN(subcont_11)+wp_tbl[[#This Row],[rel_col]:[rel_col]],,,"קבלני משנה "))</f>
        <v/>
      </c>
      <c r="O10" s="451" t="str" cm="1">
        <f t="array" aca="1" ref="O10" ca="1">INDIRECT(ADDRESS(ROW(subcont_12), COLUMN(subcont_12)+wp_tbl[[#This Row],[rel_col]:[rel_col]],,,"קבלני משנה "))</f>
        <v/>
      </c>
      <c r="P10" s="452" t="str" cm="1">
        <f t="array" aca="1" ref="P10" ca="1">INDIRECT(ADDRESS(ROW(tziyud_chev_col_0), COLUMN(tziyud_chev_col_0)+wp_tbl[[#This Row],[rel_col]:[rel_col]],,,"ציוד"))</f>
        <v/>
      </c>
      <c r="Q10" s="453" t="str" cm="1">
        <f t="array" aca="1" ref="Q10" ca="1">INDIRECT(ADDRESS(ROW(shonot_chev), COLUMN(shonot_chev)+wp_tbl[[#This Row],[rel_col]:[rel_col]],,,"שונות"))</f>
        <v/>
      </c>
      <c r="R10" s="454">
        <f ca="1">SUM(wp_tbl[[#This Row],[man_pow_chev]:[shonot_chev]])</f>
        <v>0</v>
      </c>
      <c r="S10" s="455" t="str">
        <f ca="1">IF(wp_tbl[[#This Row],[help1]]=0,"",wp_tbl[[#This Row],[help1]])</f>
        <v/>
      </c>
      <c r="T10" s="106"/>
      <c r="U10" s="846">
        <f ca="1">INDIRECT(ADDRESS(ROW(shnot_adam_2), COLUMN(shnot_adam_2)+wp_tbl[[#This Row],[rel_col]:[rel_col]],,,"כח אדם - שכר"))</f>
        <v>0</v>
      </c>
      <c r="V10" s="819" t="str" cm="1">
        <f t="array" aca="1" ref="V10" ca="1">INDIRECT(ADDRESS(ROW(man_pow_2), COLUMN(man_pow_2)+wp_tbl[[#This Row],[rel_col]:[rel_col]],,,"כח אדם - שכר"))</f>
        <v/>
      </c>
      <c r="W10" s="450" t="str" cm="1">
        <f t="array" aca="1" ref="W10" ca="1">INDIRECT(ADDRESS(ROW(chomarim_2), COLUMN(chomarim_2)+wp_tbl[[#This Row],[rel_col]:[rel_col]],,,"חומרים"))</f>
        <v/>
      </c>
      <c r="X10" s="451" t="str" cm="1">
        <f t="array" aca="1" ref="X10" ca="1">INDIRECT(ADDRESS(ROW(subcont_21), COLUMN(subcont_21)+wp_tbl[[#This Row],[rel_col]:[rel_col]],,,"קבלני משנה "))</f>
        <v/>
      </c>
      <c r="Y10" s="451" t="str" cm="1">
        <f t="array" aca="1" ref="Y10" ca="1">INDIRECT(ADDRESS(ROW(subcont_22), COLUMN(subcont_22)+wp_tbl[[#This Row],[rel_col]:[rel_col]],,,"קבלני משנה "))</f>
        <v/>
      </c>
      <c r="Z10" s="452" t="str" cm="1">
        <f t="array" aca="1" ref="Z10" ca="1">INDIRECT(ADDRESS(ROW(tziyud_bodek_col_0), COLUMN(tziyud_bodek_col_0)+wp_tbl[[#This Row],[rel_col]:[rel_col]],,,"ציוד"))</f>
        <v/>
      </c>
      <c r="AA10" s="453" t="str" cm="1">
        <f t="array" aca="1" ref="AA10" ca="1">INDIRECT(ADDRESS(ROW(shonot_chev), COLUMN(shonot_bodek)+wp_tbl[[#This Row],[rel_col]:[rel_col]],,,"שונות"))</f>
        <v/>
      </c>
      <c r="AB10" s="454">
        <f ca="1">SUM(wp_tbl[[#This Row],[man_pow_bodek]:[shonot_bodek]])</f>
        <v>0</v>
      </c>
      <c r="AC10" s="455" t="str">
        <f ca="1">IF(wp_tbl[[#This Row],[help2]]=0, "", wp_tbl[[#This Row],[help2]])</f>
        <v/>
      </c>
      <c r="AD10" s="824" cm="1">
        <f t="array" ref="AD10">ROW()-MIN(ROW(wp_tbl[]))</f>
        <v>5</v>
      </c>
      <c r="AE10" s="668" t="str">
        <f>TRIM(wp_tbl[[#This Row],[WP_NAME]])</f>
        <v/>
      </c>
      <c r="AF10" s="671">
        <f>IF(COUNTA(wp_tbl[[#This Row],[WP_NAME]:[end_mo]])&lt;3,0,1)</f>
        <v>0</v>
      </c>
      <c r="BB10" s="103"/>
      <c r="BC10" s="103"/>
      <c r="BD10" s="103"/>
      <c r="BE10" s="103"/>
      <c r="BF10" s="482"/>
      <c r="BG10" s="103"/>
      <c r="BH10" s="103"/>
      <c r="BI10" s="103"/>
      <c r="BJ10" s="103"/>
      <c r="BK10" s="103"/>
      <c r="BL10" s="103"/>
      <c r="BM10" s="103"/>
      <c r="BN10" s="103"/>
    </row>
    <row r="11" spans="2:66" s="105" customFormat="1" ht="15.65" x14ac:dyDescent="0.2">
      <c r="B11" s="104">
        <v>7</v>
      </c>
      <c r="C11" s="525"/>
      <c r="D11" s="526"/>
      <c r="E11" s="526"/>
      <c r="F11" s="524" t="str">
        <f>IF(AND(wp_tbl[[#This Row],[line_on]], wp_tbl[[#This Row],[date_err]]=0),DATEDIF($D11,$E11+1,"m"),"")</f>
        <v/>
      </c>
      <c r="G11" s="106"/>
      <c r="H11" s="519">
        <f t="shared" si="0"/>
        <v>0</v>
      </c>
      <c r="I11" s="520">
        <f>--AND(wp_tbl[[#This Row],[line_on]],OR( wp_tbl[[#This Row],[end_mo]]&lt;= wp_tbl[[#This Row],[start_mo]], wp_tbl[[#This Row],[start_mo]]&lt;bgn_date, wp_tbl[[#This Row],[end_mo]]&gt;end_date))</f>
        <v>0</v>
      </c>
      <c r="J11" s="106"/>
      <c r="K11" s="846">
        <f ca="1">INDIRECT(ADDRESS(ROW(shnot_adam_1), COLUMN(shnot_adam_1)+wp_tbl[[#This Row],[rel_col]:[rel_col]],,,"כח אדם - שכר"))</f>
        <v>0</v>
      </c>
      <c r="L11" s="819" t="str">
        <f ca="1">INDIRECT(ADDRESS(ROW(man_pow_1), COLUMN(man_pow_1)+wp_tbl[[#This Row],[rel_col]:[rel_col]],,,"כח אדם - שכר"))</f>
        <v/>
      </c>
      <c r="M11" s="450" t="str" cm="1">
        <f t="array" aca="1" ref="M11" ca="1">INDIRECT(ADDRESS(ROW(chomariml_1), COLUMN(chomariml_1)+wp_tbl[[#This Row],[rel_col]:[rel_col]],,,"חומרים"))</f>
        <v/>
      </c>
      <c r="N11" s="451" t="str" cm="1">
        <f t="array" aca="1" ref="N11" ca="1">INDIRECT(ADDRESS(ROW(subcont_11), COLUMN(subcont_11)+wp_tbl[[#This Row],[rel_col]:[rel_col]],,,"קבלני משנה "))</f>
        <v/>
      </c>
      <c r="O11" s="451" t="str" cm="1">
        <f t="array" aca="1" ref="O11" ca="1">INDIRECT(ADDRESS(ROW(subcont_12), COLUMN(subcont_12)+wp_tbl[[#This Row],[rel_col]:[rel_col]],,,"קבלני משנה "))</f>
        <v/>
      </c>
      <c r="P11" s="452" t="str" cm="1">
        <f t="array" aca="1" ref="P11" ca="1">INDIRECT(ADDRESS(ROW(tziyud_chev_col_0), COLUMN(tziyud_chev_col_0)+wp_tbl[[#This Row],[rel_col]:[rel_col]],,,"ציוד"))</f>
        <v/>
      </c>
      <c r="Q11" s="453" t="str" cm="1">
        <f t="array" aca="1" ref="Q11" ca="1">INDIRECT(ADDRESS(ROW(shonot_chev), COLUMN(shonot_chev)+wp_tbl[[#This Row],[rel_col]:[rel_col]],,,"שונות"))</f>
        <v/>
      </c>
      <c r="R11" s="454">
        <f ca="1">SUM(wp_tbl[[#This Row],[man_pow_chev]:[shonot_chev]])</f>
        <v>0</v>
      </c>
      <c r="S11" s="455" t="str">
        <f ca="1">IF(wp_tbl[[#This Row],[help1]]=0,"",wp_tbl[[#This Row],[help1]])</f>
        <v/>
      </c>
      <c r="T11" s="106"/>
      <c r="U11" s="846">
        <f ca="1">INDIRECT(ADDRESS(ROW(shnot_adam_2), COLUMN(shnot_adam_2)+wp_tbl[[#This Row],[rel_col]:[rel_col]],,,"כח אדם - שכר"))</f>
        <v>0</v>
      </c>
      <c r="V11" s="819" t="str" cm="1">
        <f t="array" aca="1" ref="V11" ca="1">INDIRECT(ADDRESS(ROW(man_pow_2), COLUMN(man_pow_2)+wp_tbl[[#This Row],[rel_col]:[rel_col]],,,"כח אדם - שכר"))</f>
        <v/>
      </c>
      <c r="W11" s="450" t="str" cm="1">
        <f t="array" aca="1" ref="W11" ca="1">INDIRECT(ADDRESS(ROW(chomarim_2), COLUMN(chomarim_2)+wp_tbl[[#This Row],[rel_col]:[rel_col]],,,"חומרים"))</f>
        <v/>
      </c>
      <c r="X11" s="451" t="str" cm="1">
        <f t="array" aca="1" ref="X11" ca="1">INDIRECT(ADDRESS(ROW(subcont_21), COLUMN(subcont_21)+wp_tbl[[#This Row],[rel_col]:[rel_col]],,,"קבלני משנה "))</f>
        <v/>
      </c>
      <c r="Y11" s="451" t="str" cm="1">
        <f t="array" aca="1" ref="Y11" ca="1">INDIRECT(ADDRESS(ROW(subcont_22), COLUMN(subcont_22)+wp_tbl[[#This Row],[rel_col]:[rel_col]],,,"קבלני משנה "))</f>
        <v/>
      </c>
      <c r="Z11" s="452" t="str" cm="1">
        <f t="array" aca="1" ref="Z11" ca="1">INDIRECT(ADDRESS(ROW(tziyud_bodek_col_0), COLUMN(tziyud_bodek_col_0)+wp_tbl[[#This Row],[rel_col]:[rel_col]],,,"ציוד"))</f>
        <v/>
      </c>
      <c r="AA11" s="453" t="str" cm="1">
        <f t="array" aca="1" ref="AA11" ca="1">INDIRECT(ADDRESS(ROW(shonot_chev), COLUMN(shonot_bodek)+wp_tbl[[#This Row],[rel_col]:[rel_col]],,,"שונות"))</f>
        <v/>
      </c>
      <c r="AB11" s="454">
        <f ca="1">SUM(wp_tbl[[#This Row],[man_pow_bodek]:[shonot_bodek]])</f>
        <v>0</v>
      </c>
      <c r="AC11" s="455" t="str">
        <f ca="1">IF(wp_tbl[[#This Row],[help2]]=0, "", wp_tbl[[#This Row],[help2]])</f>
        <v/>
      </c>
      <c r="AD11" s="824" cm="1">
        <f t="array" ref="AD11">ROW()-MIN(ROW(wp_tbl[]))</f>
        <v>6</v>
      </c>
      <c r="AE11" s="668" t="str">
        <f>TRIM(wp_tbl[[#This Row],[WP_NAME]])</f>
        <v/>
      </c>
      <c r="AF11" s="671">
        <f>IF(COUNTA(wp_tbl[[#This Row],[WP_NAME]:[end_mo]])&lt;3,0,1)</f>
        <v>0</v>
      </c>
      <c r="BB11" s="103"/>
      <c r="BC11" s="103"/>
      <c r="BD11" s="103"/>
      <c r="BE11" s="103"/>
      <c r="BF11" s="482"/>
      <c r="BG11" s="103"/>
      <c r="BH11" s="103"/>
      <c r="BI11" s="103"/>
      <c r="BJ11" s="103"/>
      <c r="BK11" s="103"/>
      <c r="BL11" s="103"/>
      <c r="BM11" s="103"/>
      <c r="BN11" s="103"/>
    </row>
    <row r="12" spans="2:66" s="105" customFormat="1" ht="15.65" x14ac:dyDescent="0.2">
      <c r="B12" s="104">
        <v>8</v>
      </c>
      <c r="C12" s="525"/>
      <c r="D12" s="526"/>
      <c r="E12" s="526"/>
      <c r="F12" s="524" t="str">
        <f>IF(AND(wp_tbl[[#This Row],[line_on]], wp_tbl[[#This Row],[date_err]]=0),DATEDIF($D12,$E12+1,"m"),"")</f>
        <v/>
      </c>
      <c r="G12" s="106"/>
      <c r="H12" s="519">
        <f t="shared" si="0"/>
        <v>0</v>
      </c>
      <c r="I12" s="520">
        <f>--AND(wp_tbl[[#This Row],[line_on]],OR( wp_tbl[[#This Row],[end_mo]]&lt;= wp_tbl[[#This Row],[start_mo]], wp_tbl[[#This Row],[start_mo]]&lt;bgn_date, wp_tbl[[#This Row],[end_mo]]&gt;end_date))</f>
        <v>0</v>
      </c>
      <c r="J12" s="106"/>
      <c r="K12" s="846">
        <f ca="1">INDIRECT(ADDRESS(ROW(shnot_adam_1), COLUMN(shnot_adam_1)+wp_tbl[[#This Row],[rel_col]:[rel_col]],,,"כח אדם - שכר"))</f>
        <v>0</v>
      </c>
      <c r="L12" s="819" t="str">
        <f ca="1">INDIRECT(ADDRESS(ROW(man_pow_1), COLUMN(man_pow_1)+wp_tbl[[#This Row],[rel_col]:[rel_col]],,,"כח אדם - שכר"))</f>
        <v/>
      </c>
      <c r="M12" s="450" t="str" cm="1">
        <f t="array" aca="1" ref="M12" ca="1">INDIRECT(ADDRESS(ROW(chomariml_1), COLUMN(chomariml_1)+wp_tbl[[#This Row],[rel_col]:[rel_col]],,,"חומרים"))</f>
        <v/>
      </c>
      <c r="N12" s="451" t="str" cm="1">
        <f t="array" aca="1" ref="N12" ca="1">INDIRECT(ADDRESS(ROW(subcont_11), COLUMN(subcont_11)+wp_tbl[[#This Row],[rel_col]:[rel_col]],,,"קבלני משנה "))</f>
        <v/>
      </c>
      <c r="O12" s="451" t="str" cm="1">
        <f t="array" aca="1" ref="O12" ca="1">INDIRECT(ADDRESS(ROW(subcont_12), COLUMN(subcont_12)+wp_tbl[[#This Row],[rel_col]:[rel_col]],,,"קבלני משנה "))</f>
        <v/>
      </c>
      <c r="P12" s="452" t="str" cm="1">
        <f t="array" aca="1" ref="P12" ca="1">INDIRECT(ADDRESS(ROW(tziyud_chev_col_0), COLUMN(tziyud_chev_col_0)+wp_tbl[[#This Row],[rel_col]:[rel_col]],,,"ציוד"))</f>
        <v/>
      </c>
      <c r="Q12" s="453" t="str" cm="1">
        <f t="array" aca="1" ref="Q12" ca="1">INDIRECT(ADDRESS(ROW(shonot_chev), COLUMN(shonot_chev)+wp_tbl[[#This Row],[rel_col]:[rel_col]],,,"שונות"))</f>
        <v/>
      </c>
      <c r="R12" s="454">
        <f ca="1">SUM(wp_tbl[[#This Row],[man_pow_chev]:[shonot_chev]])</f>
        <v>0</v>
      </c>
      <c r="S12" s="455" t="str">
        <f ca="1">IF(wp_tbl[[#This Row],[help1]]=0,"",wp_tbl[[#This Row],[help1]])</f>
        <v/>
      </c>
      <c r="T12" s="106"/>
      <c r="U12" s="846">
        <f ca="1">INDIRECT(ADDRESS(ROW(shnot_adam_2), COLUMN(shnot_adam_2)+wp_tbl[[#This Row],[rel_col]:[rel_col]],,,"כח אדם - שכר"))</f>
        <v>0</v>
      </c>
      <c r="V12" s="819" t="str" cm="1">
        <f t="array" aca="1" ref="V12" ca="1">INDIRECT(ADDRESS(ROW(man_pow_2), COLUMN(man_pow_2)+wp_tbl[[#This Row],[rel_col]:[rel_col]],,,"כח אדם - שכר"))</f>
        <v/>
      </c>
      <c r="W12" s="450" t="str" cm="1">
        <f t="array" aca="1" ref="W12" ca="1">INDIRECT(ADDRESS(ROW(chomarim_2), COLUMN(chomarim_2)+wp_tbl[[#This Row],[rel_col]:[rel_col]],,,"חומרים"))</f>
        <v/>
      </c>
      <c r="X12" s="451" t="str" cm="1">
        <f t="array" aca="1" ref="X12" ca="1">INDIRECT(ADDRESS(ROW(subcont_21), COLUMN(subcont_21)+wp_tbl[[#This Row],[rel_col]:[rel_col]],,,"קבלני משנה "))</f>
        <v/>
      </c>
      <c r="Y12" s="451" t="str" cm="1">
        <f t="array" aca="1" ref="Y12" ca="1">INDIRECT(ADDRESS(ROW(subcont_22), COLUMN(subcont_22)+wp_tbl[[#This Row],[rel_col]:[rel_col]],,,"קבלני משנה "))</f>
        <v/>
      </c>
      <c r="Z12" s="452" t="str" cm="1">
        <f t="array" aca="1" ref="Z12" ca="1">INDIRECT(ADDRESS(ROW(tziyud_bodek_col_0), COLUMN(tziyud_bodek_col_0)+wp_tbl[[#This Row],[rel_col]:[rel_col]],,,"ציוד"))</f>
        <v/>
      </c>
      <c r="AA12" s="453" t="str" cm="1">
        <f t="array" aca="1" ref="AA12" ca="1">INDIRECT(ADDRESS(ROW(shonot_chev), COLUMN(shonot_bodek)+wp_tbl[[#This Row],[rel_col]:[rel_col]],,,"שונות"))</f>
        <v/>
      </c>
      <c r="AB12" s="454">
        <f ca="1">SUM(wp_tbl[[#This Row],[man_pow_bodek]:[shonot_bodek]])</f>
        <v>0</v>
      </c>
      <c r="AC12" s="455" t="str">
        <f ca="1">IF(wp_tbl[[#This Row],[help2]]=0, "", wp_tbl[[#This Row],[help2]])</f>
        <v/>
      </c>
      <c r="AD12" s="824" cm="1">
        <f t="array" ref="AD12">ROW()-MIN(ROW(wp_tbl[]))</f>
        <v>7</v>
      </c>
      <c r="AE12" s="668" t="str">
        <f>TRIM(wp_tbl[[#This Row],[WP_NAME]])</f>
        <v/>
      </c>
      <c r="AF12" s="671">
        <f>IF(COUNTA(wp_tbl[[#This Row],[WP_NAME]:[end_mo]])&lt;3,0,1)</f>
        <v>0</v>
      </c>
      <c r="BB12" s="103"/>
      <c r="BC12" s="103"/>
      <c r="BD12" s="103"/>
      <c r="BE12" s="103"/>
      <c r="BF12" s="482"/>
      <c r="BG12" s="103"/>
      <c r="BH12" s="103"/>
      <c r="BI12" s="103"/>
      <c r="BJ12" s="103"/>
      <c r="BK12" s="103"/>
      <c r="BL12" s="103"/>
      <c r="BM12" s="103"/>
      <c r="BN12" s="103"/>
    </row>
    <row r="13" spans="2:66" s="105" customFormat="1" ht="15.65" x14ac:dyDescent="0.2">
      <c r="B13" s="104">
        <v>9</v>
      </c>
      <c r="C13" s="525"/>
      <c r="D13" s="526"/>
      <c r="E13" s="526"/>
      <c r="F13" s="524" t="str">
        <f>IF(AND(wp_tbl[[#This Row],[line_on]], wp_tbl[[#This Row],[date_err]]=0),DATEDIF($D13,$E13+1,"m"),"")</f>
        <v/>
      </c>
      <c r="G13" s="106"/>
      <c r="H13" s="519">
        <f t="shared" si="0"/>
        <v>0</v>
      </c>
      <c r="I13" s="520">
        <f>--AND(wp_tbl[[#This Row],[line_on]],OR( wp_tbl[[#This Row],[end_mo]]&lt;= wp_tbl[[#This Row],[start_mo]], wp_tbl[[#This Row],[start_mo]]&lt;bgn_date, wp_tbl[[#This Row],[end_mo]]&gt;end_date))</f>
        <v>0</v>
      </c>
      <c r="J13" s="106"/>
      <c r="K13" s="846">
        <f ca="1">INDIRECT(ADDRESS(ROW(shnot_adam_1), COLUMN(shnot_adam_1)+wp_tbl[[#This Row],[rel_col]:[rel_col]],,,"כח אדם - שכר"))</f>
        <v>0</v>
      </c>
      <c r="L13" s="819" t="str">
        <f ca="1">INDIRECT(ADDRESS(ROW(man_pow_1), COLUMN(man_pow_1)+wp_tbl[[#This Row],[rel_col]:[rel_col]],,,"כח אדם - שכר"))</f>
        <v/>
      </c>
      <c r="M13" s="450" t="str" cm="1">
        <f t="array" aca="1" ref="M13" ca="1">INDIRECT(ADDRESS(ROW(chomariml_1), COLUMN(chomariml_1)+wp_tbl[[#This Row],[rel_col]:[rel_col]],,,"חומרים"))</f>
        <v/>
      </c>
      <c r="N13" s="451" t="str" cm="1">
        <f t="array" aca="1" ref="N13" ca="1">INDIRECT(ADDRESS(ROW(subcont_11), COLUMN(subcont_11)+wp_tbl[[#This Row],[rel_col]:[rel_col]],,,"קבלני משנה "))</f>
        <v/>
      </c>
      <c r="O13" s="451" t="str" cm="1">
        <f t="array" aca="1" ref="O13" ca="1">INDIRECT(ADDRESS(ROW(subcont_12), COLUMN(subcont_12)+wp_tbl[[#This Row],[rel_col]:[rel_col]],,,"קבלני משנה "))</f>
        <v/>
      </c>
      <c r="P13" s="452" t="str" cm="1">
        <f t="array" aca="1" ref="P13" ca="1">INDIRECT(ADDRESS(ROW(tziyud_chev_col_0), COLUMN(tziyud_chev_col_0)+wp_tbl[[#This Row],[rel_col]:[rel_col]],,,"ציוד"))</f>
        <v/>
      </c>
      <c r="Q13" s="453" t="str" cm="1">
        <f t="array" aca="1" ref="Q13" ca="1">INDIRECT(ADDRESS(ROW(shonot_chev), COLUMN(shonot_chev)+wp_tbl[[#This Row],[rel_col]:[rel_col]],,,"שונות"))</f>
        <v/>
      </c>
      <c r="R13" s="454">
        <f ca="1">SUM(wp_tbl[[#This Row],[man_pow_chev]:[shonot_chev]])</f>
        <v>0</v>
      </c>
      <c r="S13" s="455" t="str">
        <f ca="1">IF(wp_tbl[[#This Row],[help1]]=0,"",wp_tbl[[#This Row],[help1]])</f>
        <v/>
      </c>
      <c r="T13" s="106"/>
      <c r="U13" s="846">
        <f ca="1">INDIRECT(ADDRESS(ROW(shnot_adam_2), COLUMN(shnot_adam_2)+wp_tbl[[#This Row],[rel_col]:[rel_col]],,,"כח אדם - שכר"))</f>
        <v>0</v>
      </c>
      <c r="V13" s="819" t="str" cm="1">
        <f t="array" aca="1" ref="V13" ca="1">INDIRECT(ADDRESS(ROW(man_pow_2), COLUMN(man_pow_2)+wp_tbl[[#This Row],[rel_col]:[rel_col]],,,"כח אדם - שכר"))</f>
        <v/>
      </c>
      <c r="W13" s="450" t="str" cm="1">
        <f t="array" aca="1" ref="W13" ca="1">INDIRECT(ADDRESS(ROW(chomarim_2), COLUMN(chomarim_2)+wp_tbl[[#This Row],[rel_col]:[rel_col]],,,"חומרים"))</f>
        <v/>
      </c>
      <c r="X13" s="451" t="str" cm="1">
        <f t="array" aca="1" ref="X13" ca="1">INDIRECT(ADDRESS(ROW(subcont_21), COLUMN(subcont_21)+wp_tbl[[#This Row],[rel_col]:[rel_col]],,,"קבלני משנה "))</f>
        <v/>
      </c>
      <c r="Y13" s="451" t="str" cm="1">
        <f t="array" aca="1" ref="Y13" ca="1">INDIRECT(ADDRESS(ROW(subcont_22), COLUMN(subcont_22)+wp_tbl[[#This Row],[rel_col]:[rel_col]],,,"קבלני משנה "))</f>
        <v/>
      </c>
      <c r="Z13" s="452" t="str" cm="1">
        <f t="array" aca="1" ref="Z13" ca="1">INDIRECT(ADDRESS(ROW(tziyud_bodek_col_0), COLUMN(tziyud_bodek_col_0)+wp_tbl[[#This Row],[rel_col]:[rel_col]],,,"ציוד"))</f>
        <v/>
      </c>
      <c r="AA13" s="453" t="str" cm="1">
        <f t="array" aca="1" ref="AA13" ca="1">INDIRECT(ADDRESS(ROW(shonot_chev), COLUMN(shonot_bodek)+wp_tbl[[#This Row],[rel_col]:[rel_col]],,,"שונות"))</f>
        <v/>
      </c>
      <c r="AB13" s="454">
        <f ca="1">SUM(wp_tbl[[#This Row],[man_pow_bodek]:[shonot_bodek]])</f>
        <v>0</v>
      </c>
      <c r="AC13" s="455" t="str">
        <f ca="1">IF(wp_tbl[[#This Row],[help2]]=0, "", wp_tbl[[#This Row],[help2]])</f>
        <v/>
      </c>
      <c r="AD13" s="824" cm="1">
        <f t="array" ref="AD13">ROW()-MIN(ROW(wp_tbl[]))</f>
        <v>8</v>
      </c>
      <c r="AE13" s="668" t="str">
        <f>TRIM(wp_tbl[[#This Row],[WP_NAME]])</f>
        <v/>
      </c>
      <c r="AF13" s="671">
        <f>IF(COUNTA(wp_tbl[[#This Row],[WP_NAME]:[end_mo]])&lt;3,0,1)</f>
        <v>0</v>
      </c>
      <c r="BB13" s="103"/>
      <c r="BC13" s="103"/>
      <c r="BD13" s="103"/>
      <c r="BE13" s="103"/>
      <c r="BF13" s="482"/>
      <c r="BG13" s="103"/>
      <c r="BH13" s="103"/>
      <c r="BI13" s="103"/>
      <c r="BJ13" s="103"/>
      <c r="BK13" s="103"/>
      <c r="BL13" s="103"/>
      <c r="BM13" s="103"/>
      <c r="BN13" s="103"/>
    </row>
    <row r="14" spans="2:66" s="105" customFormat="1" ht="15.65" x14ac:dyDescent="0.2">
      <c r="B14" s="104">
        <v>10</v>
      </c>
      <c r="C14" s="525"/>
      <c r="D14" s="526"/>
      <c r="E14" s="526"/>
      <c r="F14" s="524" t="str">
        <f>IF(AND(wp_tbl[[#This Row],[line_on]], wp_tbl[[#This Row],[date_err]]=0),DATEDIF($D14,$E14+1,"m"),"")</f>
        <v/>
      </c>
      <c r="G14" s="106"/>
      <c r="H14" s="519">
        <f t="shared" si="0"/>
        <v>0</v>
      </c>
      <c r="I14" s="520">
        <f>--AND(wp_tbl[[#This Row],[line_on]],OR( wp_tbl[[#This Row],[end_mo]]&lt;= wp_tbl[[#This Row],[start_mo]], wp_tbl[[#This Row],[start_mo]]&lt;bgn_date, wp_tbl[[#This Row],[end_mo]]&gt;end_date))</f>
        <v>0</v>
      </c>
      <c r="J14" s="106"/>
      <c r="K14" s="846">
        <f ca="1">INDIRECT(ADDRESS(ROW(shnot_adam_1), COLUMN(shnot_adam_1)+wp_tbl[[#This Row],[rel_col]:[rel_col]],,,"כח אדם - שכר"))</f>
        <v>0</v>
      </c>
      <c r="L14" s="819" t="str">
        <f ca="1">INDIRECT(ADDRESS(ROW(man_pow_1), COLUMN(man_pow_1)+wp_tbl[[#This Row],[rel_col]:[rel_col]],,,"כח אדם - שכר"))</f>
        <v/>
      </c>
      <c r="M14" s="450" t="str" cm="1">
        <f t="array" aca="1" ref="M14" ca="1">INDIRECT(ADDRESS(ROW(chomariml_1), COLUMN(chomariml_1)+wp_tbl[[#This Row],[rel_col]:[rel_col]],,,"חומרים"))</f>
        <v/>
      </c>
      <c r="N14" s="451" t="str" cm="1">
        <f t="array" aca="1" ref="N14" ca="1">INDIRECT(ADDRESS(ROW(subcont_11), COLUMN(subcont_11)+wp_tbl[[#This Row],[rel_col]:[rel_col]],,,"קבלני משנה "))</f>
        <v/>
      </c>
      <c r="O14" s="451" t="str" cm="1">
        <f t="array" aca="1" ref="O14" ca="1">INDIRECT(ADDRESS(ROW(subcont_12), COLUMN(subcont_12)+wp_tbl[[#This Row],[rel_col]:[rel_col]],,,"קבלני משנה "))</f>
        <v/>
      </c>
      <c r="P14" s="452" t="str" cm="1">
        <f t="array" aca="1" ref="P14" ca="1">INDIRECT(ADDRESS(ROW(tziyud_chev_col_0), COLUMN(tziyud_chev_col_0)+wp_tbl[[#This Row],[rel_col]:[rel_col]],,,"ציוד"))</f>
        <v/>
      </c>
      <c r="Q14" s="453" t="str" cm="1">
        <f t="array" aca="1" ref="Q14" ca="1">INDIRECT(ADDRESS(ROW(shonot_chev), COLUMN(shonot_chev)+wp_tbl[[#This Row],[rel_col]:[rel_col]],,,"שונות"))</f>
        <v/>
      </c>
      <c r="R14" s="454">
        <f ca="1">SUM(wp_tbl[[#This Row],[man_pow_chev]:[shonot_chev]])</f>
        <v>0</v>
      </c>
      <c r="S14" s="455" t="str">
        <f ca="1">IF(wp_tbl[[#This Row],[help1]]=0,"",wp_tbl[[#This Row],[help1]])</f>
        <v/>
      </c>
      <c r="T14" s="106"/>
      <c r="U14" s="846">
        <f ca="1">INDIRECT(ADDRESS(ROW(shnot_adam_2), COLUMN(shnot_adam_2)+wp_tbl[[#This Row],[rel_col]:[rel_col]],,,"כח אדם - שכר"))</f>
        <v>0</v>
      </c>
      <c r="V14" s="819" t="str" cm="1">
        <f t="array" aca="1" ref="V14" ca="1">INDIRECT(ADDRESS(ROW(man_pow_2), COLUMN(man_pow_2)+wp_tbl[[#This Row],[rel_col]:[rel_col]],,,"כח אדם - שכר"))</f>
        <v/>
      </c>
      <c r="W14" s="450" t="str" cm="1">
        <f t="array" aca="1" ref="W14" ca="1">INDIRECT(ADDRESS(ROW(chomarim_2), COLUMN(chomarim_2)+wp_tbl[[#This Row],[rel_col]:[rel_col]],,,"חומרים"))</f>
        <v/>
      </c>
      <c r="X14" s="451" t="str" cm="1">
        <f t="array" aca="1" ref="X14" ca="1">INDIRECT(ADDRESS(ROW(subcont_21), COLUMN(subcont_21)+wp_tbl[[#This Row],[rel_col]:[rel_col]],,,"קבלני משנה "))</f>
        <v/>
      </c>
      <c r="Y14" s="451" t="str" cm="1">
        <f t="array" aca="1" ref="Y14" ca="1">INDIRECT(ADDRESS(ROW(subcont_22), COLUMN(subcont_22)+wp_tbl[[#This Row],[rel_col]:[rel_col]],,,"קבלני משנה "))</f>
        <v/>
      </c>
      <c r="Z14" s="452" t="str" cm="1">
        <f t="array" aca="1" ref="Z14" ca="1">INDIRECT(ADDRESS(ROW(tziyud_bodek_col_0), COLUMN(tziyud_bodek_col_0)+wp_tbl[[#This Row],[rel_col]:[rel_col]],,,"ציוד"))</f>
        <v/>
      </c>
      <c r="AA14" s="453" t="str" cm="1">
        <f t="array" aca="1" ref="AA14" ca="1">INDIRECT(ADDRESS(ROW(shonot_chev), COLUMN(shonot_bodek)+wp_tbl[[#This Row],[rel_col]:[rel_col]],,,"שונות"))</f>
        <v/>
      </c>
      <c r="AB14" s="454">
        <f ca="1">SUM(wp_tbl[[#This Row],[man_pow_bodek]:[shonot_bodek]])</f>
        <v>0</v>
      </c>
      <c r="AC14" s="455" t="str">
        <f ca="1">IF(wp_tbl[[#This Row],[help2]]=0, "", wp_tbl[[#This Row],[help2]])</f>
        <v/>
      </c>
      <c r="AD14" s="824" cm="1">
        <f t="array" ref="AD14">ROW()-MIN(ROW(wp_tbl[]))</f>
        <v>9</v>
      </c>
      <c r="AE14" s="668" t="str">
        <f>TRIM(wp_tbl[[#This Row],[WP_NAME]])</f>
        <v/>
      </c>
      <c r="AF14" s="671">
        <f>IF(COUNTA(wp_tbl[[#This Row],[WP_NAME]:[end_mo]])&lt;3,0,1)</f>
        <v>0</v>
      </c>
      <c r="BB14" s="103"/>
      <c r="BC14" s="103"/>
      <c r="BD14" s="103"/>
      <c r="BE14" s="103"/>
      <c r="BF14" s="482"/>
      <c r="BG14" s="103"/>
      <c r="BH14" s="103"/>
      <c r="BI14" s="103"/>
      <c r="BJ14" s="103"/>
      <c r="BK14" s="103"/>
      <c r="BL14" s="103"/>
      <c r="BM14" s="103"/>
      <c r="BN14" s="103"/>
    </row>
    <row r="15" spans="2:66" s="105" customFormat="1" ht="15.65" x14ac:dyDescent="0.2">
      <c r="B15" s="104">
        <v>11</v>
      </c>
      <c r="C15" s="525"/>
      <c r="D15" s="526"/>
      <c r="E15" s="526"/>
      <c r="F15" s="524" t="str">
        <f>IF(AND(wp_tbl[[#This Row],[line_on]], wp_tbl[[#This Row],[date_err]]=0),DATEDIF($D15,$E15+1,"m"),"")</f>
        <v/>
      </c>
      <c r="G15" s="106"/>
      <c r="H15" s="519">
        <f t="shared" si="0"/>
        <v>0</v>
      </c>
      <c r="I15" s="520">
        <f>--AND(wp_tbl[[#This Row],[line_on]],OR( wp_tbl[[#This Row],[end_mo]]&lt;= wp_tbl[[#This Row],[start_mo]], wp_tbl[[#This Row],[start_mo]]&lt;bgn_date, wp_tbl[[#This Row],[end_mo]]&gt;end_date))</f>
        <v>0</v>
      </c>
      <c r="J15" s="106"/>
      <c r="K15" s="846">
        <f ca="1">INDIRECT(ADDRESS(ROW(shnot_adam_1), COLUMN(shnot_adam_1)+wp_tbl[[#This Row],[rel_col]:[rel_col]],,,"כח אדם - שכר"))</f>
        <v>0</v>
      </c>
      <c r="L15" s="819" t="str">
        <f ca="1">INDIRECT(ADDRESS(ROW(man_pow_1), COLUMN(man_pow_1)+wp_tbl[[#This Row],[rel_col]:[rel_col]],,,"כח אדם - שכר"))</f>
        <v/>
      </c>
      <c r="M15" s="450" t="str" cm="1">
        <f t="array" aca="1" ref="M15" ca="1">INDIRECT(ADDRESS(ROW(chomariml_1), COLUMN(chomariml_1)+wp_tbl[[#This Row],[rel_col]:[rel_col]],,,"חומרים"))</f>
        <v/>
      </c>
      <c r="N15" s="451" t="str" cm="1">
        <f t="array" aca="1" ref="N15" ca="1">INDIRECT(ADDRESS(ROW(subcont_11), COLUMN(subcont_11)+wp_tbl[[#This Row],[rel_col]:[rel_col]],,,"קבלני משנה "))</f>
        <v/>
      </c>
      <c r="O15" s="451" t="str" cm="1">
        <f t="array" aca="1" ref="O15" ca="1">INDIRECT(ADDRESS(ROW(subcont_12), COLUMN(subcont_12)+wp_tbl[[#This Row],[rel_col]:[rel_col]],,,"קבלני משנה "))</f>
        <v/>
      </c>
      <c r="P15" s="452" t="str" cm="1">
        <f t="array" aca="1" ref="P15" ca="1">INDIRECT(ADDRESS(ROW(tziyud_chev_col_0), COLUMN(tziyud_chev_col_0)+wp_tbl[[#This Row],[rel_col]:[rel_col]],,,"ציוד"))</f>
        <v/>
      </c>
      <c r="Q15" s="453" t="str" cm="1">
        <f t="array" aca="1" ref="Q15" ca="1">INDIRECT(ADDRESS(ROW(shonot_chev), COLUMN(shonot_chev)+wp_tbl[[#This Row],[rel_col]:[rel_col]],,,"שונות"))</f>
        <v/>
      </c>
      <c r="R15" s="454">
        <f ca="1">SUM(wp_tbl[[#This Row],[man_pow_chev]:[shonot_chev]])</f>
        <v>0</v>
      </c>
      <c r="S15" s="455" t="str">
        <f ca="1">IF(wp_tbl[[#This Row],[help1]]=0,"",wp_tbl[[#This Row],[help1]])</f>
        <v/>
      </c>
      <c r="T15" s="106"/>
      <c r="U15" s="846">
        <f ca="1">INDIRECT(ADDRESS(ROW(shnot_adam_2), COLUMN(shnot_adam_2)+wp_tbl[[#This Row],[rel_col]:[rel_col]],,,"כח אדם - שכר"))</f>
        <v>0</v>
      </c>
      <c r="V15" s="819" t="str" cm="1">
        <f t="array" aca="1" ref="V15" ca="1">INDIRECT(ADDRESS(ROW(man_pow_2), COLUMN(man_pow_2)+wp_tbl[[#This Row],[rel_col]:[rel_col]],,,"כח אדם - שכר"))</f>
        <v/>
      </c>
      <c r="W15" s="450" t="str" cm="1">
        <f t="array" aca="1" ref="W15" ca="1">INDIRECT(ADDRESS(ROW(chomarim_2), COLUMN(chomarim_2)+wp_tbl[[#This Row],[rel_col]:[rel_col]],,,"חומרים"))</f>
        <v/>
      </c>
      <c r="X15" s="451" t="str" cm="1">
        <f t="array" aca="1" ref="X15" ca="1">INDIRECT(ADDRESS(ROW(subcont_21), COLUMN(subcont_21)+wp_tbl[[#This Row],[rel_col]:[rel_col]],,,"קבלני משנה "))</f>
        <v/>
      </c>
      <c r="Y15" s="451" t="str" cm="1">
        <f t="array" aca="1" ref="Y15" ca="1">INDIRECT(ADDRESS(ROW(subcont_22), COLUMN(subcont_22)+wp_tbl[[#This Row],[rel_col]:[rel_col]],,,"קבלני משנה "))</f>
        <v/>
      </c>
      <c r="Z15" s="452" t="str" cm="1">
        <f t="array" aca="1" ref="Z15" ca="1">INDIRECT(ADDRESS(ROW(tziyud_bodek_col_0), COLUMN(tziyud_bodek_col_0)+wp_tbl[[#This Row],[rel_col]:[rel_col]],,,"ציוד"))</f>
        <v/>
      </c>
      <c r="AA15" s="453" t="str" cm="1">
        <f t="array" aca="1" ref="AA15" ca="1">INDIRECT(ADDRESS(ROW(shonot_chev), COLUMN(shonot_bodek)+wp_tbl[[#This Row],[rel_col]:[rel_col]],,,"שונות"))</f>
        <v/>
      </c>
      <c r="AB15" s="454">
        <f ca="1">SUM(wp_tbl[[#This Row],[man_pow_bodek]:[shonot_bodek]])</f>
        <v>0</v>
      </c>
      <c r="AC15" s="455" t="str">
        <f ca="1">IF(wp_tbl[[#This Row],[help2]]=0, "", wp_tbl[[#This Row],[help2]])</f>
        <v/>
      </c>
      <c r="AD15" s="824" cm="1">
        <f t="array" ref="AD15">ROW()-MIN(ROW(wp_tbl[]))</f>
        <v>10</v>
      </c>
      <c r="AE15" s="668" t="str">
        <f>TRIM(wp_tbl[[#This Row],[WP_NAME]])</f>
        <v/>
      </c>
      <c r="AF15" s="671">
        <f>IF(COUNTA(wp_tbl[[#This Row],[WP_NAME]:[end_mo]])&lt;3,0,1)</f>
        <v>0</v>
      </c>
      <c r="BB15" s="103"/>
      <c r="BC15" s="103"/>
      <c r="BD15" s="103"/>
      <c r="BE15" s="103"/>
      <c r="BF15" s="482"/>
      <c r="BG15" s="103"/>
      <c r="BH15" s="103"/>
      <c r="BI15" s="103"/>
      <c r="BJ15" s="103"/>
      <c r="BK15" s="103"/>
      <c r="BL15" s="103"/>
      <c r="BM15" s="103"/>
      <c r="BN15" s="103"/>
    </row>
    <row r="16" spans="2:66" s="105" customFormat="1" ht="15.65" x14ac:dyDescent="0.2">
      <c r="B16" s="104">
        <v>12</v>
      </c>
      <c r="C16" s="525"/>
      <c r="D16" s="526"/>
      <c r="E16" s="526"/>
      <c r="F16" s="524" t="str">
        <f>IF(AND(wp_tbl[[#This Row],[line_on]], wp_tbl[[#This Row],[date_err]]=0),DATEDIF($D16,$E16+1,"m"),"")</f>
        <v/>
      </c>
      <c r="G16" s="106"/>
      <c r="H16" s="519">
        <f t="shared" si="0"/>
        <v>0</v>
      </c>
      <c r="I16" s="520">
        <f>--AND(wp_tbl[[#This Row],[line_on]],OR( wp_tbl[[#This Row],[end_mo]]&lt;= wp_tbl[[#This Row],[start_mo]], wp_tbl[[#This Row],[start_mo]]&lt;bgn_date, wp_tbl[[#This Row],[end_mo]]&gt;end_date))</f>
        <v>0</v>
      </c>
      <c r="J16" s="106"/>
      <c r="K16" s="846">
        <f ca="1">INDIRECT(ADDRESS(ROW(shnot_adam_1), COLUMN(shnot_adam_1)+wp_tbl[[#This Row],[rel_col]:[rel_col]],,,"כח אדם - שכר"))</f>
        <v>0</v>
      </c>
      <c r="L16" s="819" t="str">
        <f ca="1">INDIRECT(ADDRESS(ROW(man_pow_1), COLUMN(man_pow_1)+wp_tbl[[#This Row],[rel_col]:[rel_col]],,,"כח אדם - שכר"))</f>
        <v/>
      </c>
      <c r="M16" s="450" t="str" cm="1">
        <f t="array" aca="1" ref="M16" ca="1">INDIRECT(ADDRESS(ROW(chomariml_1), COLUMN(chomariml_1)+wp_tbl[[#This Row],[rel_col]:[rel_col]],,,"חומרים"))</f>
        <v/>
      </c>
      <c r="N16" s="451" t="str" cm="1">
        <f t="array" aca="1" ref="N16" ca="1">INDIRECT(ADDRESS(ROW(subcont_11), COLUMN(subcont_11)+wp_tbl[[#This Row],[rel_col]:[rel_col]],,,"קבלני משנה "))</f>
        <v/>
      </c>
      <c r="O16" s="451" t="str" cm="1">
        <f t="array" aca="1" ref="O16" ca="1">INDIRECT(ADDRESS(ROW(subcont_12), COLUMN(subcont_12)+wp_tbl[[#This Row],[rel_col]:[rel_col]],,,"קבלני משנה "))</f>
        <v/>
      </c>
      <c r="P16" s="452" t="str" cm="1">
        <f t="array" aca="1" ref="P16" ca="1">INDIRECT(ADDRESS(ROW(tziyud_chev_col_0), COLUMN(tziyud_chev_col_0)+wp_tbl[[#This Row],[rel_col]:[rel_col]],,,"ציוד"))</f>
        <v/>
      </c>
      <c r="Q16" s="453" t="str" cm="1">
        <f t="array" aca="1" ref="Q16" ca="1">INDIRECT(ADDRESS(ROW(shonot_chev), COLUMN(shonot_chev)+wp_tbl[[#This Row],[rel_col]:[rel_col]],,,"שונות"))</f>
        <v/>
      </c>
      <c r="R16" s="454">
        <f ca="1">SUM(wp_tbl[[#This Row],[man_pow_chev]:[shonot_chev]])</f>
        <v>0</v>
      </c>
      <c r="S16" s="455" t="str">
        <f ca="1">IF(wp_tbl[[#This Row],[help1]]=0,"",wp_tbl[[#This Row],[help1]])</f>
        <v/>
      </c>
      <c r="T16" s="106"/>
      <c r="U16" s="846">
        <f ca="1">INDIRECT(ADDRESS(ROW(shnot_adam_2), COLUMN(shnot_adam_2)+wp_tbl[[#This Row],[rel_col]:[rel_col]],,,"כח אדם - שכר"))</f>
        <v>0</v>
      </c>
      <c r="V16" s="819" t="str" cm="1">
        <f t="array" aca="1" ref="V16" ca="1">INDIRECT(ADDRESS(ROW(man_pow_2), COLUMN(man_pow_2)+wp_tbl[[#This Row],[rel_col]:[rel_col]],,,"כח אדם - שכר"))</f>
        <v/>
      </c>
      <c r="W16" s="450" t="str" cm="1">
        <f t="array" aca="1" ref="W16" ca="1">INDIRECT(ADDRESS(ROW(chomarim_2), COLUMN(chomarim_2)+wp_tbl[[#This Row],[rel_col]:[rel_col]],,,"חומרים"))</f>
        <v/>
      </c>
      <c r="X16" s="451" t="str" cm="1">
        <f t="array" aca="1" ref="X16" ca="1">INDIRECT(ADDRESS(ROW(subcont_21), COLUMN(subcont_21)+wp_tbl[[#This Row],[rel_col]:[rel_col]],,,"קבלני משנה "))</f>
        <v/>
      </c>
      <c r="Y16" s="451" t="str" cm="1">
        <f t="array" aca="1" ref="Y16" ca="1">INDIRECT(ADDRESS(ROW(subcont_22), COLUMN(subcont_22)+wp_tbl[[#This Row],[rel_col]:[rel_col]],,,"קבלני משנה "))</f>
        <v/>
      </c>
      <c r="Z16" s="452" t="str" cm="1">
        <f t="array" aca="1" ref="Z16" ca="1">INDIRECT(ADDRESS(ROW(tziyud_bodek_col_0), COLUMN(tziyud_bodek_col_0)+wp_tbl[[#This Row],[rel_col]:[rel_col]],,,"ציוד"))</f>
        <v/>
      </c>
      <c r="AA16" s="453" t="str" cm="1">
        <f t="array" aca="1" ref="AA16" ca="1">INDIRECT(ADDRESS(ROW(shonot_chev), COLUMN(shonot_bodek)+wp_tbl[[#This Row],[rel_col]:[rel_col]],,,"שונות"))</f>
        <v/>
      </c>
      <c r="AB16" s="454">
        <f ca="1">SUM(wp_tbl[[#This Row],[man_pow_bodek]:[shonot_bodek]])</f>
        <v>0</v>
      </c>
      <c r="AC16" s="455" t="str">
        <f ca="1">IF(wp_tbl[[#This Row],[help2]]=0, "", wp_tbl[[#This Row],[help2]])</f>
        <v/>
      </c>
      <c r="AD16" s="824" cm="1">
        <f t="array" ref="AD16">ROW()-MIN(ROW(wp_tbl[]))</f>
        <v>11</v>
      </c>
      <c r="AE16" s="668" t="str">
        <f>TRIM(wp_tbl[[#This Row],[WP_NAME]])</f>
        <v/>
      </c>
      <c r="AF16" s="671">
        <f>IF(COUNTA(wp_tbl[[#This Row],[WP_NAME]:[end_mo]])&lt;3,0,1)</f>
        <v>0</v>
      </c>
      <c r="BB16" s="103"/>
      <c r="BC16" s="103"/>
      <c r="BD16" s="103"/>
      <c r="BE16" s="103"/>
      <c r="BF16" s="482"/>
      <c r="BG16" s="103"/>
      <c r="BH16" s="103"/>
      <c r="BI16" s="103"/>
      <c r="BJ16" s="103"/>
      <c r="BK16" s="103"/>
      <c r="BL16" s="103"/>
      <c r="BM16" s="103"/>
      <c r="BN16" s="103"/>
    </row>
    <row r="17" spans="2:66" s="105" customFormat="1" ht="15.65" x14ac:dyDescent="0.2">
      <c r="B17" s="104">
        <v>13</v>
      </c>
      <c r="C17" s="525"/>
      <c r="D17" s="526"/>
      <c r="E17" s="526"/>
      <c r="F17" s="524" t="str">
        <f>IF(AND(wp_tbl[[#This Row],[line_on]], wp_tbl[[#This Row],[date_err]]=0),DATEDIF($D17,$E17+1,"m"),"")</f>
        <v/>
      </c>
      <c r="G17" s="106"/>
      <c r="H17" s="519">
        <f t="shared" si="0"/>
        <v>0</v>
      </c>
      <c r="I17" s="520">
        <f>--AND(wp_tbl[[#This Row],[line_on]],OR( wp_tbl[[#This Row],[end_mo]]&lt;= wp_tbl[[#This Row],[start_mo]], wp_tbl[[#This Row],[start_mo]]&lt;bgn_date, wp_tbl[[#This Row],[end_mo]]&gt;end_date))</f>
        <v>0</v>
      </c>
      <c r="J17" s="106"/>
      <c r="K17" s="846">
        <f ca="1">INDIRECT(ADDRESS(ROW(shnot_adam_1), COLUMN(shnot_adam_1)+wp_tbl[[#This Row],[rel_col]:[rel_col]],,,"כח אדם - שכר"))</f>
        <v>0</v>
      </c>
      <c r="L17" s="819" t="str">
        <f ca="1">INDIRECT(ADDRESS(ROW(man_pow_1), COLUMN(man_pow_1)+wp_tbl[[#This Row],[rel_col]:[rel_col]],,,"כח אדם - שכר"))</f>
        <v/>
      </c>
      <c r="M17" s="450" t="str" cm="1">
        <f t="array" aca="1" ref="M17" ca="1">INDIRECT(ADDRESS(ROW(chomariml_1), COLUMN(chomariml_1)+wp_tbl[[#This Row],[rel_col]:[rel_col]],,,"חומרים"))</f>
        <v/>
      </c>
      <c r="N17" s="451" t="str" cm="1">
        <f t="array" aca="1" ref="N17" ca="1">INDIRECT(ADDRESS(ROW(subcont_11), COLUMN(subcont_11)+wp_tbl[[#This Row],[rel_col]:[rel_col]],,,"קבלני משנה "))</f>
        <v/>
      </c>
      <c r="O17" s="451" t="str" cm="1">
        <f t="array" aca="1" ref="O17" ca="1">INDIRECT(ADDRESS(ROW(subcont_12), COLUMN(subcont_12)+wp_tbl[[#This Row],[rel_col]:[rel_col]],,,"קבלני משנה "))</f>
        <v/>
      </c>
      <c r="P17" s="452" t="str" cm="1">
        <f t="array" aca="1" ref="P17" ca="1">INDIRECT(ADDRESS(ROW(tziyud_chev_col_0), COLUMN(tziyud_chev_col_0)+wp_tbl[[#This Row],[rel_col]:[rel_col]],,,"ציוד"))</f>
        <v/>
      </c>
      <c r="Q17" s="453" t="str" cm="1">
        <f t="array" aca="1" ref="Q17" ca="1">INDIRECT(ADDRESS(ROW(shonot_chev), COLUMN(shonot_chev)+wp_tbl[[#This Row],[rel_col]:[rel_col]],,,"שונות"))</f>
        <v/>
      </c>
      <c r="R17" s="454">
        <f ca="1">SUM(wp_tbl[[#This Row],[man_pow_chev]:[shonot_chev]])</f>
        <v>0</v>
      </c>
      <c r="S17" s="455" t="str">
        <f ca="1">IF(wp_tbl[[#This Row],[help1]]=0,"",wp_tbl[[#This Row],[help1]])</f>
        <v/>
      </c>
      <c r="T17" s="106"/>
      <c r="U17" s="846">
        <f ca="1">INDIRECT(ADDRESS(ROW(shnot_adam_2), COLUMN(shnot_adam_2)+wp_tbl[[#This Row],[rel_col]:[rel_col]],,,"כח אדם - שכר"))</f>
        <v>0</v>
      </c>
      <c r="V17" s="819" t="str" cm="1">
        <f t="array" aca="1" ref="V17" ca="1">INDIRECT(ADDRESS(ROW(man_pow_2), COLUMN(man_pow_2)+wp_tbl[[#This Row],[rel_col]:[rel_col]],,,"כח אדם - שכר"))</f>
        <v/>
      </c>
      <c r="W17" s="450" t="str" cm="1">
        <f t="array" aca="1" ref="W17" ca="1">INDIRECT(ADDRESS(ROW(chomarim_2), COLUMN(chomarim_2)+wp_tbl[[#This Row],[rel_col]:[rel_col]],,,"חומרים"))</f>
        <v/>
      </c>
      <c r="X17" s="451" t="str" cm="1">
        <f t="array" aca="1" ref="X17" ca="1">INDIRECT(ADDRESS(ROW(subcont_21), COLUMN(subcont_21)+wp_tbl[[#This Row],[rel_col]:[rel_col]],,,"קבלני משנה "))</f>
        <v/>
      </c>
      <c r="Y17" s="451" t="str" cm="1">
        <f t="array" aca="1" ref="Y17" ca="1">INDIRECT(ADDRESS(ROW(subcont_22), COLUMN(subcont_22)+wp_tbl[[#This Row],[rel_col]:[rel_col]],,,"קבלני משנה "))</f>
        <v/>
      </c>
      <c r="Z17" s="452" t="str" cm="1">
        <f t="array" aca="1" ref="Z17" ca="1">INDIRECT(ADDRESS(ROW(tziyud_bodek_col_0), COLUMN(tziyud_bodek_col_0)+wp_tbl[[#This Row],[rel_col]:[rel_col]],,,"ציוד"))</f>
        <v/>
      </c>
      <c r="AA17" s="453" t="str" cm="1">
        <f t="array" aca="1" ref="AA17" ca="1">INDIRECT(ADDRESS(ROW(shonot_chev), COLUMN(shonot_bodek)+wp_tbl[[#This Row],[rel_col]:[rel_col]],,,"שונות"))</f>
        <v/>
      </c>
      <c r="AB17" s="454">
        <f ca="1">SUM(wp_tbl[[#This Row],[man_pow_bodek]:[shonot_bodek]])</f>
        <v>0</v>
      </c>
      <c r="AC17" s="455" t="str">
        <f ca="1">IF(wp_tbl[[#This Row],[help2]]=0, "", wp_tbl[[#This Row],[help2]])</f>
        <v/>
      </c>
      <c r="AD17" s="824" cm="1">
        <f t="array" ref="AD17">ROW()-MIN(ROW(wp_tbl[]))</f>
        <v>12</v>
      </c>
      <c r="AE17" s="668" t="str">
        <f>TRIM(wp_tbl[[#This Row],[WP_NAME]])</f>
        <v/>
      </c>
      <c r="AF17" s="671">
        <f>IF(COUNTA(wp_tbl[[#This Row],[WP_NAME]:[end_mo]])&lt;3,0,1)</f>
        <v>0</v>
      </c>
      <c r="BB17" s="103"/>
      <c r="BC17" s="103"/>
      <c r="BD17" s="103"/>
      <c r="BE17" s="103"/>
      <c r="BF17" s="482"/>
      <c r="BG17" s="103"/>
      <c r="BH17" s="103"/>
      <c r="BI17" s="103"/>
      <c r="BJ17" s="103"/>
      <c r="BK17" s="103"/>
      <c r="BL17" s="103"/>
      <c r="BM17" s="103"/>
      <c r="BN17" s="103"/>
    </row>
    <row r="18" spans="2:66" s="105" customFormat="1" ht="15.65" x14ac:dyDescent="0.2">
      <c r="B18" s="104">
        <v>14</v>
      </c>
      <c r="C18" s="525"/>
      <c r="D18" s="526"/>
      <c r="E18" s="526"/>
      <c r="F18" s="524" t="str">
        <f>IF(AND(wp_tbl[[#This Row],[line_on]], wp_tbl[[#This Row],[date_err]]=0),DATEDIF($D18,$E18+1,"m"),"")</f>
        <v/>
      </c>
      <c r="G18" s="106"/>
      <c r="H18" s="519">
        <f t="shared" si="0"/>
        <v>0</v>
      </c>
      <c r="I18" s="520">
        <f>--AND(wp_tbl[[#This Row],[line_on]],OR( wp_tbl[[#This Row],[end_mo]]&lt;= wp_tbl[[#This Row],[start_mo]], wp_tbl[[#This Row],[start_mo]]&lt;bgn_date, wp_tbl[[#This Row],[end_mo]]&gt;end_date))</f>
        <v>0</v>
      </c>
      <c r="J18" s="106"/>
      <c r="K18" s="846">
        <f ca="1">INDIRECT(ADDRESS(ROW(shnot_adam_1), COLUMN(shnot_adam_1)+wp_tbl[[#This Row],[rel_col]:[rel_col]],,,"כח אדם - שכר"))</f>
        <v>0</v>
      </c>
      <c r="L18" s="819" t="str">
        <f ca="1">INDIRECT(ADDRESS(ROW(man_pow_1), COLUMN(man_pow_1)+wp_tbl[[#This Row],[rel_col]:[rel_col]],,,"כח אדם - שכר"))</f>
        <v/>
      </c>
      <c r="M18" s="450" t="str" cm="1">
        <f t="array" aca="1" ref="M18" ca="1">INDIRECT(ADDRESS(ROW(chomariml_1), COLUMN(chomariml_1)+wp_tbl[[#This Row],[rel_col]:[rel_col]],,,"חומרים"))</f>
        <v/>
      </c>
      <c r="N18" s="451" t="str" cm="1">
        <f t="array" aca="1" ref="N18" ca="1">INDIRECT(ADDRESS(ROW(subcont_11), COLUMN(subcont_11)+wp_tbl[[#This Row],[rel_col]:[rel_col]],,,"קבלני משנה "))</f>
        <v/>
      </c>
      <c r="O18" s="451" t="str" cm="1">
        <f t="array" aca="1" ref="O18" ca="1">INDIRECT(ADDRESS(ROW(subcont_12), COLUMN(subcont_12)+wp_tbl[[#This Row],[rel_col]:[rel_col]],,,"קבלני משנה "))</f>
        <v/>
      </c>
      <c r="P18" s="452" t="str" cm="1">
        <f t="array" aca="1" ref="P18" ca="1">INDIRECT(ADDRESS(ROW(tziyud_chev_col_0), COLUMN(tziyud_chev_col_0)+wp_tbl[[#This Row],[rel_col]:[rel_col]],,,"ציוד"))</f>
        <v/>
      </c>
      <c r="Q18" s="453" t="str" cm="1">
        <f t="array" aca="1" ref="Q18" ca="1">INDIRECT(ADDRESS(ROW(shonot_chev), COLUMN(shonot_chev)+wp_tbl[[#This Row],[rel_col]:[rel_col]],,,"שונות"))</f>
        <v/>
      </c>
      <c r="R18" s="454">
        <f ca="1">SUM(wp_tbl[[#This Row],[man_pow_chev]:[shonot_chev]])</f>
        <v>0</v>
      </c>
      <c r="S18" s="455" t="str">
        <f ca="1">IF(wp_tbl[[#This Row],[help1]]=0,"",wp_tbl[[#This Row],[help1]])</f>
        <v/>
      </c>
      <c r="T18" s="106"/>
      <c r="U18" s="846">
        <f ca="1">INDIRECT(ADDRESS(ROW(shnot_adam_2), COLUMN(shnot_adam_2)+wp_tbl[[#This Row],[rel_col]:[rel_col]],,,"כח אדם - שכר"))</f>
        <v>0</v>
      </c>
      <c r="V18" s="819" t="str" cm="1">
        <f t="array" aca="1" ref="V18" ca="1">INDIRECT(ADDRESS(ROW(man_pow_2), COLUMN(man_pow_2)+wp_tbl[[#This Row],[rel_col]:[rel_col]],,,"כח אדם - שכר"))</f>
        <v/>
      </c>
      <c r="W18" s="450" t="str" cm="1">
        <f t="array" aca="1" ref="W18" ca="1">INDIRECT(ADDRESS(ROW(chomarim_2), COLUMN(chomarim_2)+wp_tbl[[#This Row],[rel_col]:[rel_col]],,,"חומרים"))</f>
        <v/>
      </c>
      <c r="X18" s="451" t="str" cm="1">
        <f t="array" aca="1" ref="X18" ca="1">INDIRECT(ADDRESS(ROW(subcont_21), COLUMN(subcont_21)+wp_tbl[[#This Row],[rel_col]:[rel_col]],,,"קבלני משנה "))</f>
        <v/>
      </c>
      <c r="Y18" s="451" t="str" cm="1">
        <f t="array" aca="1" ref="Y18" ca="1">INDIRECT(ADDRESS(ROW(subcont_22), COLUMN(subcont_22)+wp_tbl[[#This Row],[rel_col]:[rel_col]],,,"קבלני משנה "))</f>
        <v/>
      </c>
      <c r="Z18" s="452" t="str" cm="1">
        <f t="array" aca="1" ref="Z18" ca="1">INDIRECT(ADDRESS(ROW(tziyud_bodek_col_0), COLUMN(tziyud_bodek_col_0)+wp_tbl[[#This Row],[rel_col]:[rel_col]],,,"ציוד"))</f>
        <v/>
      </c>
      <c r="AA18" s="453" t="str" cm="1">
        <f t="array" aca="1" ref="AA18" ca="1">INDIRECT(ADDRESS(ROW(shonot_chev), COLUMN(shonot_bodek)+wp_tbl[[#This Row],[rel_col]:[rel_col]],,,"שונות"))</f>
        <v/>
      </c>
      <c r="AB18" s="454">
        <f ca="1">SUM(wp_tbl[[#This Row],[man_pow_bodek]:[shonot_bodek]])</f>
        <v>0</v>
      </c>
      <c r="AC18" s="455" t="str">
        <f ca="1">IF(wp_tbl[[#This Row],[help2]]=0, "", wp_tbl[[#This Row],[help2]])</f>
        <v/>
      </c>
      <c r="AD18" s="824" cm="1">
        <f t="array" ref="AD18">ROW()-MIN(ROW(wp_tbl[]))</f>
        <v>13</v>
      </c>
      <c r="AE18" s="668" t="str">
        <f>TRIM(wp_tbl[[#This Row],[WP_NAME]])</f>
        <v/>
      </c>
      <c r="AF18" s="671">
        <f>IF(COUNTA(wp_tbl[[#This Row],[WP_NAME]:[end_mo]])&lt;3,0,1)</f>
        <v>0</v>
      </c>
      <c r="BB18" s="103"/>
      <c r="BC18" s="103"/>
      <c r="BD18" s="103"/>
      <c r="BE18" s="103"/>
      <c r="BF18" s="482"/>
      <c r="BG18" s="103"/>
      <c r="BH18" s="103"/>
      <c r="BI18" s="103"/>
      <c r="BJ18" s="103"/>
      <c r="BK18" s="103"/>
      <c r="BL18" s="103"/>
      <c r="BM18" s="103"/>
      <c r="BN18" s="103"/>
    </row>
    <row r="19" spans="2:66" s="105" customFormat="1" ht="15.65" x14ac:dyDescent="0.2">
      <c r="B19" s="104">
        <v>15</v>
      </c>
      <c r="C19" s="525"/>
      <c r="D19" s="526"/>
      <c r="E19" s="526"/>
      <c r="F19" s="524" t="str">
        <f>IF(AND(wp_tbl[[#This Row],[line_on]], wp_tbl[[#This Row],[date_err]]=0),DATEDIF($D19,$E19+1,"m"),"")</f>
        <v/>
      </c>
      <c r="G19" s="106"/>
      <c r="H19" s="519">
        <f t="shared" si="0"/>
        <v>0</v>
      </c>
      <c r="I19" s="520">
        <f>--AND(wp_tbl[[#This Row],[line_on]],OR( wp_tbl[[#This Row],[end_mo]]&lt;= wp_tbl[[#This Row],[start_mo]], wp_tbl[[#This Row],[start_mo]]&lt;bgn_date, wp_tbl[[#This Row],[end_mo]]&gt;end_date))</f>
        <v>0</v>
      </c>
      <c r="J19" s="106"/>
      <c r="K19" s="846">
        <f ca="1">INDIRECT(ADDRESS(ROW(shnot_adam_1), COLUMN(shnot_adam_1)+wp_tbl[[#This Row],[rel_col]:[rel_col]],,,"כח אדם - שכר"))</f>
        <v>0</v>
      </c>
      <c r="L19" s="819" t="str">
        <f ca="1">INDIRECT(ADDRESS(ROW(man_pow_1), COLUMN(man_pow_1)+wp_tbl[[#This Row],[rel_col]:[rel_col]],,,"כח אדם - שכר"))</f>
        <v/>
      </c>
      <c r="M19" s="450" t="str" cm="1">
        <f t="array" aca="1" ref="M19" ca="1">INDIRECT(ADDRESS(ROW(chomariml_1), COLUMN(chomariml_1)+wp_tbl[[#This Row],[rel_col]:[rel_col]],,,"חומרים"))</f>
        <v/>
      </c>
      <c r="N19" s="451" t="str" cm="1">
        <f t="array" aca="1" ref="N19" ca="1">INDIRECT(ADDRESS(ROW(subcont_11), COLUMN(subcont_11)+wp_tbl[[#This Row],[rel_col]:[rel_col]],,,"קבלני משנה "))</f>
        <v/>
      </c>
      <c r="O19" s="451" t="str" cm="1">
        <f t="array" aca="1" ref="O19" ca="1">INDIRECT(ADDRESS(ROW(subcont_12), COLUMN(subcont_12)+wp_tbl[[#This Row],[rel_col]:[rel_col]],,,"קבלני משנה "))</f>
        <v/>
      </c>
      <c r="P19" s="452" t="str" cm="1">
        <f t="array" aca="1" ref="P19" ca="1">INDIRECT(ADDRESS(ROW(tziyud_chev_col_0), COLUMN(tziyud_chev_col_0)+wp_tbl[[#This Row],[rel_col]:[rel_col]],,,"ציוד"))</f>
        <v/>
      </c>
      <c r="Q19" s="453" t="str" cm="1">
        <f t="array" aca="1" ref="Q19" ca="1">INDIRECT(ADDRESS(ROW(shonot_chev), COLUMN(shonot_chev)+wp_tbl[[#This Row],[rel_col]:[rel_col]],,,"שונות"))</f>
        <v/>
      </c>
      <c r="R19" s="454">
        <f ca="1">SUM(wp_tbl[[#This Row],[man_pow_chev]:[shonot_chev]])</f>
        <v>0</v>
      </c>
      <c r="S19" s="455" t="str">
        <f ca="1">IF(wp_tbl[[#This Row],[help1]]=0,"",wp_tbl[[#This Row],[help1]])</f>
        <v/>
      </c>
      <c r="T19" s="106"/>
      <c r="U19" s="846">
        <f ca="1">INDIRECT(ADDRESS(ROW(shnot_adam_2), COLUMN(shnot_adam_2)+wp_tbl[[#This Row],[rel_col]:[rel_col]],,,"כח אדם - שכר"))</f>
        <v>0</v>
      </c>
      <c r="V19" s="819" t="str" cm="1">
        <f t="array" aca="1" ref="V19" ca="1">INDIRECT(ADDRESS(ROW(man_pow_2), COLUMN(man_pow_2)+wp_tbl[[#This Row],[rel_col]:[rel_col]],,,"כח אדם - שכר"))</f>
        <v/>
      </c>
      <c r="W19" s="450" t="str" cm="1">
        <f t="array" aca="1" ref="W19" ca="1">INDIRECT(ADDRESS(ROW(chomarim_2), COLUMN(chomarim_2)+wp_tbl[[#This Row],[rel_col]:[rel_col]],,,"חומרים"))</f>
        <v/>
      </c>
      <c r="X19" s="451" t="str" cm="1">
        <f t="array" aca="1" ref="X19" ca="1">INDIRECT(ADDRESS(ROW(subcont_21), COLUMN(subcont_21)+wp_tbl[[#This Row],[rel_col]:[rel_col]],,,"קבלני משנה "))</f>
        <v/>
      </c>
      <c r="Y19" s="451" t="str" cm="1">
        <f t="array" aca="1" ref="Y19" ca="1">INDIRECT(ADDRESS(ROW(subcont_22), COLUMN(subcont_22)+wp_tbl[[#This Row],[rel_col]:[rel_col]],,,"קבלני משנה "))</f>
        <v/>
      </c>
      <c r="Z19" s="452" t="str" cm="1">
        <f t="array" aca="1" ref="Z19" ca="1">INDIRECT(ADDRESS(ROW(tziyud_bodek_col_0), COLUMN(tziyud_bodek_col_0)+wp_tbl[[#This Row],[rel_col]:[rel_col]],,,"ציוד"))</f>
        <v/>
      </c>
      <c r="AA19" s="453" t="str" cm="1">
        <f t="array" aca="1" ref="AA19" ca="1">INDIRECT(ADDRESS(ROW(shonot_chev), COLUMN(shonot_bodek)+wp_tbl[[#This Row],[rel_col]:[rel_col]],,,"שונות"))</f>
        <v/>
      </c>
      <c r="AB19" s="454">
        <f ca="1">SUM(wp_tbl[[#This Row],[man_pow_bodek]:[shonot_bodek]])</f>
        <v>0</v>
      </c>
      <c r="AC19" s="455" t="str">
        <f ca="1">IF(wp_tbl[[#This Row],[help2]]=0, "", wp_tbl[[#This Row],[help2]])</f>
        <v/>
      </c>
      <c r="AD19" s="824" cm="1">
        <f t="array" ref="AD19">ROW()-MIN(ROW(wp_tbl[]))</f>
        <v>14</v>
      </c>
      <c r="AE19" s="668" t="str">
        <f>TRIM(wp_tbl[[#This Row],[WP_NAME]])</f>
        <v/>
      </c>
      <c r="AF19" s="671">
        <f>IF(COUNTA(wp_tbl[[#This Row],[WP_NAME]:[end_mo]])&lt;3,0,1)</f>
        <v>0</v>
      </c>
      <c r="BB19" s="103"/>
      <c r="BC19" s="103"/>
      <c r="BD19" s="103"/>
      <c r="BE19" s="103"/>
      <c r="BF19" s="482"/>
      <c r="BG19" s="103"/>
      <c r="BH19" s="103"/>
      <c r="BI19" s="103"/>
      <c r="BJ19" s="103"/>
      <c r="BK19" s="103"/>
      <c r="BL19" s="103"/>
      <c r="BM19" s="103"/>
      <c r="BN19" s="103"/>
    </row>
    <row r="20" spans="2:66" s="105" customFormat="1" ht="15.65" x14ac:dyDescent="0.2">
      <c r="B20" s="104">
        <v>16</v>
      </c>
      <c r="C20" s="525"/>
      <c r="D20" s="526"/>
      <c r="E20" s="526"/>
      <c r="F20" s="524" t="str">
        <f>IF(AND(wp_tbl[[#This Row],[line_on]], wp_tbl[[#This Row],[date_err]]=0),DATEDIF($D20,$E20+1,"m"),"")</f>
        <v/>
      </c>
      <c r="G20" s="106"/>
      <c r="H20" s="519">
        <f t="shared" si="0"/>
        <v>0</v>
      </c>
      <c r="I20" s="520">
        <f>--AND(wp_tbl[[#This Row],[line_on]],OR( wp_tbl[[#This Row],[end_mo]]&lt;= wp_tbl[[#This Row],[start_mo]], wp_tbl[[#This Row],[start_mo]]&lt;bgn_date, wp_tbl[[#This Row],[end_mo]]&gt;end_date))</f>
        <v>0</v>
      </c>
      <c r="J20" s="106"/>
      <c r="K20" s="846">
        <f ca="1">INDIRECT(ADDRESS(ROW(shnot_adam_1), COLUMN(shnot_adam_1)+wp_tbl[[#This Row],[rel_col]:[rel_col]],,,"כח אדם - שכר"))</f>
        <v>0</v>
      </c>
      <c r="L20" s="819" t="str">
        <f ca="1">INDIRECT(ADDRESS(ROW(man_pow_1), COLUMN(man_pow_1)+wp_tbl[[#This Row],[rel_col]:[rel_col]],,,"כח אדם - שכר"))</f>
        <v/>
      </c>
      <c r="M20" s="450" t="str" cm="1">
        <f t="array" aca="1" ref="M20" ca="1">INDIRECT(ADDRESS(ROW(chomariml_1), COLUMN(chomariml_1)+wp_tbl[[#This Row],[rel_col]:[rel_col]],,,"חומרים"))</f>
        <v/>
      </c>
      <c r="N20" s="451" t="str" cm="1">
        <f t="array" aca="1" ref="N20" ca="1">INDIRECT(ADDRESS(ROW(subcont_11), COLUMN(subcont_11)+wp_tbl[[#This Row],[rel_col]:[rel_col]],,,"קבלני משנה "))</f>
        <v/>
      </c>
      <c r="O20" s="451" t="str" cm="1">
        <f t="array" aca="1" ref="O20" ca="1">INDIRECT(ADDRESS(ROW(subcont_12), COLUMN(subcont_12)+wp_tbl[[#This Row],[rel_col]:[rel_col]],,,"קבלני משנה "))</f>
        <v/>
      </c>
      <c r="P20" s="452" t="str" cm="1">
        <f t="array" aca="1" ref="P20" ca="1">INDIRECT(ADDRESS(ROW(tziyud_chev_col_0), COLUMN(tziyud_chev_col_0)+wp_tbl[[#This Row],[rel_col]:[rel_col]],,,"ציוד"))</f>
        <v/>
      </c>
      <c r="Q20" s="453" t="str" cm="1">
        <f t="array" aca="1" ref="Q20" ca="1">INDIRECT(ADDRESS(ROW(shonot_chev), COLUMN(shonot_chev)+wp_tbl[[#This Row],[rel_col]:[rel_col]],,,"שונות"))</f>
        <v/>
      </c>
      <c r="R20" s="454">
        <f ca="1">SUM(wp_tbl[[#This Row],[man_pow_chev]:[shonot_chev]])</f>
        <v>0</v>
      </c>
      <c r="S20" s="455" t="str">
        <f ca="1">IF(wp_tbl[[#This Row],[help1]]=0,"",wp_tbl[[#This Row],[help1]])</f>
        <v/>
      </c>
      <c r="T20" s="106"/>
      <c r="U20" s="846">
        <f ca="1">INDIRECT(ADDRESS(ROW(shnot_adam_2), COLUMN(shnot_adam_2)+wp_tbl[[#This Row],[rel_col]:[rel_col]],,,"כח אדם - שכר"))</f>
        <v>0</v>
      </c>
      <c r="V20" s="819" t="str" cm="1">
        <f t="array" aca="1" ref="V20" ca="1">INDIRECT(ADDRESS(ROW(man_pow_2), COLUMN(man_pow_2)+wp_tbl[[#This Row],[rel_col]:[rel_col]],,,"כח אדם - שכר"))</f>
        <v/>
      </c>
      <c r="W20" s="450" t="str" cm="1">
        <f t="array" aca="1" ref="W20" ca="1">INDIRECT(ADDRESS(ROW(chomarim_2), COLUMN(chomarim_2)+wp_tbl[[#This Row],[rel_col]:[rel_col]],,,"חומרים"))</f>
        <v/>
      </c>
      <c r="X20" s="451" t="str" cm="1">
        <f t="array" aca="1" ref="X20" ca="1">INDIRECT(ADDRESS(ROW(subcont_21), COLUMN(subcont_21)+wp_tbl[[#This Row],[rel_col]:[rel_col]],,,"קבלני משנה "))</f>
        <v/>
      </c>
      <c r="Y20" s="451" t="str" cm="1">
        <f t="array" aca="1" ref="Y20" ca="1">INDIRECT(ADDRESS(ROW(subcont_22), COLUMN(subcont_22)+wp_tbl[[#This Row],[rel_col]:[rel_col]],,,"קבלני משנה "))</f>
        <v/>
      </c>
      <c r="Z20" s="452" t="str" cm="1">
        <f t="array" aca="1" ref="Z20" ca="1">INDIRECT(ADDRESS(ROW(tziyud_bodek_col_0), COLUMN(tziyud_bodek_col_0)+wp_tbl[[#This Row],[rel_col]:[rel_col]],,,"ציוד"))</f>
        <v/>
      </c>
      <c r="AA20" s="453" t="str" cm="1">
        <f t="array" aca="1" ref="AA20" ca="1">INDIRECT(ADDRESS(ROW(shonot_chev), COLUMN(shonot_bodek)+wp_tbl[[#This Row],[rel_col]:[rel_col]],,,"שונות"))</f>
        <v/>
      </c>
      <c r="AB20" s="454">
        <f ca="1">SUM(wp_tbl[[#This Row],[man_pow_bodek]:[shonot_bodek]])</f>
        <v>0</v>
      </c>
      <c r="AC20" s="455" t="str">
        <f ca="1">IF(wp_tbl[[#This Row],[help2]]=0, "", wp_tbl[[#This Row],[help2]])</f>
        <v/>
      </c>
      <c r="AD20" s="824" cm="1">
        <f t="array" ref="AD20">ROW()-MIN(ROW(wp_tbl[]))</f>
        <v>15</v>
      </c>
      <c r="AE20" s="668" t="str">
        <f>TRIM(wp_tbl[[#This Row],[WP_NAME]])</f>
        <v/>
      </c>
      <c r="AF20" s="671">
        <f>IF(COUNTA(wp_tbl[[#This Row],[WP_NAME]:[end_mo]])&lt;3,0,1)</f>
        <v>0</v>
      </c>
      <c r="BB20" s="103"/>
      <c r="BC20" s="103"/>
      <c r="BD20" s="103"/>
      <c r="BE20" s="103"/>
      <c r="BF20" s="482"/>
      <c r="BG20" s="103"/>
      <c r="BH20" s="103"/>
      <c r="BI20" s="103"/>
      <c r="BJ20" s="103"/>
      <c r="BK20" s="103"/>
      <c r="BL20" s="103"/>
      <c r="BM20" s="103"/>
      <c r="BN20" s="103"/>
    </row>
    <row r="21" spans="2:66" s="105" customFormat="1" ht="16.3" thickBot="1" x14ac:dyDescent="0.3">
      <c r="B21" s="666"/>
      <c r="C21" s="489"/>
      <c r="D21" s="489"/>
      <c r="E21" s="489"/>
      <c r="F21" s="667"/>
      <c r="G21" s="106"/>
      <c r="H21" s="522"/>
      <c r="I21" s="521"/>
      <c r="J21" s="106"/>
      <c r="K21" s="848">
        <f ca="1">SUBTOTAL(109,wp_tbl[Column22])</f>
        <v>0</v>
      </c>
      <c r="L21" s="820">
        <f>man_pow_sal_total_chev</f>
        <v>0</v>
      </c>
      <c r="M21" s="456">
        <f ca="1">SUBTOTAL(109,wp_tbl[material_chev])</f>
        <v>0</v>
      </c>
      <c r="N21" s="457">
        <f ca="1">SUBTOTAL(109,wp_tbl[subcont_chev_il])</f>
        <v>0</v>
      </c>
      <c r="O21" s="457">
        <f ca="1">SUBTOTAL(109,wp_tbl[subcont_chev_word])</f>
        <v>0</v>
      </c>
      <c r="P21" s="458">
        <f ca="1">SUBTOTAL(109,wp_tbl[tzyud_chev])</f>
        <v>0</v>
      </c>
      <c r="Q21" s="459">
        <f ca="1">shonot_sum_chev</f>
        <v>0</v>
      </c>
      <c r="R21" s="460"/>
      <c r="S21" s="539">
        <f ca="1">SUBTOTAL(109,wp_tbl[tot_req])</f>
        <v>0</v>
      </c>
      <c r="T21" s="478"/>
      <c r="U21" s="848">
        <f ca="1">SUBTOTAL(109,wp_tbl[Column12])</f>
        <v>0</v>
      </c>
      <c r="V21" s="820">
        <f ca="1">SUBTOTAL(109,wp_tbl[man_pow_bodek])</f>
        <v>0</v>
      </c>
      <c r="W21" s="487">
        <f ca="1">SUBTOTAL(109,wp_tbl[material_bodek])</f>
        <v>0</v>
      </c>
      <c r="X21" s="457">
        <f ca="1">SUBTOTAL(109,wp_tbl[subcont_bodek_il])</f>
        <v>0</v>
      </c>
      <c r="Y21" s="457">
        <f ca="1">SUBTOTAL(109,wp_tbl[subcont_bodek_word])</f>
        <v>0</v>
      </c>
      <c r="Z21" s="458">
        <f ca="1">SUBTOTAL(109,wp_tbl[tzyud_bodek])</f>
        <v>0</v>
      </c>
      <c r="AA21" s="459">
        <f>shonot_sum_bodek</f>
        <v>0</v>
      </c>
      <c r="AB21" s="460">
        <f ca="1">SUBTOTAL(109,wp_tbl[help2])</f>
        <v>0</v>
      </c>
      <c r="AC21" s="539" t="str">
        <f ca="1">IF(wp_tbl[[#Totals],[help2]]=0,"",wp_tbl[[#Totals],[help2]])</f>
        <v/>
      </c>
      <c r="AD21" s="821"/>
      <c r="AE21" s="672" cm="1">
        <f t="array" ref="AE21">SUMPRODUCT(--(LEN(TRIM(wp_tbl[wp_name_trim]))&gt;0))</f>
        <v>0</v>
      </c>
      <c r="AF21" s="673">
        <f>SUM(wp_tbl[wp_act])</f>
        <v>0</v>
      </c>
      <c r="BB21" s="103"/>
      <c r="BC21" s="103"/>
      <c r="BD21" s="103"/>
      <c r="BE21" s="103"/>
      <c r="BF21" s="482"/>
      <c r="BG21" s="103"/>
      <c r="BH21" s="103"/>
      <c r="BI21" s="103"/>
      <c r="BJ21" s="103"/>
      <c r="BK21" s="103"/>
      <c r="BL21" s="103"/>
      <c r="BM21" s="103"/>
      <c r="BN21" s="103"/>
    </row>
    <row r="22" spans="2:66" s="105" customFormat="1" ht="8.15" customHeight="1" x14ac:dyDescent="0.2">
      <c r="F22" s="511"/>
      <c r="G22" s="106"/>
      <c r="H22" s="511"/>
      <c r="I22" s="511"/>
      <c r="J22" s="106"/>
      <c r="K22" s="825"/>
      <c r="T22" s="106"/>
      <c r="U22" s="825"/>
      <c r="BB22" s="103"/>
      <c r="BC22" s="103"/>
      <c r="BD22" s="103"/>
      <c r="BE22" s="103"/>
      <c r="BF22" s="482"/>
      <c r="BG22" s="103"/>
      <c r="BH22" s="103"/>
      <c r="BI22" s="103"/>
      <c r="BJ22" s="103"/>
      <c r="BK22" s="103"/>
      <c r="BL22" s="103"/>
      <c r="BM22" s="103"/>
      <c r="BN22" s="103"/>
    </row>
    <row r="23" spans="2:66" s="105" customFormat="1" ht="14.3" hidden="1" x14ac:dyDescent="0.2">
      <c r="F23" s="511"/>
      <c r="G23" s="106"/>
      <c r="H23" s="511"/>
      <c r="I23" s="511"/>
      <c r="J23" s="106"/>
      <c r="K23" s="825"/>
      <c r="T23" s="106"/>
      <c r="U23" s="825"/>
      <c r="BB23" s="103"/>
      <c r="BC23" s="103"/>
      <c r="BD23" s="103"/>
      <c r="BE23" s="103"/>
      <c r="BF23" s="482"/>
      <c r="BG23" s="103"/>
      <c r="BH23" s="103"/>
      <c r="BI23" s="103"/>
      <c r="BJ23" s="103"/>
      <c r="BK23" s="103"/>
      <c r="BL23" s="103"/>
      <c r="BM23" s="103"/>
      <c r="BN23" s="103"/>
    </row>
    <row r="24" spans="2:66" s="105" customFormat="1" ht="14.3" hidden="1" x14ac:dyDescent="0.2">
      <c r="F24" s="511"/>
      <c r="G24" s="106"/>
      <c r="H24" s="511"/>
      <c r="I24" s="511"/>
      <c r="J24" s="106"/>
      <c r="K24" s="825"/>
      <c r="T24" s="106"/>
      <c r="U24" s="825"/>
      <c r="BB24" s="103"/>
      <c r="BC24" s="103"/>
      <c r="BD24" s="103"/>
      <c r="BE24" s="103"/>
      <c r="BF24" s="482"/>
      <c r="BG24" s="103"/>
      <c r="BH24" s="103"/>
      <c r="BI24" s="103"/>
      <c r="BJ24" s="103"/>
      <c r="BK24" s="103"/>
      <c r="BL24" s="103"/>
      <c r="BM24" s="103"/>
      <c r="BN24" s="103"/>
    </row>
    <row r="25" spans="2:66" s="105" customFormat="1" ht="14.3" hidden="1" x14ac:dyDescent="0.2">
      <c r="F25" s="511"/>
      <c r="G25" s="106"/>
      <c r="H25" s="511"/>
      <c r="I25" s="511"/>
      <c r="J25" s="106"/>
      <c r="K25" s="825"/>
      <c r="T25" s="106"/>
      <c r="U25" s="825"/>
      <c r="BB25" s="103"/>
      <c r="BC25" s="103"/>
      <c r="BD25" s="103"/>
      <c r="BE25" s="103"/>
      <c r="BF25" s="482"/>
      <c r="BG25" s="103"/>
      <c r="BH25" s="103"/>
      <c r="BI25" s="103"/>
      <c r="BJ25" s="103"/>
      <c r="BK25" s="103"/>
      <c r="BL25" s="103"/>
      <c r="BM25" s="103"/>
      <c r="BN25" s="103"/>
    </row>
    <row r="26" spans="2:66" s="105" customFormat="1" ht="14.3" hidden="1" x14ac:dyDescent="0.2">
      <c r="F26" s="511"/>
      <c r="G26" s="106"/>
      <c r="H26" s="511"/>
      <c r="I26" s="511"/>
      <c r="J26" s="106"/>
      <c r="K26" s="825"/>
      <c r="T26" s="106"/>
      <c r="U26" s="825"/>
      <c r="BB26" s="103"/>
      <c r="BC26" s="103"/>
      <c r="BD26" s="103"/>
      <c r="BE26" s="103"/>
      <c r="BF26" s="482"/>
      <c r="BG26" s="103"/>
      <c r="BH26" s="103"/>
      <c r="BI26" s="103"/>
      <c r="BJ26" s="103"/>
      <c r="BK26" s="103"/>
      <c r="BL26" s="103"/>
      <c r="BM26" s="103"/>
      <c r="BN26" s="103"/>
    </row>
    <row r="27" spans="2:66" s="105" customFormat="1" ht="14.3" hidden="1" x14ac:dyDescent="0.2">
      <c r="F27" s="511"/>
      <c r="G27" s="106"/>
      <c r="H27" s="511"/>
      <c r="I27" s="511"/>
      <c r="J27" s="106"/>
      <c r="K27" s="825"/>
      <c r="T27" s="106"/>
      <c r="U27" s="825"/>
      <c r="BB27" s="103"/>
      <c r="BC27" s="103"/>
      <c r="BD27" s="103"/>
      <c r="BE27" s="103"/>
      <c r="BF27" s="482"/>
      <c r="BG27" s="103"/>
      <c r="BH27" s="103"/>
      <c r="BI27" s="103"/>
      <c r="BJ27" s="103"/>
      <c r="BK27" s="103"/>
      <c r="BL27" s="103"/>
      <c r="BM27" s="103"/>
      <c r="BN27" s="103"/>
    </row>
    <row r="28" spans="2:66" s="105" customFormat="1" ht="14.3" hidden="1" x14ac:dyDescent="0.2">
      <c r="F28" s="511"/>
      <c r="G28" s="106"/>
      <c r="H28" s="511"/>
      <c r="I28" s="511"/>
      <c r="J28" s="106"/>
      <c r="K28" s="825"/>
      <c r="T28" s="106"/>
      <c r="U28" s="825"/>
      <c r="BB28" s="103"/>
      <c r="BC28" s="103"/>
      <c r="BD28" s="103"/>
      <c r="BE28" s="103"/>
      <c r="BF28" s="482"/>
      <c r="BG28" s="103"/>
      <c r="BH28" s="103"/>
      <c r="BI28" s="103"/>
      <c r="BJ28" s="103"/>
      <c r="BK28" s="103"/>
      <c r="BL28" s="103"/>
      <c r="BM28" s="103"/>
      <c r="BN28" s="103"/>
    </row>
    <row r="29" spans="2:66" ht="14.3" hidden="1" x14ac:dyDescent="0.2">
      <c r="M29" s="105"/>
      <c r="N29" s="105"/>
      <c r="O29" s="105"/>
      <c r="P29" s="105"/>
      <c r="Q29" s="105"/>
      <c r="R29" s="105"/>
      <c r="S29" s="105"/>
      <c r="W29" s="105"/>
      <c r="X29" s="105"/>
      <c r="Y29" s="105"/>
      <c r="Z29" s="105"/>
      <c r="AA29" s="105"/>
      <c r="AB29" s="105"/>
      <c r="AC29" s="105"/>
      <c r="BB29" s="103"/>
      <c r="BC29" s="103"/>
      <c r="BD29" s="103"/>
      <c r="BE29" s="103"/>
      <c r="BF29" s="482"/>
      <c r="BG29" s="103"/>
      <c r="BH29" s="103"/>
      <c r="BI29" s="103"/>
      <c r="BJ29" s="103"/>
      <c r="BK29" s="103"/>
      <c r="BL29" s="103"/>
      <c r="BM29" s="103"/>
      <c r="BN29" s="103"/>
    </row>
    <row r="30" spans="2:66" ht="14.3" hidden="1" x14ac:dyDescent="0.2">
      <c r="M30" s="105"/>
      <c r="N30" s="105"/>
      <c r="O30" s="105"/>
      <c r="P30" s="105"/>
      <c r="Q30" s="105"/>
      <c r="R30" s="105"/>
      <c r="S30" s="105"/>
      <c r="W30" s="105"/>
      <c r="X30" s="105"/>
      <c r="Y30" s="105"/>
      <c r="Z30" s="105"/>
      <c r="AA30" s="105"/>
      <c r="AB30" s="105"/>
      <c r="AC30" s="105"/>
      <c r="BB30" s="103"/>
      <c r="BC30" s="103"/>
      <c r="BD30" s="103"/>
      <c r="BE30" s="103"/>
      <c r="BF30" s="482"/>
      <c r="BG30" s="103"/>
      <c r="BH30" s="103"/>
      <c r="BI30" s="103"/>
      <c r="BJ30" s="103"/>
      <c r="BK30" s="103"/>
      <c r="BL30" s="103"/>
      <c r="BM30" s="103"/>
      <c r="BN30" s="103"/>
    </row>
    <row r="31" spans="2:66" ht="14.3" hidden="1" x14ac:dyDescent="0.2">
      <c r="M31" s="105"/>
      <c r="N31" s="105"/>
      <c r="O31" s="105"/>
      <c r="P31" s="105"/>
      <c r="Q31" s="105"/>
      <c r="R31" s="105"/>
      <c r="S31" s="105"/>
      <c r="W31" s="105"/>
      <c r="X31" s="105"/>
      <c r="Y31" s="105"/>
      <c r="Z31" s="105"/>
      <c r="AA31" s="105"/>
      <c r="AB31" s="105"/>
      <c r="AC31" s="105"/>
      <c r="BB31" s="103"/>
      <c r="BC31" s="103"/>
      <c r="BD31" s="103"/>
      <c r="BE31" s="103"/>
      <c r="BF31" s="482"/>
      <c r="BG31" s="103"/>
      <c r="BH31" s="103"/>
      <c r="BI31" s="103"/>
      <c r="BJ31" s="103"/>
      <c r="BK31" s="103"/>
      <c r="BL31" s="103"/>
      <c r="BM31" s="103"/>
      <c r="BN31" s="103"/>
    </row>
    <row r="32" spans="2:66" ht="14.3" hidden="1" x14ac:dyDescent="0.2">
      <c r="M32" s="105"/>
      <c r="N32" s="105"/>
      <c r="O32" s="105"/>
      <c r="P32" s="105"/>
      <c r="Q32" s="105"/>
      <c r="R32" s="105"/>
      <c r="S32" s="105"/>
      <c r="W32" s="105"/>
      <c r="X32" s="105"/>
      <c r="Y32" s="105"/>
      <c r="Z32" s="105"/>
      <c r="AA32" s="105"/>
      <c r="AB32" s="105"/>
      <c r="AC32" s="105"/>
      <c r="BB32" s="103"/>
      <c r="BC32" s="103"/>
      <c r="BD32" s="103"/>
      <c r="BE32" s="103"/>
      <c r="BF32" s="482"/>
      <c r="BG32" s="103"/>
      <c r="BH32" s="103"/>
      <c r="BI32" s="103"/>
      <c r="BJ32" s="103"/>
      <c r="BK32" s="103"/>
      <c r="BL32" s="103"/>
      <c r="BM32" s="103"/>
      <c r="BN32" s="103"/>
    </row>
    <row r="33" spans="7:66" ht="14.3" hidden="1" x14ac:dyDescent="0.2">
      <c r="M33" s="105"/>
      <c r="N33" s="105"/>
      <c r="O33" s="105"/>
      <c r="P33" s="105"/>
      <c r="Q33" s="105"/>
      <c r="R33" s="105"/>
      <c r="S33" s="105"/>
      <c r="W33" s="105"/>
      <c r="X33" s="105"/>
      <c r="Y33" s="105"/>
      <c r="Z33" s="105"/>
      <c r="AA33" s="105"/>
      <c r="AB33" s="105"/>
      <c r="AC33" s="105"/>
      <c r="BB33" s="103"/>
      <c r="BC33" s="103"/>
      <c r="BD33" s="103"/>
      <c r="BE33" s="103"/>
      <c r="BF33" s="482"/>
      <c r="BG33" s="103"/>
      <c r="BH33" s="103"/>
      <c r="BI33" s="103"/>
      <c r="BJ33" s="103"/>
      <c r="BK33" s="103"/>
      <c r="BL33" s="103"/>
      <c r="BM33" s="103"/>
      <c r="BN33" s="103"/>
    </row>
    <row r="34" spans="7:66" ht="14.3" hidden="1" x14ac:dyDescent="0.2">
      <c r="M34" s="105"/>
      <c r="N34" s="105"/>
      <c r="O34" s="105"/>
      <c r="P34" s="105"/>
      <c r="Q34" s="105"/>
      <c r="R34" s="105"/>
      <c r="S34" s="105"/>
      <c r="W34" s="105"/>
      <c r="X34" s="105"/>
      <c r="Y34" s="105"/>
      <c r="Z34" s="105"/>
      <c r="AA34" s="105"/>
      <c r="AB34" s="105"/>
      <c r="AC34" s="105"/>
      <c r="BB34" s="103"/>
      <c r="BC34" s="103"/>
      <c r="BD34" s="103"/>
      <c r="BE34" s="103"/>
      <c r="BF34" s="482"/>
      <c r="BG34" s="103"/>
      <c r="BH34" s="103"/>
      <c r="BI34" s="103"/>
      <c r="BJ34" s="103"/>
      <c r="BK34" s="103"/>
      <c r="BL34" s="103"/>
      <c r="BM34" s="103"/>
      <c r="BN34" s="103"/>
    </row>
    <row r="35" spans="7:66" ht="14.3" hidden="1" x14ac:dyDescent="0.2">
      <c r="M35" s="105"/>
      <c r="N35" s="105"/>
      <c r="O35" s="105"/>
      <c r="P35" s="105"/>
      <c r="Q35" s="105"/>
      <c r="R35" s="105"/>
      <c r="S35" s="105"/>
      <c r="W35" s="105"/>
      <c r="X35" s="105"/>
      <c r="Y35" s="105"/>
      <c r="Z35" s="105"/>
      <c r="AA35" s="105"/>
      <c r="AB35" s="105"/>
      <c r="AC35" s="105"/>
      <c r="BC35" s="103"/>
      <c r="BD35" s="103"/>
      <c r="BE35" s="103"/>
      <c r="BF35" s="482"/>
      <c r="BG35" s="103"/>
      <c r="BH35" s="103"/>
      <c r="BI35" s="103"/>
      <c r="BJ35" s="103"/>
      <c r="BK35" s="103"/>
      <c r="BL35" s="103"/>
      <c r="BM35" s="103"/>
    </row>
    <row r="36" spans="7:66" ht="14.3" hidden="1" x14ac:dyDescent="0.2">
      <c r="M36" s="105"/>
      <c r="N36" s="105"/>
      <c r="O36" s="105"/>
      <c r="P36" s="105"/>
      <c r="Q36" s="105"/>
      <c r="R36" s="105"/>
      <c r="S36" s="105"/>
      <c r="W36" s="105"/>
      <c r="X36" s="105"/>
      <c r="Y36" s="105"/>
      <c r="Z36" s="105"/>
      <c r="AA36" s="105"/>
      <c r="AB36" s="105"/>
      <c r="AC36" s="105"/>
      <c r="BC36" s="103"/>
      <c r="BD36" s="103"/>
      <c r="BE36" s="103"/>
      <c r="BF36" s="482"/>
      <c r="BG36" s="103"/>
      <c r="BH36" s="103"/>
      <c r="BI36" s="103"/>
      <c r="BJ36" s="103"/>
      <c r="BK36" s="103"/>
      <c r="BL36" s="103"/>
      <c r="BM36" s="103"/>
    </row>
    <row r="37" spans="7:66" ht="14.3" hidden="1" x14ac:dyDescent="0.2">
      <c r="M37" s="105"/>
      <c r="N37" s="105"/>
      <c r="O37" s="105"/>
      <c r="P37" s="105"/>
      <c r="Q37" s="105"/>
      <c r="R37" s="105"/>
      <c r="S37" s="105"/>
      <c r="W37" s="105"/>
      <c r="X37" s="105"/>
      <c r="Y37" s="105"/>
      <c r="Z37" s="105"/>
      <c r="AA37" s="105"/>
      <c r="AB37" s="105"/>
      <c r="AC37" s="105"/>
      <c r="BC37" s="103"/>
      <c r="BD37" s="103"/>
      <c r="BE37" s="103"/>
      <c r="BF37" s="482"/>
      <c r="BG37" s="103"/>
      <c r="BH37" s="103"/>
      <c r="BI37" s="103"/>
      <c r="BJ37" s="103"/>
      <c r="BK37" s="103"/>
      <c r="BL37" s="103"/>
      <c r="BM37" s="103"/>
    </row>
    <row r="38" spans="7:66" ht="14.3" hidden="1" x14ac:dyDescent="0.2">
      <c r="M38" s="105"/>
      <c r="N38" s="105"/>
      <c r="O38" s="105"/>
      <c r="P38" s="105"/>
      <c r="Q38" s="105"/>
      <c r="R38" s="105"/>
      <c r="S38" s="105"/>
      <c r="W38" s="105"/>
      <c r="X38" s="105"/>
      <c r="Y38" s="105"/>
      <c r="Z38" s="105"/>
      <c r="AA38" s="105"/>
      <c r="AB38" s="105"/>
      <c r="AC38" s="105"/>
      <c r="BC38" s="103"/>
      <c r="BD38" s="103"/>
      <c r="BE38" s="103"/>
      <c r="BF38" s="482"/>
      <c r="BG38" s="103"/>
      <c r="BH38" s="103"/>
      <c r="BI38" s="103"/>
      <c r="BJ38" s="103"/>
      <c r="BK38" s="103"/>
      <c r="BL38" s="103"/>
      <c r="BM38" s="103"/>
    </row>
    <row r="39" spans="7:66" ht="14.3" hidden="1" x14ac:dyDescent="0.2">
      <c r="M39" s="105"/>
      <c r="N39" s="105"/>
      <c r="O39" s="105"/>
      <c r="P39" s="105"/>
      <c r="Q39" s="105"/>
      <c r="R39" s="105"/>
      <c r="S39" s="105"/>
      <c r="W39" s="105"/>
      <c r="X39" s="105"/>
      <c r="Y39" s="105"/>
      <c r="Z39" s="105"/>
      <c r="AA39" s="105"/>
      <c r="AB39" s="105"/>
      <c r="AC39" s="105"/>
      <c r="BC39" s="103"/>
      <c r="BD39" s="103"/>
      <c r="BE39" s="103"/>
      <c r="BF39" s="482"/>
      <c r="BG39" s="103"/>
      <c r="BH39" s="103"/>
      <c r="BI39" s="103"/>
      <c r="BJ39" s="103"/>
      <c r="BK39" s="103"/>
      <c r="BL39" s="103"/>
      <c r="BM39" s="103"/>
    </row>
    <row r="40" spans="7:66" ht="14.3" hidden="1" x14ac:dyDescent="0.2">
      <c r="G40" s="474"/>
      <c r="J40" s="474"/>
      <c r="K40" s="827"/>
      <c r="M40" s="105"/>
      <c r="N40" s="105"/>
      <c r="O40" s="105"/>
      <c r="P40" s="105"/>
      <c r="Q40" s="105"/>
      <c r="R40" s="105"/>
      <c r="S40" s="105"/>
      <c r="T40" s="474"/>
      <c r="U40" s="827"/>
      <c r="W40" s="105"/>
      <c r="X40" s="105"/>
      <c r="Y40" s="105"/>
      <c r="Z40" s="105"/>
      <c r="AA40" s="105"/>
      <c r="AB40" s="105"/>
      <c r="AC40" s="105"/>
      <c r="BC40" s="103"/>
      <c r="BD40" s="103"/>
      <c r="BE40" s="103"/>
      <c r="BF40" s="482"/>
      <c r="BG40" s="103"/>
      <c r="BH40" s="103"/>
      <c r="BI40" s="103"/>
      <c r="BJ40" s="103"/>
      <c r="BK40" s="103"/>
      <c r="BL40" s="103"/>
      <c r="BM40" s="103"/>
    </row>
    <row r="41" spans="7:66" ht="14.3" hidden="1" x14ac:dyDescent="0.2">
      <c r="G41" s="474"/>
      <c r="J41" s="474"/>
      <c r="K41" s="827"/>
      <c r="M41" s="105"/>
      <c r="N41" s="105"/>
      <c r="O41" s="105"/>
      <c r="P41" s="105"/>
      <c r="Q41" s="105"/>
      <c r="R41" s="105"/>
      <c r="S41" s="105"/>
      <c r="T41" s="474"/>
      <c r="U41" s="827"/>
      <c r="W41" s="105"/>
      <c r="X41" s="105"/>
      <c r="Y41" s="105"/>
      <c r="Z41" s="105"/>
      <c r="AA41" s="105"/>
      <c r="AB41" s="105"/>
      <c r="AC41" s="105"/>
      <c r="BC41" s="103"/>
      <c r="BD41" s="103"/>
      <c r="BE41" s="103"/>
      <c r="BF41" s="482"/>
      <c r="BG41" s="103"/>
      <c r="BH41" s="103"/>
      <c r="BI41" s="103"/>
      <c r="BJ41" s="103"/>
      <c r="BK41" s="103"/>
      <c r="BL41" s="103"/>
      <c r="BM41" s="103"/>
    </row>
    <row r="42" spans="7:66" ht="14.3" hidden="1" x14ac:dyDescent="0.2">
      <c r="G42" s="474"/>
      <c r="J42" s="474"/>
      <c r="K42" s="827"/>
      <c r="M42" s="105"/>
      <c r="N42" s="105"/>
      <c r="O42" s="105"/>
      <c r="P42" s="105"/>
      <c r="Q42" s="105"/>
      <c r="R42" s="105"/>
      <c r="S42" s="105"/>
      <c r="T42" s="474"/>
      <c r="U42" s="827"/>
      <c r="W42" s="105"/>
      <c r="X42" s="105"/>
      <c r="Y42" s="105"/>
      <c r="Z42" s="105"/>
      <c r="AA42" s="105"/>
      <c r="AB42" s="105"/>
      <c r="AC42" s="105"/>
      <c r="BC42" s="103"/>
      <c r="BD42" s="103"/>
      <c r="BE42" s="103"/>
      <c r="BF42" s="482"/>
      <c r="BG42" s="103"/>
      <c r="BH42" s="103"/>
      <c r="BI42" s="103"/>
      <c r="BJ42" s="103"/>
      <c r="BK42" s="103"/>
      <c r="BL42" s="103"/>
      <c r="BM42" s="103"/>
    </row>
    <row r="43" spans="7:66" hidden="1" x14ac:dyDescent="0.2">
      <c r="BC43" s="103"/>
      <c r="BD43" s="103"/>
      <c r="BE43" s="103"/>
      <c r="BF43" s="482"/>
      <c r="BG43" s="103"/>
      <c r="BH43" s="103"/>
      <c r="BI43" s="103"/>
      <c r="BJ43" s="103"/>
      <c r="BK43" s="103"/>
      <c r="BL43" s="103"/>
      <c r="BM43" s="103"/>
    </row>
    <row r="44" spans="7:66" hidden="1" x14ac:dyDescent="0.2">
      <c r="BC44" s="103"/>
      <c r="BD44" s="103"/>
      <c r="BE44" s="103"/>
      <c r="BF44" s="482"/>
      <c r="BG44" s="103"/>
      <c r="BH44" s="103"/>
      <c r="BI44" s="103"/>
      <c r="BJ44" s="103"/>
      <c r="BK44" s="103"/>
      <c r="BL44" s="103"/>
      <c r="BM44" s="103"/>
    </row>
    <row r="45" spans="7:66" hidden="1" x14ac:dyDescent="0.2">
      <c r="BC45" s="103"/>
      <c r="BD45" s="103"/>
      <c r="BE45" s="103"/>
      <c r="BF45" s="482"/>
      <c r="BG45" s="103"/>
      <c r="BH45" s="103"/>
      <c r="BI45" s="103"/>
      <c r="BJ45" s="103"/>
      <c r="BK45" s="103"/>
      <c r="BL45" s="103"/>
      <c r="BM45" s="103"/>
    </row>
    <row r="46" spans="7:66" hidden="1" x14ac:dyDescent="0.2">
      <c r="BD46" s="103"/>
    </row>
    <row r="47" spans="7:66" hidden="1" x14ac:dyDescent="0.2">
      <c r="BD47" s="103"/>
    </row>
    <row r="48" spans="7:66" hidden="1" x14ac:dyDescent="0.2">
      <c r="BD48" s="103"/>
    </row>
    <row r="49" spans="56:56" hidden="1" x14ac:dyDescent="0.2">
      <c r="BD49" s="103"/>
    </row>
    <row r="50" spans="56:56" hidden="1" x14ac:dyDescent="0.2">
      <c r="BD50" s="103"/>
    </row>
  </sheetData>
  <sheetProtection algorithmName="SHA-512" hashValue="vmnDXuW1sIZBpAIKvdEeD24DX2LLGyUy+ID4vkYvtr2j1EvFsVAWJAas8fAWf0ELyyPxSJpK7K47B5GATexVOQ==" saltValue="g5msQaojxoPmrVF59k3uTQ==" spinCount="100000" sheet="1" objects="1" scenarios="1"/>
  <dataConsolidate/>
  <mergeCells count="5">
    <mergeCell ref="AI4:AX4"/>
    <mergeCell ref="B2:C2"/>
    <mergeCell ref="H2:I2"/>
    <mergeCell ref="K2:S2"/>
    <mergeCell ref="U2:AC2"/>
  </mergeCells>
  <phoneticPr fontId="40" type="noConversion"/>
  <conditionalFormatting sqref="B3:AC21 B2:K2 T2:U2">
    <cfRule type="expression" dxfId="137" priority="5" stopIfTrue="1">
      <formula>chev_on_flag=0</formula>
    </cfRule>
  </conditionalFormatting>
  <conditionalFormatting sqref="D5:F20">
    <cfRule type="expression" dxfId="136" priority="11" stopIfTrue="1">
      <formula>$I5=1</formula>
    </cfRule>
  </conditionalFormatting>
  <conditionalFormatting sqref="K5:K20">
    <cfRule type="expression" dxfId="135" priority="3" stopIfTrue="1">
      <formula>$AF5=0</formula>
    </cfRule>
  </conditionalFormatting>
  <conditionalFormatting sqref="K5:K21">
    <cfRule type="expression" dxfId="134" priority="4" stopIfTrue="1">
      <formula>man_pow_chev_calc_flag=0</formula>
    </cfRule>
  </conditionalFormatting>
  <conditionalFormatting sqref="L5:L21">
    <cfRule type="expression" dxfId="133" priority="15" stopIfTrue="1">
      <formula>man_pow_chev_calc_flag=0</formula>
    </cfRule>
  </conditionalFormatting>
  <conditionalFormatting sqref="M5:M21">
    <cfRule type="expression" dxfId="132" priority="16" stopIfTrue="1">
      <formula>chomarim_chev_calc_flag=0</formula>
    </cfRule>
  </conditionalFormatting>
  <conditionalFormatting sqref="N5:O21">
    <cfRule type="expression" dxfId="131" priority="18" stopIfTrue="1">
      <formula>subcont_chev_calc_flag=0</formula>
    </cfRule>
  </conditionalFormatting>
  <conditionalFormatting sqref="P5:P21">
    <cfRule type="expression" dxfId="130" priority="19" stopIfTrue="1">
      <formula>tziyud_chev_calc_flag=0</formula>
    </cfRule>
  </conditionalFormatting>
  <conditionalFormatting sqref="Q5:Q21">
    <cfRule type="expression" dxfId="129" priority="20" stopIfTrue="1">
      <formula>_shonot_chev_calc_flag=0</formula>
    </cfRule>
  </conditionalFormatting>
  <conditionalFormatting sqref="S5:S21">
    <cfRule type="expression" dxfId="128" priority="14" stopIfTrue="1">
      <formula>halt_calc=1</formula>
    </cfRule>
  </conditionalFormatting>
  <conditionalFormatting sqref="U2 V3:AC21">
    <cfRule type="expression" dxfId="127" priority="8" stopIfTrue="1">
      <formula>bodek_on_flag=0</formula>
    </cfRule>
  </conditionalFormatting>
  <conditionalFormatting sqref="U3:U21">
    <cfRule type="expression" dxfId="126" priority="1" stopIfTrue="1">
      <formula>bodek_on_flag=0</formula>
    </cfRule>
  </conditionalFormatting>
  <conditionalFormatting sqref="U5:U20">
    <cfRule type="expression" dxfId="125" priority="2" stopIfTrue="1">
      <formula>$AF5=0</formula>
    </cfRule>
  </conditionalFormatting>
  <conditionalFormatting sqref="V5:AC20 L5:S20">
    <cfRule type="expression" dxfId="124" priority="9" stopIfTrue="1">
      <formula>$AF5=0</formula>
    </cfRule>
  </conditionalFormatting>
  <dataValidations disablePrompts="1" count="2">
    <dataValidation type="list" operator="greaterThan" allowBlank="1" showErrorMessage="1" error="יש לבחור מרשימת הגלילה הנפתחת מצד שמאל לתא (ע&quot;י לחיצה על החץ מצד שמאל). _x000a_לחלופין,  נא וודאו זנה נכונה: DD/MM/YYYY (יש להזין את היום הראשון בחודש)" prompt="ניתן להקיש על החץ משמאל לבחירה מתוך רשימה" sqref="D5:D20" xr:uid="{00000000-0002-0000-0200-000000000000}">
      <formula1>dates_start_rng</formula1>
    </dataValidation>
    <dataValidation type="list" operator="greaterThan" allowBlank="1" showErrorMessage="1" error="יש לבחור מרשימת הגלילה הנפתחת מצד שמאל לתא (ע&quot;י לחיצה על החץ מצד שמאל). _x000a_לחלופין,  נא וודאו זנה נכונה: DD/MM/YYYY (יש להזין את היום הראשון בחודש)" prompt="ניתן להקיש על החץ משמאל לבחירה מתוך רשימה" sqref="E5:E20" xr:uid="{00000000-0002-0000-0200-000001000000}">
      <formula1>dates_end_rng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__2">
    <tabColor theme="6" tint="0.39997558519241921"/>
    <pageSetUpPr fitToPage="1"/>
  </sheetPr>
  <dimension ref="A1:EH237"/>
  <sheetViews>
    <sheetView showGridLines="0" rightToLeft="1" zoomScale="80" zoomScaleNormal="80" zoomScaleSheetLayoutView="85" workbookViewId="0">
      <pane ySplit="11" topLeftCell="A202" activePane="bottomLeft" state="frozen"/>
      <selection pane="bottomLeft"/>
    </sheetView>
  </sheetViews>
  <sheetFormatPr defaultColWidth="0" defaultRowHeight="14.95" customHeight="1" zeroHeight="1" outlineLevelRow="1" outlineLevelCol="1" x14ac:dyDescent="0.2"/>
  <cols>
    <col min="1" max="1" width="2.75" style="102" customWidth="1"/>
    <col min="2" max="2" width="5.75" style="461" customWidth="1"/>
    <col min="3" max="3" width="30.75" style="131" customWidth="1"/>
    <col min="4" max="5" width="30.75" style="102" customWidth="1"/>
    <col min="6" max="11" width="10.75" style="102" customWidth="1"/>
    <col min="12" max="12" width="2.75" style="102" customWidth="1"/>
    <col min="13" max="16" width="10.75" style="102" hidden="1" customWidth="1" outlineLevel="1"/>
    <col min="17" max="17" width="15.25" style="102" hidden="1" customWidth="1" outlineLevel="1"/>
    <col min="18" max="18" width="2.75" style="102" customWidth="1" collapsed="1"/>
    <col min="19" max="34" width="9.75" style="102" customWidth="1"/>
    <col min="35" max="35" width="2.75" style="132" customWidth="1"/>
    <col min="36" max="38" width="10.75" style="102" customWidth="1"/>
    <col min="39" max="39" width="2.75" style="132" customWidth="1"/>
    <col min="40" max="40" width="12.75" style="102" customWidth="1"/>
    <col min="41" max="41" width="9.75" style="829" customWidth="1"/>
    <col min="42" max="42" width="12.75" style="102" customWidth="1"/>
    <col min="43" max="43" width="2.75" style="132" customWidth="1"/>
    <col min="44" max="45" width="10.75" style="102" customWidth="1"/>
    <col min="46" max="46" width="12.75" style="102" hidden="1" customWidth="1" outlineLevel="1"/>
    <col min="47" max="47" width="2.75" style="102" customWidth="1" collapsed="1"/>
    <col min="48" max="49" width="9.75" style="102" customWidth="1"/>
    <col min="50" max="63" width="7.75" style="102" customWidth="1"/>
    <col min="64" max="64" width="2.75" style="102" customWidth="1"/>
    <col min="65" max="67" width="12.75" style="102" customWidth="1"/>
    <col min="68" max="68" width="8.75" style="829" customWidth="1"/>
    <col min="69" max="69" width="40" style="102" customWidth="1"/>
    <col min="70" max="70" width="2.75" style="133" customWidth="1"/>
    <col min="71" max="71" width="9.125" style="134" hidden="1" customWidth="1"/>
    <col min="72" max="72" width="9.125" style="102" hidden="1" customWidth="1"/>
    <col min="73" max="73" width="9.375" style="135" hidden="1" customWidth="1"/>
    <col min="74" max="138" width="0" style="102" hidden="1" customWidth="1"/>
    <col min="139" max="16384" width="9.125" style="102" hidden="1"/>
  </cols>
  <sheetData>
    <row r="1" spans="2:138" ht="14.95" customHeight="1" x14ac:dyDescent="0.2"/>
    <row r="2" spans="2:138" s="461" customFormat="1" ht="14.95" customHeight="1" x14ac:dyDescent="0.2">
      <c r="C2" s="1170" t="s">
        <v>236</v>
      </c>
      <c r="D2" s="1171"/>
      <c r="F2" s="1157" t="s">
        <v>237</v>
      </c>
      <c r="G2" s="1158"/>
      <c r="I2" s="1164" t="s">
        <v>238</v>
      </c>
      <c r="J2" s="1165"/>
      <c r="K2" s="1166"/>
      <c r="N2" s="1159" t="s">
        <v>239</v>
      </c>
      <c r="O2" s="1160"/>
      <c r="T2" s="1161" t="s">
        <v>386</v>
      </c>
      <c r="U2" s="1162"/>
      <c r="V2" s="1163"/>
      <c r="X2" s="1104" t="s">
        <v>411</v>
      </c>
      <c r="Y2" s="1105"/>
      <c r="Z2" s="1105"/>
      <c r="AA2" s="1105"/>
      <c r="AB2" s="1105"/>
      <c r="AC2" s="1105"/>
      <c r="AD2" s="1105"/>
      <c r="AE2" s="1105"/>
      <c r="AI2" s="110"/>
      <c r="AJ2" s="1099" t="s">
        <v>240</v>
      </c>
      <c r="AK2" s="1100"/>
      <c r="AM2" s="110"/>
      <c r="AO2" s="1122" t="s">
        <v>238</v>
      </c>
      <c r="AP2" s="1123"/>
      <c r="AQ2" s="110"/>
      <c r="AV2" s="1120" t="s">
        <v>241</v>
      </c>
      <c r="AW2" s="1121"/>
      <c r="BP2" s="830"/>
      <c r="BR2" s="462"/>
      <c r="BS2" s="463"/>
      <c r="BU2" s="464"/>
    </row>
    <row r="3" spans="2:138" ht="14.95" customHeight="1" thickBot="1" x14ac:dyDescent="0.25"/>
    <row r="4" spans="2:138" ht="20.05" customHeight="1" thickBot="1" x14ac:dyDescent="0.25">
      <c r="B4" s="1167" t="s">
        <v>298</v>
      </c>
      <c r="C4" s="1168"/>
      <c r="D4" s="1168"/>
      <c r="E4" s="1168"/>
      <c r="F4" s="1168"/>
      <c r="G4" s="1168"/>
      <c r="H4" s="1168"/>
      <c r="I4" s="1168"/>
      <c r="J4" s="1168"/>
      <c r="K4" s="1169"/>
      <c r="AV4" s="1117" t="s">
        <v>374</v>
      </c>
      <c r="AW4" s="1118"/>
      <c r="AX4" s="1118"/>
      <c r="AY4" s="1118"/>
      <c r="AZ4" s="1118"/>
      <c r="BA4" s="1118"/>
      <c r="BB4" s="1118"/>
      <c r="BC4" s="1118"/>
      <c r="BD4" s="1118"/>
      <c r="BE4" s="1118"/>
      <c r="BF4" s="1118"/>
      <c r="BG4" s="1118"/>
      <c r="BH4" s="1118"/>
      <c r="BI4" s="1118"/>
      <c r="BJ4" s="1118"/>
      <c r="BK4" s="1118"/>
      <c r="BL4" s="1118"/>
      <c r="BM4" s="1118"/>
      <c r="BN4" s="1118"/>
      <c r="BO4" s="1118"/>
      <c r="BP4" s="1118"/>
      <c r="BQ4" s="1119"/>
    </row>
    <row r="5" spans="2:138" ht="20.05" customHeight="1" thickBot="1" x14ac:dyDescent="0.25">
      <c r="B5" s="1172" t="s">
        <v>455</v>
      </c>
      <c r="C5" s="1173"/>
      <c r="D5" s="1173"/>
      <c r="E5" s="1173"/>
      <c r="F5" s="1173"/>
      <c r="G5" s="1173"/>
      <c r="H5" s="1173"/>
      <c r="I5" s="1173"/>
      <c r="J5" s="1173"/>
      <c r="K5" s="1174"/>
    </row>
    <row r="6" spans="2:138" ht="14.95" customHeight="1" thickBot="1" x14ac:dyDescent="0.25">
      <c r="S6" s="811" cm="1">
        <f t="array" aca="1" ref="S6" ca="1">SUMPRODUCT(--($M$12:$M$231=1),man_pow_shnot_adam_chev,INDIRECT(S235):INDIRECT(S236),IFERROR(1/man_pow_achuz_taasuka_chev,1))</f>
        <v>0</v>
      </c>
      <c r="T6" s="811" cm="1">
        <f t="array" aca="1" ref="T6" ca="1">SUMPRODUCT(--($M$12:$M$231=1),man_pow_shnot_adam_chev,INDIRECT(T235):INDIRECT(T236),IFERROR(1/man_pow_achuz_taasuka_chev,1))</f>
        <v>0</v>
      </c>
      <c r="U6" s="811" cm="1">
        <f t="array" aca="1" ref="U6" ca="1">SUMPRODUCT(--($M$12:$M$231=1),man_pow_shnot_adam_chev,INDIRECT(U235):INDIRECT(U236),IFERROR(1/man_pow_achuz_taasuka_chev,1))</f>
        <v>0</v>
      </c>
      <c r="V6" s="811" cm="1">
        <f t="array" aca="1" ref="V6" ca="1">SUMPRODUCT(--($M$12:$M$231=1),man_pow_shnot_adam_chev,INDIRECT(V235):INDIRECT(V236),IFERROR(1/man_pow_achuz_taasuka_chev,1))</f>
        <v>0</v>
      </c>
      <c r="W6" s="811" cm="1">
        <f t="array" aca="1" ref="W6" ca="1">SUMPRODUCT(--($M$12:$M$231=1),man_pow_shnot_adam_chev,INDIRECT(W235):INDIRECT(W236),IFERROR(1/man_pow_achuz_taasuka_chev,1))</f>
        <v>0</v>
      </c>
      <c r="X6" s="811" cm="1">
        <f t="array" aca="1" ref="X6" ca="1">SUMPRODUCT(--($M$12:$M$231=1),man_pow_shnot_adam_chev,INDIRECT(X235):INDIRECT(X236),IFERROR(1/man_pow_achuz_taasuka_chev,1))</f>
        <v>0</v>
      </c>
      <c r="Y6" s="811" cm="1">
        <f t="array" aca="1" ref="Y6" ca="1">SUMPRODUCT(--($M$12:$M$231=1),man_pow_shnot_adam_chev,INDIRECT(Y235):INDIRECT(Y236),IFERROR(1/man_pow_achuz_taasuka_chev,1))</f>
        <v>0</v>
      </c>
      <c r="Z6" s="811" cm="1">
        <f t="array" aca="1" ref="Z6" ca="1">SUMPRODUCT(--($M$12:$M$231=1),man_pow_shnot_adam_chev,INDIRECT(Z235):INDIRECT(Z236),IFERROR(1/man_pow_achuz_taasuka_chev,1))</f>
        <v>0</v>
      </c>
      <c r="AA6" s="811" cm="1">
        <f t="array" aca="1" ref="AA6" ca="1">SUMPRODUCT(--($M$12:$M$231=1),man_pow_shnot_adam_chev,INDIRECT(AA235):INDIRECT(AA236),IFERROR(1/man_pow_achuz_taasuka_chev,1))</f>
        <v>0</v>
      </c>
      <c r="AB6" s="811" cm="1">
        <f t="array" aca="1" ref="AB6" ca="1">SUMPRODUCT(--($M$12:$M$231=1),man_pow_shnot_adam_chev,INDIRECT(AB235):INDIRECT(AB236),IFERROR(1/man_pow_achuz_taasuka_chev,1))</f>
        <v>0</v>
      </c>
      <c r="AC6" s="811" cm="1">
        <f t="array" aca="1" ref="AC6" ca="1">SUMPRODUCT(--($M$12:$M$231=1),man_pow_shnot_adam_chev,INDIRECT(AC235):INDIRECT(AC236),IFERROR(1/man_pow_achuz_taasuka_chev,1))</f>
        <v>0</v>
      </c>
      <c r="AD6" s="811" cm="1">
        <f t="array" aca="1" ref="AD6" ca="1">SUMPRODUCT(--($M$12:$M$231=1),man_pow_shnot_adam_chev,INDIRECT(AD235):INDIRECT(AD236),IFERROR(1/man_pow_achuz_taasuka_chev,1))</f>
        <v>0</v>
      </c>
      <c r="AE6" s="811" cm="1">
        <f t="array" aca="1" ref="AE6" ca="1">SUMPRODUCT(--($M$12:$M$231=1),man_pow_shnot_adam_chev,INDIRECT(AE235):INDIRECT(AE236),IFERROR(1/man_pow_achuz_taasuka_chev,1))</f>
        <v>0</v>
      </c>
      <c r="AF6" s="811" cm="1">
        <f t="array" aca="1" ref="AF6" ca="1">SUMPRODUCT(--($M$12:$M$231=1),man_pow_shnot_adam_chev,INDIRECT(AF235):INDIRECT(AF236),IFERROR(1/man_pow_achuz_taasuka_chev,1))</f>
        <v>0</v>
      </c>
      <c r="AG6" s="811" cm="1">
        <f t="array" aca="1" ref="AG6" ca="1">SUMPRODUCT(--($M$12:$M$231=1),man_pow_shnot_adam_chev,INDIRECT(AG235):INDIRECT(AG236),IFERROR(1/man_pow_achuz_taasuka_chev,1))</f>
        <v>0</v>
      </c>
      <c r="AH6" s="811" cm="1">
        <f t="array" aca="1" ref="AH6" ca="1">SUMPRODUCT(--($M$12:$M$231=1),man_pow_shnot_adam_chev,INDIRECT(AH235):INDIRECT(AH236),IFERROR(1/man_pow_achuz_taasuka_chev,1))</f>
        <v>0</v>
      </c>
      <c r="AO6" s="831">
        <f>man_pow_total_shnot_adam_chev</f>
        <v>0</v>
      </c>
      <c r="AV6" s="811" cm="1">
        <f t="array" aca="1" ref="AV6" ca="1">SUMPRODUCT(--($M$12:$M$231=1),man_pow_shnot_adam_bodek,AV12:AV231,IFERROR(1/man_pow_achuz_taasuka_bodek,1))</f>
        <v>0</v>
      </c>
      <c r="AW6" s="811" cm="1">
        <f t="array" aca="1" ref="AW6" ca="1">SUMPRODUCT(--($M$12:$M$231=1),man_pow_shnot_adam_bodek,AW12:AW231,IFERROR(1/man_pow_achuz_taasuka_bodek,1))</f>
        <v>0</v>
      </c>
      <c r="AX6" s="811" cm="1">
        <f t="array" aca="1" ref="AX6" ca="1">SUMPRODUCT(--($M$12:$M$231=1),man_pow_shnot_adam_bodek,AX12:AX231,IFERROR(1/man_pow_achuz_taasuka_bodek,1))</f>
        <v>0</v>
      </c>
      <c r="AY6" s="811" cm="1">
        <f t="array" aca="1" ref="AY6" ca="1">SUMPRODUCT(--($M$12:$M$231=1),man_pow_shnot_adam_bodek,AY12:AY231,IFERROR(1/man_pow_achuz_taasuka_bodek,1))</f>
        <v>0</v>
      </c>
      <c r="AZ6" s="811" cm="1">
        <f t="array" aca="1" ref="AZ6" ca="1">SUMPRODUCT(--($M$12:$M$231=1),man_pow_shnot_adam_bodek,AZ12:AZ231,IFERROR(1/man_pow_achuz_taasuka_bodek,1))</f>
        <v>0</v>
      </c>
      <c r="BA6" s="811" cm="1">
        <f t="array" aca="1" ref="BA6" ca="1">SUMPRODUCT(--($M$12:$M$231=1),man_pow_shnot_adam_bodek,BA12:BA231,IFERROR(1/man_pow_achuz_taasuka_bodek,1))</f>
        <v>0</v>
      </c>
      <c r="BB6" s="811" cm="1">
        <f t="array" aca="1" ref="BB6" ca="1">SUMPRODUCT(--($M$12:$M$231=1),man_pow_shnot_adam_bodek,BB12:BB231,IFERROR(1/man_pow_achuz_taasuka_bodek,1))</f>
        <v>0</v>
      </c>
      <c r="BC6" s="811" cm="1">
        <f t="array" aca="1" ref="BC6" ca="1">SUMPRODUCT(--($M$12:$M$231=1),man_pow_shnot_adam_bodek,BC12:BC231,IFERROR(1/man_pow_achuz_taasuka_bodek,1))</f>
        <v>0</v>
      </c>
      <c r="BD6" s="811" cm="1">
        <f t="array" aca="1" ref="BD6" ca="1">SUMPRODUCT(--($M$12:$M$231=1),man_pow_shnot_adam_bodek,BD12:BD231,IFERROR(1/man_pow_achuz_taasuka_bodek,1))</f>
        <v>0</v>
      </c>
      <c r="BE6" s="811" cm="1">
        <f t="array" aca="1" ref="BE6" ca="1">SUMPRODUCT(--($M$12:$M$231=1),man_pow_shnot_adam_bodek,BE12:BE231,IFERROR(1/man_pow_achuz_taasuka_bodek,1))</f>
        <v>0</v>
      </c>
      <c r="BF6" s="811" cm="1">
        <f t="array" aca="1" ref="BF6" ca="1">SUMPRODUCT(--($M$12:$M$231=1),man_pow_shnot_adam_bodek,BF12:BF231,IFERROR(1/man_pow_achuz_taasuka_bodek,1))</f>
        <v>0</v>
      </c>
      <c r="BG6" s="811" cm="1">
        <f t="array" aca="1" ref="BG6" ca="1">SUMPRODUCT(--($M$12:$M$231=1),man_pow_shnot_adam_bodek,BG12:BG231,IFERROR(1/man_pow_achuz_taasuka_bodek,1))</f>
        <v>0</v>
      </c>
      <c r="BH6" s="811" cm="1">
        <f t="array" aca="1" ref="BH6" ca="1">SUMPRODUCT(--($M$12:$M$231=1),man_pow_shnot_adam_bodek,BH12:BH231,IFERROR(1/man_pow_achuz_taasuka_bodek,1))</f>
        <v>0</v>
      </c>
      <c r="BI6" s="811" cm="1">
        <f t="array" aca="1" ref="BI6" ca="1">SUMPRODUCT(--($M$12:$M$231=1),man_pow_shnot_adam_bodek,BI12:BI231,IFERROR(1/man_pow_achuz_taasuka_bodek,1))</f>
        <v>0</v>
      </c>
      <c r="BJ6" s="811" cm="1">
        <f t="array" aca="1" ref="BJ6" ca="1">SUMPRODUCT(--($M$12:$M$231=1),man_pow_shnot_adam_bodek,BJ12:BJ231,IFERROR(1/man_pow_achuz_taasuka_bodek,1))</f>
        <v>0</v>
      </c>
      <c r="BK6" s="811" cm="1">
        <f t="array" aca="1" ref="BK6" ca="1">SUMPRODUCT(--($M$12:$M$231=1),man_pow_shnot_adam_bodek,BK12:BK231,IFERROR(1/man_pow_achuz_taasuka_bodek,1))</f>
        <v>0</v>
      </c>
      <c r="BP6" s="831">
        <f>BP234</f>
        <v>0</v>
      </c>
    </row>
    <row r="7" spans="2:138" ht="14.95" customHeight="1" thickBot="1" x14ac:dyDescent="0.25">
      <c r="B7" s="1148" t="s">
        <v>299</v>
      </c>
      <c r="C7" s="1149"/>
      <c r="D7" s="1149"/>
      <c r="E7" s="1150"/>
      <c r="F7" s="1154" t="s">
        <v>67</v>
      </c>
      <c r="G7" s="1149"/>
      <c r="H7" s="1149"/>
      <c r="I7" s="1149"/>
      <c r="J7" s="1149"/>
      <c r="K7" s="1150"/>
      <c r="M7" s="1107" t="s">
        <v>228</v>
      </c>
      <c r="N7" s="1108"/>
      <c r="O7" s="1108"/>
      <c r="P7" s="1108"/>
      <c r="Q7" s="1109"/>
      <c r="S7" s="1175" t="s">
        <v>230</v>
      </c>
      <c r="T7" s="1176"/>
      <c r="U7" s="1176"/>
      <c r="V7" s="1176"/>
      <c r="W7" s="1176"/>
      <c r="X7" s="1176"/>
      <c r="Y7" s="1176"/>
      <c r="Z7" s="1176"/>
      <c r="AA7" s="1176"/>
      <c r="AB7" s="1176"/>
      <c r="AC7" s="1176"/>
      <c r="AD7" s="1176"/>
      <c r="AE7" s="1176"/>
      <c r="AF7" s="1176"/>
      <c r="AG7" s="1176"/>
      <c r="AH7" s="1177"/>
      <c r="AJ7" s="1133" t="s">
        <v>221</v>
      </c>
      <c r="AK7" s="1136" t="s">
        <v>220</v>
      </c>
      <c r="AL7" s="1139" t="s">
        <v>222</v>
      </c>
      <c r="AN7" s="1196" t="s">
        <v>232</v>
      </c>
      <c r="AO7" s="1190" t="s">
        <v>23</v>
      </c>
      <c r="AP7" s="1193" t="s">
        <v>24</v>
      </c>
      <c r="AR7" s="1145" t="s">
        <v>381</v>
      </c>
      <c r="AS7" s="1142" t="s">
        <v>234</v>
      </c>
      <c r="AT7" s="1199" t="s">
        <v>229</v>
      </c>
      <c r="AV7" s="1124" t="s">
        <v>233</v>
      </c>
      <c r="AW7" s="1125"/>
      <c r="AX7" s="1125"/>
      <c r="AY7" s="1125"/>
      <c r="AZ7" s="1125"/>
      <c r="BA7" s="1125"/>
      <c r="BB7" s="1125"/>
      <c r="BC7" s="1125"/>
      <c r="BD7" s="1125"/>
      <c r="BE7" s="1125"/>
      <c r="BF7" s="1125"/>
      <c r="BG7" s="1125"/>
      <c r="BH7" s="1125"/>
      <c r="BI7" s="1125"/>
      <c r="BJ7" s="1125"/>
      <c r="BK7" s="1126"/>
      <c r="BM7" s="1180" t="s">
        <v>318</v>
      </c>
      <c r="BN7" s="1181"/>
      <c r="BO7" s="1181"/>
      <c r="BP7" s="1181"/>
      <c r="BQ7" s="136" t="s">
        <v>65</v>
      </c>
    </row>
    <row r="8" spans="2:138" s="138" customFormat="1" ht="14.95" customHeight="1" x14ac:dyDescent="0.2">
      <c r="B8" s="1151"/>
      <c r="C8" s="1152"/>
      <c r="D8" s="1152"/>
      <c r="E8" s="1153"/>
      <c r="F8" s="1155"/>
      <c r="G8" s="1152"/>
      <c r="H8" s="1152"/>
      <c r="I8" s="1152"/>
      <c r="J8" s="1152"/>
      <c r="K8" s="1153"/>
      <c r="L8" s="102"/>
      <c r="M8" s="1110"/>
      <c r="N8" s="1111"/>
      <c r="O8" s="1111"/>
      <c r="P8" s="1111"/>
      <c r="Q8" s="1112"/>
      <c r="R8" s="102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J8" s="1134"/>
      <c r="AK8" s="1137"/>
      <c r="AL8" s="1140"/>
      <c r="AN8" s="1197"/>
      <c r="AO8" s="1191"/>
      <c r="AP8" s="1194"/>
      <c r="AR8" s="1146"/>
      <c r="AS8" s="1143"/>
      <c r="AT8" s="1200"/>
      <c r="AU8" s="102"/>
      <c r="AV8" s="139">
        <v>0</v>
      </c>
      <c r="AW8" s="140">
        <v>0</v>
      </c>
      <c r="AX8" s="140">
        <v>0</v>
      </c>
      <c r="AY8" s="140">
        <v>0</v>
      </c>
      <c r="AZ8" s="140">
        <v>0</v>
      </c>
      <c r="BA8" s="140">
        <v>0</v>
      </c>
      <c r="BB8" s="140">
        <v>0</v>
      </c>
      <c r="BC8" s="140">
        <v>0</v>
      </c>
      <c r="BD8" s="140">
        <v>0</v>
      </c>
      <c r="BE8" s="140">
        <v>0</v>
      </c>
      <c r="BF8" s="140">
        <v>0</v>
      </c>
      <c r="BG8" s="140">
        <v>0</v>
      </c>
      <c r="BH8" s="140">
        <v>0</v>
      </c>
      <c r="BI8" s="140">
        <v>0</v>
      </c>
      <c r="BJ8" s="140">
        <v>0</v>
      </c>
      <c r="BK8" s="141">
        <v>0</v>
      </c>
      <c r="BL8" s="102"/>
      <c r="BM8" s="1182"/>
      <c r="BN8" s="1183"/>
      <c r="BO8" s="1183"/>
      <c r="BP8" s="1183"/>
      <c r="BQ8" s="142"/>
      <c r="BS8" s="143"/>
      <c r="BU8" s="144"/>
    </row>
    <row r="9" spans="2:138" s="138" customFormat="1" ht="14.95" customHeight="1" x14ac:dyDescent="0.2">
      <c r="B9" s="1134" t="s">
        <v>9</v>
      </c>
      <c r="C9" s="1137" t="s">
        <v>223</v>
      </c>
      <c r="D9" s="1137" t="s">
        <v>224</v>
      </c>
      <c r="E9" s="1140" t="s">
        <v>225</v>
      </c>
      <c r="F9" s="1156" t="s">
        <v>385</v>
      </c>
      <c r="G9" s="1137" t="s">
        <v>95</v>
      </c>
      <c r="H9" s="1137" t="s">
        <v>96</v>
      </c>
      <c r="I9" s="1137" t="s">
        <v>22</v>
      </c>
      <c r="J9" s="1137" t="s">
        <v>235</v>
      </c>
      <c r="K9" s="1140" t="s">
        <v>317</v>
      </c>
      <c r="L9" s="102"/>
      <c r="M9" s="1113" t="s">
        <v>219</v>
      </c>
      <c r="N9" s="1103" t="s">
        <v>226</v>
      </c>
      <c r="O9" s="1103" t="s">
        <v>227</v>
      </c>
      <c r="P9" s="1103" t="s">
        <v>463</v>
      </c>
      <c r="Q9" s="871" t="s">
        <v>462</v>
      </c>
      <c r="R9" s="102"/>
      <c r="S9" s="1106" t="s">
        <v>301</v>
      </c>
      <c r="T9" s="1106" t="s">
        <v>302</v>
      </c>
      <c r="U9" s="1106" t="s">
        <v>303</v>
      </c>
      <c r="V9" s="1106" t="s">
        <v>304</v>
      </c>
      <c r="W9" s="1106" t="s">
        <v>305</v>
      </c>
      <c r="X9" s="1106" t="s">
        <v>306</v>
      </c>
      <c r="Y9" s="1106" t="s">
        <v>307</v>
      </c>
      <c r="Z9" s="1106" t="s">
        <v>308</v>
      </c>
      <c r="AA9" s="1106" t="s">
        <v>309</v>
      </c>
      <c r="AB9" s="1106" t="s">
        <v>310</v>
      </c>
      <c r="AC9" s="1106" t="s">
        <v>311</v>
      </c>
      <c r="AD9" s="1106" t="s">
        <v>312</v>
      </c>
      <c r="AE9" s="1106" t="s">
        <v>313</v>
      </c>
      <c r="AF9" s="1106" t="s">
        <v>314</v>
      </c>
      <c r="AG9" s="1106" t="s">
        <v>315</v>
      </c>
      <c r="AH9" s="1106" t="s">
        <v>316</v>
      </c>
      <c r="AJ9" s="1134"/>
      <c r="AK9" s="1137"/>
      <c r="AL9" s="1140"/>
      <c r="AN9" s="1197"/>
      <c r="AO9" s="1191"/>
      <c r="AP9" s="1194"/>
      <c r="AR9" s="1146"/>
      <c r="AS9" s="1143"/>
      <c r="AT9" s="1200"/>
      <c r="AU9" s="102"/>
      <c r="AV9" s="1131" t="s">
        <v>301</v>
      </c>
      <c r="AW9" s="1127" t="s">
        <v>302</v>
      </c>
      <c r="AX9" s="1127" t="s">
        <v>303</v>
      </c>
      <c r="AY9" s="1127" t="s">
        <v>304</v>
      </c>
      <c r="AZ9" s="1127" t="s">
        <v>305</v>
      </c>
      <c r="BA9" s="1127" t="s">
        <v>306</v>
      </c>
      <c r="BB9" s="1127" t="s">
        <v>307</v>
      </c>
      <c r="BC9" s="1127" t="s">
        <v>308</v>
      </c>
      <c r="BD9" s="1127" t="s">
        <v>309</v>
      </c>
      <c r="BE9" s="1127" t="s">
        <v>310</v>
      </c>
      <c r="BF9" s="1127" t="s">
        <v>311</v>
      </c>
      <c r="BG9" s="1127" t="s">
        <v>312</v>
      </c>
      <c r="BH9" s="1127" t="s">
        <v>313</v>
      </c>
      <c r="BI9" s="1127" t="s">
        <v>314</v>
      </c>
      <c r="BJ9" s="1127" t="s">
        <v>315</v>
      </c>
      <c r="BK9" s="1129" t="s">
        <v>316</v>
      </c>
      <c r="BL9" s="102"/>
      <c r="BM9" s="1186" t="s">
        <v>231</v>
      </c>
      <c r="BN9" s="1184" t="s">
        <v>25</v>
      </c>
      <c r="BO9" s="1188" t="s">
        <v>99</v>
      </c>
      <c r="BP9" s="1178" t="s">
        <v>100</v>
      </c>
      <c r="BQ9" s="1101" t="s">
        <v>81</v>
      </c>
      <c r="BS9" s="143"/>
      <c r="BU9" s="144"/>
    </row>
    <row r="10" spans="2:138" s="145" customFormat="1" ht="14.95" customHeight="1" x14ac:dyDescent="0.2">
      <c r="B10" s="1134"/>
      <c r="C10" s="1137"/>
      <c r="D10" s="1137"/>
      <c r="E10" s="1140"/>
      <c r="F10" s="1156"/>
      <c r="G10" s="1137"/>
      <c r="H10" s="1137"/>
      <c r="I10" s="1137"/>
      <c r="J10" s="1137"/>
      <c r="K10" s="1140"/>
      <c r="L10" s="102"/>
      <c r="M10" s="1113"/>
      <c r="N10" s="1103"/>
      <c r="O10" s="1103"/>
      <c r="P10" s="1103"/>
      <c r="Q10" s="871" t="s">
        <v>464</v>
      </c>
      <c r="R10" s="102"/>
      <c r="S10" s="1106"/>
      <c r="T10" s="1106"/>
      <c r="U10" s="1106"/>
      <c r="V10" s="1106"/>
      <c r="W10" s="1106"/>
      <c r="X10" s="1106"/>
      <c r="Y10" s="1106"/>
      <c r="Z10" s="1106"/>
      <c r="AA10" s="1106"/>
      <c r="AB10" s="1106"/>
      <c r="AC10" s="1106"/>
      <c r="AD10" s="1106"/>
      <c r="AE10" s="1106"/>
      <c r="AF10" s="1106"/>
      <c r="AG10" s="1106"/>
      <c r="AH10" s="1106"/>
      <c r="AJ10" s="1134"/>
      <c r="AK10" s="1137"/>
      <c r="AL10" s="1140"/>
      <c r="AN10" s="1197"/>
      <c r="AO10" s="1191"/>
      <c r="AP10" s="1194"/>
      <c r="AR10" s="1146"/>
      <c r="AS10" s="1143"/>
      <c r="AT10" s="1200"/>
      <c r="AU10" s="102"/>
      <c r="AV10" s="1131"/>
      <c r="AW10" s="1127"/>
      <c r="AX10" s="1127"/>
      <c r="AY10" s="1127"/>
      <c r="AZ10" s="1127"/>
      <c r="BA10" s="1127"/>
      <c r="BB10" s="1127"/>
      <c r="BC10" s="1127"/>
      <c r="BD10" s="1127"/>
      <c r="BE10" s="1127"/>
      <c r="BF10" s="1127"/>
      <c r="BG10" s="1127"/>
      <c r="BH10" s="1127"/>
      <c r="BI10" s="1127"/>
      <c r="BJ10" s="1127"/>
      <c r="BK10" s="1129"/>
      <c r="BL10" s="102"/>
      <c r="BM10" s="1186"/>
      <c r="BN10" s="1184"/>
      <c r="BO10" s="1188"/>
      <c r="BP10" s="1178"/>
      <c r="BQ10" s="1101"/>
      <c r="BR10" s="133"/>
      <c r="BS10" s="134"/>
      <c r="BT10" s="102"/>
      <c r="BU10" s="135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</row>
    <row r="11" spans="2:138" s="145" customFormat="1" ht="14.95" customHeight="1" thickBot="1" x14ac:dyDescent="0.25">
      <c r="B11" s="1134"/>
      <c r="C11" s="1137"/>
      <c r="D11" s="1137"/>
      <c r="E11" s="1140"/>
      <c r="F11" s="1156"/>
      <c r="G11" s="1137"/>
      <c r="H11" s="1137"/>
      <c r="I11" s="1137"/>
      <c r="J11" s="1137"/>
      <c r="K11" s="1140"/>
      <c r="L11" s="102"/>
      <c r="M11" s="1113"/>
      <c r="N11" s="1103"/>
      <c r="O11" s="1103"/>
      <c r="P11" s="1103"/>
      <c r="Q11" s="966" cm="1">
        <f t="array" ref="Q11">COLUMN('כח אדם - שכר'!AW9:AW11)-COLUMN('כח אדם - שכר'!T9:T11)</f>
        <v>29</v>
      </c>
      <c r="R11" s="102"/>
      <c r="S11" s="1106"/>
      <c r="T11" s="1106"/>
      <c r="U11" s="1106"/>
      <c r="V11" s="1106"/>
      <c r="W11" s="1106"/>
      <c r="X11" s="1106"/>
      <c r="Y11" s="1106"/>
      <c r="Z11" s="1106"/>
      <c r="AA11" s="1106"/>
      <c r="AB11" s="1106"/>
      <c r="AC11" s="1106"/>
      <c r="AD11" s="1106"/>
      <c r="AE11" s="1106"/>
      <c r="AF11" s="1106"/>
      <c r="AG11" s="1106"/>
      <c r="AH11" s="1106"/>
      <c r="AJ11" s="1135"/>
      <c r="AK11" s="1138"/>
      <c r="AL11" s="1141"/>
      <c r="AN11" s="1198"/>
      <c r="AO11" s="1192"/>
      <c r="AP11" s="1195"/>
      <c r="AR11" s="1147"/>
      <c r="AS11" s="1144"/>
      <c r="AT11" s="1201"/>
      <c r="AU11" s="102"/>
      <c r="AV11" s="1132"/>
      <c r="AW11" s="1128"/>
      <c r="AX11" s="1128"/>
      <c r="AY11" s="1128"/>
      <c r="AZ11" s="1128"/>
      <c r="BA11" s="1128"/>
      <c r="BB11" s="1128"/>
      <c r="BC11" s="1128"/>
      <c r="BD11" s="1128"/>
      <c r="BE11" s="1128"/>
      <c r="BF11" s="1128"/>
      <c r="BG11" s="1128"/>
      <c r="BH11" s="1128"/>
      <c r="BI11" s="1128"/>
      <c r="BJ11" s="1128"/>
      <c r="BK11" s="1130"/>
      <c r="BL11" s="102"/>
      <c r="BM11" s="1187"/>
      <c r="BN11" s="1185"/>
      <c r="BO11" s="1189"/>
      <c r="BP11" s="1179"/>
      <c r="BQ11" s="1102"/>
      <c r="BR11" s="133"/>
      <c r="BS11" s="134"/>
      <c r="BT11" s="102"/>
      <c r="BU11" s="135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</row>
    <row r="12" spans="2:138" ht="14.95" customHeight="1" x14ac:dyDescent="0.2">
      <c r="B12" s="691">
        <v>1</v>
      </c>
      <c r="C12" s="547"/>
      <c r="D12" s="548"/>
      <c r="E12" s="549"/>
      <c r="F12" s="550"/>
      <c r="G12" s="551"/>
      <c r="H12" s="551"/>
      <c r="I12" s="552"/>
      <c r="J12" s="553"/>
      <c r="K12" s="146">
        <f t="shared" ref="K12:K43" si="0">N12</f>
        <v>0</v>
      </c>
      <c r="M12" s="229">
        <f t="shared" ref="M12:M43" si="1">IF(COUNTBLANK($C12:$J12)&gt;0,0,1)</f>
        <v>0</v>
      </c>
      <c r="N12" s="868">
        <f xml:space="preserve"> IF(M12=0, 0,VLOOKUP($F12,'הנחיות למילוי-התחל כאן'!$F$6:$I$17,3,0))</f>
        <v>0</v>
      </c>
      <c r="O12" s="869">
        <f xml:space="preserve"> IF(M12=0, 0,VLOOKUP($F12,'הנחיות למילוי-התחל כאן'!$F$6:$I$17,4,0))</f>
        <v>0</v>
      </c>
      <c r="P12" s="870">
        <f t="shared" ref="P12:P75" si="2">IF(M12=0, 0, IF(AN12*AK12 &lt;&gt; 0, AN12/AK12, 0))</f>
        <v>0</v>
      </c>
      <c r="Q12" s="230" t="str">
        <f>ADDRESS(ROW(),COLUMN()+2)&amp;":"&amp;ADDRESS(ROW(),COLUMN()+17)</f>
        <v>$S$12:$AH$12</v>
      </c>
      <c r="S12" s="565"/>
      <c r="T12" s="565"/>
      <c r="U12" s="565"/>
      <c r="V12" s="565"/>
      <c r="W12" s="565"/>
      <c r="X12" s="565"/>
      <c r="Y12" s="565"/>
      <c r="Z12" s="565"/>
      <c r="AA12" s="565"/>
      <c r="AB12" s="565"/>
      <c r="AC12" s="565"/>
      <c r="AD12" s="565"/>
      <c r="AE12" s="565"/>
      <c r="AF12" s="565"/>
      <c r="AG12" s="565"/>
      <c r="AH12" s="565"/>
      <c r="AJ12" s="151" t="str">
        <f t="shared" ref="AJ12:AJ75" si="3">IF(M12=0, "",$O12)</f>
        <v/>
      </c>
      <c r="AK12" s="152" t="str">
        <f t="shared" ref="AK12:AK75" ca="1" si="4">IF(N12,SUMIFS(INDIRECT(Q12),wp_act, "=1" ),"")</f>
        <v/>
      </c>
      <c r="AL12" s="153" t="str">
        <f t="shared" ref="AL12:AL75" si="5">IF(M12=0, "", IF(AK12&gt;AJ12, "חריגה", ""))</f>
        <v/>
      </c>
      <c r="AN12" s="154" t="str">
        <f>IF($M12=0, "",MIN($G12+$H12, $N12 *  $J12) *$I12 * $AK12)</f>
        <v/>
      </c>
      <c r="AO12" s="835" t="str">
        <f>IF($M12=0, "", $I12*$J12*$AK12/12)</f>
        <v/>
      </c>
      <c r="AP12" s="155" t="str">
        <f>IF(M12=0, "", (G12+H12)*I12)</f>
        <v/>
      </c>
      <c r="AR12" s="156" t="str">
        <f t="shared" ref="AR12:AR75" si="6">IF(F12&gt;0,MIN(($N12),($G12+$H12)),"")</f>
        <v/>
      </c>
      <c r="AS12" s="157" t="str">
        <f t="shared" ref="AS12:AS75" si="7">IF(M12=0, "",IF(F12=6,(MIN($O12,J12)),J12))</f>
        <v/>
      </c>
      <c r="AT12" s="158" t="str">
        <f t="shared" ref="AT12:AT43" si="8">IF($M12=0, "",IF(BO12*BM12 &lt;&gt; 0, BO12/BM12, 0))</f>
        <v/>
      </c>
      <c r="AV12" s="231" t="str" cm="1">
        <f t="array" aca="1" ref="AV12" ca="1">IF(AND($M12=1,ISNUMBER(INDIRECT(ADDRESS(ROW(),COLUMN()-_mp_perc_gap)))), INDIRECT(ADDRESS(ROW(),COLUMN()-_mp_perc_gap))*(1-AV$8)*(1-$BQ$8), "")</f>
        <v/>
      </c>
      <c r="AW12" s="231" t="str" cm="1">
        <f t="array" aca="1" ref="AW12" ca="1">IF(AND($M12=1,ISNUMBER(INDIRECT(ADDRESS(ROW(),COLUMN()-_mp_perc_gap)))), INDIRECT(ADDRESS(ROW(),COLUMN()-_mp_perc_gap))*(1-AW$8)*(1-$BQ$8), "")</f>
        <v/>
      </c>
      <c r="AX12" s="231" t="str" cm="1">
        <f t="array" aca="1" ref="AX12" ca="1">IF(AND($M12=1,ISNUMBER(INDIRECT(ADDRESS(ROW(),COLUMN()-_mp_perc_gap)))), INDIRECT(ADDRESS(ROW(),COLUMN()-_mp_perc_gap))*(1-AX$8)*(1-$BQ$8), "")</f>
        <v/>
      </c>
      <c r="AY12" s="231" t="str" cm="1">
        <f t="array" aca="1" ref="AY12" ca="1">IF(AND($M12=1,ISNUMBER(INDIRECT(ADDRESS(ROW(),COLUMN()-_mp_perc_gap)))), INDIRECT(ADDRESS(ROW(),COLUMN()-_mp_perc_gap))*(1-AY$8)*(1-$BQ$8), "")</f>
        <v/>
      </c>
      <c r="AZ12" s="231" t="str" cm="1">
        <f t="array" aca="1" ref="AZ12" ca="1">IF(AND($M12=1,ISNUMBER(INDIRECT(ADDRESS(ROW(),COLUMN()-_mp_perc_gap)))), INDIRECT(ADDRESS(ROW(),COLUMN()-_mp_perc_gap))*(1-AZ$8)*(1-$BQ$8), "")</f>
        <v/>
      </c>
      <c r="BA12" s="231" t="str" cm="1">
        <f t="array" aca="1" ref="BA12" ca="1">IF(AND($M12=1,ISNUMBER(INDIRECT(ADDRESS(ROW(),COLUMN()-_mp_perc_gap)))), INDIRECT(ADDRESS(ROW(),COLUMN()-_mp_perc_gap))*(1-BA$8)*(1-$BQ$8), "")</f>
        <v/>
      </c>
      <c r="BB12" s="231" t="str" cm="1">
        <f t="array" aca="1" ref="BB12" ca="1">IF(AND($M12=1,ISNUMBER(INDIRECT(ADDRESS(ROW(),COLUMN()-_mp_perc_gap)))), INDIRECT(ADDRESS(ROW(),COLUMN()-_mp_perc_gap))*(1-BB$8)*(1-$BQ$8), "")</f>
        <v/>
      </c>
      <c r="BC12" s="231" t="str" cm="1">
        <f t="array" aca="1" ref="BC12" ca="1">IF(AND($M12=1,ISNUMBER(INDIRECT(ADDRESS(ROW(),COLUMN()-_mp_perc_gap)))), INDIRECT(ADDRESS(ROW(),COLUMN()-_mp_perc_gap))*(1-BC$8)*(1-$BQ$8), "")</f>
        <v/>
      </c>
      <c r="BD12" s="231" t="str" cm="1">
        <f t="array" aca="1" ref="BD12" ca="1">IF(AND($M12=1,ISNUMBER(INDIRECT(ADDRESS(ROW(),COLUMN()-_mp_perc_gap)))), INDIRECT(ADDRESS(ROW(),COLUMN()-_mp_perc_gap))*(1-BD$8)*(1-$BQ$8), "")</f>
        <v/>
      </c>
      <c r="BE12" s="231" t="str" cm="1">
        <f t="array" aca="1" ref="BE12" ca="1">IF(AND($M12=1,ISNUMBER(INDIRECT(ADDRESS(ROW(),COLUMN()-_mp_perc_gap)))), INDIRECT(ADDRESS(ROW(),COLUMN()-_mp_perc_gap))*(1-BE$8)*(1-$BQ$8), "")</f>
        <v/>
      </c>
      <c r="BF12" s="231" t="str" cm="1">
        <f t="array" aca="1" ref="BF12" ca="1">IF(AND($M12=1,ISNUMBER(INDIRECT(ADDRESS(ROW(),COLUMN()-_mp_perc_gap)))), INDIRECT(ADDRESS(ROW(),COLUMN()-_mp_perc_gap))*(1-BF$8)*(1-$BQ$8), "")</f>
        <v/>
      </c>
      <c r="BG12" s="231" t="str" cm="1">
        <f t="array" aca="1" ref="BG12" ca="1">IF(AND($M12=1,ISNUMBER(INDIRECT(ADDRESS(ROW(),COLUMN()-_mp_perc_gap)))), INDIRECT(ADDRESS(ROW(),COLUMN()-_mp_perc_gap))*(1-BG$8)*(1-$BQ$8), "")</f>
        <v/>
      </c>
      <c r="BH12" s="231" t="str" cm="1">
        <f t="array" aca="1" ref="BH12" ca="1">IF(AND($M12=1,ISNUMBER(INDIRECT(ADDRESS(ROW(),COLUMN()-_mp_perc_gap)))), INDIRECT(ADDRESS(ROW(),COLUMN()-_mp_perc_gap))*(1-BH$8)*(1-$BQ$8), "")</f>
        <v/>
      </c>
      <c r="BI12" s="231" t="str" cm="1">
        <f t="array" aca="1" ref="BI12" ca="1">IF(AND($M12=1,ISNUMBER(INDIRECT(ADDRESS(ROW(),COLUMN()-_mp_perc_gap)))), INDIRECT(ADDRESS(ROW(),COLUMN()-_mp_perc_gap))*(1-BI$8)*(1-$BQ$8), "")</f>
        <v/>
      </c>
      <c r="BJ12" s="231" t="str" cm="1">
        <f t="array" aca="1" ref="BJ12" ca="1">IF(AND($M12=1,ISNUMBER(INDIRECT(ADDRESS(ROW(),COLUMN()-_mp_perc_gap)))), INDIRECT(ADDRESS(ROW(),COLUMN()-_mp_perc_gap))*(1-BJ$8)*(1-$BQ$8), "")</f>
        <v/>
      </c>
      <c r="BK12" s="231" t="str" cm="1">
        <f t="array" aca="1" ref="BK12" ca="1">IF(AND($M12=1,ISNUMBER(INDIRECT(ADDRESS(ROW(),COLUMN()-_mp_perc_gap)))), INDIRECT(ADDRESS(ROW(),COLUMN()-_mp_perc_gap))*(1-BK$8)*(1-$BQ$8), "")</f>
        <v/>
      </c>
      <c r="BM12" s="162" t="str">
        <f t="shared" ref="BM12:BM75" si="9">IF(M12=0, "",SUMIFS($AV12:$BK12,wp_act, "=1" ))</f>
        <v/>
      </c>
      <c r="BN12" s="839" t="str">
        <f t="shared" ref="BN12:BN75" si="10">IF(M12=0, "",I12)</f>
        <v/>
      </c>
      <c r="BO12" s="840" t="str">
        <f t="shared" ref="BO12:BO75" si="11">IF($M12=0, "",MIN($G12+$H12, $N12 *  $J12) *$BN12 * $BM12)</f>
        <v/>
      </c>
      <c r="BP12" s="841" t="str">
        <f>IF($M12=0, "", ($BN12*$J12*$BM12/12) )</f>
        <v/>
      </c>
      <c r="BQ12" s="163"/>
      <c r="BR12" s="133" t="b">
        <f t="shared" ref="BR12:BR43" si="12">OR($C12=0,$D12=0,$E12=0,$F12=0)</f>
        <v>1</v>
      </c>
    </row>
    <row r="13" spans="2:138" ht="14.95" customHeight="1" x14ac:dyDescent="0.2">
      <c r="B13" s="691">
        <v>2</v>
      </c>
      <c r="C13" s="547"/>
      <c r="D13" s="548"/>
      <c r="E13" s="549"/>
      <c r="F13" s="550"/>
      <c r="G13" s="551"/>
      <c r="H13" s="551"/>
      <c r="I13" s="552"/>
      <c r="J13" s="553"/>
      <c r="K13" s="146">
        <f t="shared" si="0"/>
        <v>0</v>
      </c>
      <c r="M13" s="147">
        <f t="shared" si="1"/>
        <v>0</v>
      </c>
      <c r="N13" s="148">
        <f xml:space="preserve"> IF(M13=0, 0,VLOOKUP($F13,'הנחיות למילוי-התחל כאן'!$F$6:$I$17,3,0))</f>
        <v>0</v>
      </c>
      <c r="O13" s="149">
        <f xml:space="preserve"> IF(M13=0, 0,VLOOKUP($F13,'הנחיות למילוי-התחל כאן'!$F$6:$I$17,4,0))</f>
        <v>0</v>
      </c>
      <c r="P13" s="852">
        <f t="shared" si="2"/>
        <v>0</v>
      </c>
      <c r="Q13" s="230" t="str">
        <f>ADDRESS(ROW(),COLUMN()+2)&amp;":"&amp;ADDRESS(ROW(),COLUMN()+17)</f>
        <v>$S$13:$AH$13</v>
      </c>
      <c r="S13" s="565"/>
      <c r="T13" s="565"/>
      <c r="U13" s="565"/>
      <c r="V13" s="565"/>
      <c r="W13" s="565"/>
      <c r="X13" s="565"/>
      <c r="Y13" s="565"/>
      <c r="Z13" s="565"/>
      <c r="AA13" s="565"/>
      <c r="AB13" s="565"/>
      <c r="AC13" s="565"/>
      <c r="AD13" s="565"/>
      <c r="AE13" s="565"/>
      <c r="AF13" s="565"/>
      <c r="AG13" s="565"/>
      <c r="AH13" s="565"/>
      <c r="AJ13" s="164" t="str">
        <f t="shared" si="3"/>
        <v/>
      </c>
      <c r="AK13" s="152" t="str">
        <f t="shared" ca="1" si="4"/>
        <v/>
      </c>
      <c r="AL13" s="165" t="str">
        <f t="shared" si="5"/>
        <v/>
      </c>
      <c r="AN13" s="154" t="str">
        <f>IF($M13=0, "",MIN($G13+$H13, $N13 *  $J13) *$I13 * $AK13)</f>
        <v/>
      </c>
      <c r="AO13" s="835" t="str">
        <f>IF($M13=0, "", $I13*$J13*$AK13/12)</f>
        <v/>
      </c>
      <c r="AP13" s="155" t="str">
        <f>IF(M13=0, "", (G13+H13)*I13)</f>
        <v/>
      </c>
      <c r="AR13" s="166" t="str">
        <f t="shared" si="6"/>
        <v/>
      </c>
      <c r="AS13" s="167" t="str">
        <f t="shared" si="7"/>
        <v/>
      </c>
      <c r="AT13" s="168" t="str">
        <f t="shared" si="8"/>
        <v/>
      </c>
      <c r="AV13" s="160" t="str" cm="1">
        <f t="array" aca="1" ref="AV13" ca="1">IF(AND($M13=1,ISNUMBER(INDIRECT(ADDRESS(ROW(),COLUMN()-_mp_perc_gap)))), INDIRECT(ADDRESS(ROW(),COLUMN()-_mp_perc_gap))*(1-AV$8)*(1-$BQ$8), "")</f>
        <v/>
      </c>
      <c r="AW13" s="160" t="str" cm="1">
        <f t="array" aca="1" ref="AW13" ca="1">IF(AND($M13=1,ISNUMBER(INDIRECT(ADDRESS(ROW(),COLUMN()-_mp_perc_gap)))), INDIRECT(ADDRESS(ROW(),COLUMN()-_mp_perc_gap))*(1-AW$8)*(1-$BQ$8), "")</f>
        <v/>
      </c>
      <c r="AX13" s="160" t="str" cm="1">
        <f t="array" aca="1" ref="AX13" ca="1">IF(AND($M13=1,ISNUMBER(INDIRECT(ADDRESS(ROW(),COLUMN()-_mp_perc_gap)))), INDIRECT(ADDRESS(ROW(),COLUMN()-_mp_perc_gap))*(1-AX$8)*(1-$BQ$8), "")</f>
        <v/>
      </c>
      <c r="AY13" s="160" t="str" cm="1">
        <f t="array" aca="1" ref="AY13" ca="1">IF(AND($M13=1,ISNUMBER(INDIRECT(ADDRESS(ROW(),COLUMN()-_mp_perc_gap)))), INDIRECT(ADDRESS(ROW(),COLUMN()-_mp_perc_gap))*(1-AY$8)*(1-$BQ$8), "")</f>
        <v/>
      </c>
      <c r="AZ13" s="160" t="str" cm="1">
        <f t="array" aca="1" ref="AZ13" ca="1">IF(AND($M13=1,ISNUMBER(INDIRECT(ADDRESS(ROW(),COLUMN()-_mp_perc_gap)))), INDIRECT(ADDRESS(ROW(),COLUMN()-_mp_perc_gap))*(1-AZ$8)*(1-$BQ$8), "")</f>
        <v/>
      </c>
      <c r="BA13" s="160" t="str" cm="1">
        <f t="array" aca="1" ref="BA13" ca="1">IF(AND($M13=1,ISNUMBER(INDIRECT(ADDRESS(ROW(),COLUMN()-_mp_perc_gap)))), INDIRECT(ADDRESS(ROW(),COLUMN()-_mp_perc_gap))*(1-BA$8)*(1-$BQ$8), "")</f>
        <v/>
      </c>
      <c r="BB13" s="160" t="str" cm="1">
        <f t="array" aca="1" ref="BB13" ca="1">IF(AND($M13=1,ISNUMBER(INDIRECT(ADDRESS(ROW(),COLUMN()-_mp_perc_gap)))), INDIRECT(ADDRESS(ROW(),COLUMN()-_mp_perc_gap))*(1-BB$8)*(1-$BQ$8), "")</f>
        <v/>
      </c>
      <c r="BC13" s="160" t="str" cm="1">
        <f t="array" aca="1" ref="BC13" ca="1">IF(AND($M13=1,ISNUMBER(INDIRECT(ADDRESS(ROW(),COLUMN()-_mp_perc_gap)))), INDIRECT(ADDRESS(ROW(),COLUMN()-_mp_perc_gap))*(1-BC$8)*(1-$BQ$8), "")</f>
        <v/>
      </c>
      <c r="BD13" s="160" t="str" cm="1">
        <f t="array" aca="1" ref="BD13" ca="1">IF(AND($M13=1,ISNUMBER(INDIRECT(ADDRESS(ROW(),COLUMN()-_mp_perc_gap)))), INDIRECT(ADDRESS(ROW(),COLUMN()-_mp_perc_gap))*(1-BD$8)*(1-$BQ$8), "")</f>
        <v/>
      </c>
      <c r="BE13" s="160" t="str" cm="1">
        <f t="array" aca="1" ref="BE13" ca="1">IF(AND($M13=1,ISNUMBER(INDIRECT(ADDRESS(ROW(),COLUMN()-_mp_perc_gap)))), INDIRECT(ADDRESS(ROW(),COLUMN()-_mp_perc_gap))*(1-BE$8)*(1-$BQ$8), "")</f>
        <v/>
      </c>
      <c r="BF13" s="160" t="str" cm="1">
        <f t="array" aca="1" ref="BF13" ca="1">IF(AND($M13=1,ISNUMBER(INDIRECT(ADDRESS(ROW(),COLUMN()-_mp_perc_gap)))), INDIRECT(ADDRESS(ROW(),COLUMN()-_mp_perc_gap))*(1-BF$8)*(1-$BQ$8), "")</f>
        <v/>
      </c>
      <c r="BG13" s="160" t="str" cm="1">
        <f t="array" aca="1" ref="BG13" ca="1">IF(AND($M13=1,ISNUMBER(INDIRECT(ADDRESS(ROW(),COLUMN()-_mp_perc_gap)))), INDIRECT(ADDRESS(ROW(),COLUMN()-_mp_perc_gap))*(1-BG$8)*(1-$BQ$8), "")</f>
        <v/>
      </c>
      <c r="BH13" s="160" t="str" cm="1">
        <f t="array" aca="1" ref="BH13" ca="1">IF(AND($M13=1,ISNUMBER(INDIRECT(ADDRESS(ROW(),COLUMN()-_mp_perc_gap)))), INDIRECT(ADDRESS(ROW(),COLUMN()-_mp_perc_gap))*(1-BH$8)*(1-$BQ$8), "")</f>
        <v/>
      </c>
      <c r="BI13" s="160" t="str" cm="1">
        <f t="array" aca="1" ref="BI13" ca="1">IF(AND($M13=1,ISNUMBER(INDIRECT(ADDRESS(ROW(),COLUMN()-_mp_perc_gap)))), INDIRECT(ADDRESS(ROW(),COLUMN()-_mp_perc_gap))*(1-BI$8)*(1-$BQ$8), "")</f>
        <v/>
      </c>
      <c r="BJ13" s="160" t="str" cm="1">
        <f t="array" aca="1" ref="BJ13" ca="1">IF(AND($M13=1,ISNUMBER(INDIRECT(ADDRESS(ROW(),COLUMN()-_mp_perc_gap)))), INDIRECT(ADDRESS(ROW(),COLUMN()-_mp_perc_gap))*(1-BJ$8)*(1-$BQ$8), "")</f>
        <v/>
      </c>
      <c r="BK13" s="160" t="str" cm="1">
        <f t="array" aca="1" ref="BK13" ca="1">IF(AND($M13=1,ISNUMBER(INDIRECT(ADDRESS(ROW(),COLUMN()-_mp_perc_gap)))), INDIRECT(ADDRESS(ROW(),COLUMN()-_mp_perc_gap))*(1-BK$8)*(1-$BQ$8), "")</f>
        <v/>
      </c>
      <c r="BM13" s="169" t="str">
        <f t="shared" si="9"/>
        <v/>
      </c>
      <c r="BN13" s="842" t="str">
        <f t="shared" si="10"/>
        <v/>
      </c>
      <c r="BO13" s="843" t="str">
        <f t="shared" si="11"/>
        <v/>
      </c>
      <c r="BP13" s="841" t="str">
        <f t="shared" ref="BP13:BP76" si="13">IF($M13=0, "", ($BN13*$J13*$BM13/12) )</f>
        <v/>
      </c>
      <c r="BQ13" s="170"/>
      <c r="BR13" s="133" t="b">
        <f t="shared" si="12"/>
        <v>1</v>
      </c>
      <c r="BV13" s="171"/>
    </row>
    <row r="14" spans="2:138" ht="14.95" customHeight="1" x14ac:dyDescent="0.2">
      <c r="B14" s="691">
        <v>3</v>
      </c>
      <c r="C14" s="547"/>
      <c r="D14" s="548"/>
      <c r="E14" s="549"/>
      <c r="F14" s="550"/>
      <c r="G14" s="551"/>
      <c r="H14" s="551"/>
      <c r="I14" s="552"/>
      <c r="J14" s="553"/>
      <c r="K14" s="146">
        <f t="shared" si="0"/>
        <v>0</v>
      </c>
      <c r="M14" s="147">
        <f t="shared" si="1"/>
        <v>0</v>
      </c>
      <c r="N14" s="148">
        <f xml:space="preserve"> IF(M14=0, 0,VLOOKUP($F14,'הנחיות למילוי-התחל כאן'!$F$6:$I$17,3,0))</f>
        <v>0</v>
      </c>
      <c r="O14" s="149">
        <f xml:space="preserve"> IF(M14=0, 0,VLOOKUP($F14,'הנחיות למילוי-התחל כאן'!$F$6:$I$17,4,0))</f>
        <v>0</v>
      </c>
      <c r="P14" s="852">
        <f t="shared" si="2"/>
        <v>0</v>
      </c>
      <c r="Q14" s="230" t="str">
        <f t="shared" ref="Q14:Q77" si="14">ADDRESS(ROW(),COLUMN()+2)&amp;":"&amp;ADDRESS(ROW(),COLUMN()+17)</f>
        <v>$S$14:$AH$14</v>
      </c>
      <c r="S14" s="565"/>
      <c r="T14" s="565"/>
      <c r="U14" s="565"/>
      <c r="V14" s="565"/>
      <c r="W14" s="565"/>
      <c r="X14" s="565"/>
      <c r="Y14" s="565"/>
      <c r="Z14" s="565"/>
      <c r="AA14" s="565"/>
      <c r="AB14" s="565"/>
      <c r="AC14" s="565"/>
      <c r="AD14" s="565"/>
      <c r="AE14" s="565"/>
      <c r="AF14" s="565"/>
      <c r="AG14" s="565"/>
      <c r="AH14" s="565"/>
      <c r="AJ14" s="164" t="str">
        <f t="shared" si="3"/>
        <v/>
      </c>
      <c r="AK14" s="152" t="str">
        <f t="shared" ca="1" si="4"/>
        <v/>
      </c>
      <c r="AL14" s="165" t="str">
        <f t="shared" si="5"/>
        <v/>
      </c>
      <c r="AN14" s="154" t="str">
        <f t="shared" ref="AN14:AN77" si="15">IF($M14=0, "",MIN($G14+$H14, $N14 *  $J14) *$I14 * $AK14)</f>
        <v/>
      </c>
      <c r="AO14" s="835" t="str">
        <f t="shared" ref="AO14:AO77" si="16">IF($M14=0, "", $I14*$J14*$AK14/12)</f>
        <v/>
      </c>
      <c r="AP14" s="155" t="str">
        <f t="shared" ref="AP14:AP77" si="17">IF(M14=0, "", (G14+H14)*I14)</f>
        <v/>
      </c>
      <c r="AR14" s="166" t="str">
        <f t="shared" si="6"/>
        <v/>
      </c>
      <c r="AS14" s="167" t="str">
        <f t="shared" si="7"/>
        <v/>
      </c>
      <c r="AT14" s="168" t="str">
        <f t="shared" si="8"/>
        <v/>
      </c>
      <c r="AV14" s="160" t="str" cm="1">
        <f t="array" aca="1" ref="AV14" ca="1">IF(AND($M14=1,ISNUMBER(INDIRECT(ADDRESS(ROW(),COLUMN()-_mp_perc_gap)))), INDIRECT(ADDRESS(ROW(),COLUMN()-_mp_perc_gap))*(1-AV$8)*(1-$BQ$8), "")</f>
        <v/>
      </c>
      <c r="AW14" s="160" t="str" cm="1">
        <f t="array" aca="1" ref="AW14" ca="1">IF(AND($M14=1,ISNUMBER(INDIRECT(ADDRESS(ROW(),COLUMN()-_mp_perc_gap)))), INDIRECT(ADDRESS(ROW(),COLUMN()-_mp_perc_gap))*(1-AW$8)*(1-$BQ$8), "")</f>
        <v/>
      </c>
      <c r="AX14" s="160" t="str" cm="1">
        <f t="array" aca="1" ref="AX14" ca="1">IF(AND($M14=1,ISNUMBER(INDIRECT(ADDRESS(ROW(),COLUMN()-_mp_perc_gap)))), INDIRECT(ADDRESS(ROW(),COLUMN()-_mp_perc_gap))*(1-AX$8)*(1-$BQ$8), "")</f>
        <v/>
      </c>
      <c r="AY14" s="160" t="str" cm="1">
        <f t="array" aca="1" ref="AY14" ca="1">IF(AND($M14=1,ISNUMBER(INDIRECT(ADDRESS(ROW(),COLUMN()-_mp_perc_gap)))), INDIRECT(ADDRESS(ROW(),COLUMN()-_mp_perc_gap))*(1-AY$8)*(1-$BQ$8), "")</f>
        <v/>
      </c>
      <c r="AZ14" s="160" t="str" cm="1">
        <f t="array" aca="1" ref="AZ14" ca="1">IF(AND($M14=1,ISNUMBER(INDIRECT(ADDRESS(ROW(),COLUMN()-_mp_perc_gap)))), INDIRECT(ADDRESS(ROW(),COLUMN()-_mp_perc_gap))*(1-AZ$8)*(1-$BQ$8), "")</f>
        <v/>
      </c>
      <c r="BA14" s="160" t="str" cm="1">
        <f t="array" aca="1" ref="BA14" ca="1">IF(AND($M14=1,ISNUMBER(INDIRECT(ADDRESS(ROW(),COLUMN()-_mp_perc_gap)))), INDIRECT(ADDRESS(ROW(),COLUMN()-_mp_perc_gap))*(1-BA$8)*(1-$BQ$8), "")</f>
        <v/>
      </c>
      <c r="BB14" s="160" t="str" cm="1">
        <f t="array" aca="1" ref="BB14" ca="1">IF(AND($M14=1,ISNUMBER(INDIRECT(ADDRESS(ROW(),COLUMN()-_mp_perc_gap)))), INDIRECT(ADDRESS(ROW(),COLUMN()-_mp_perc_gap))*(1-BB$8)*(1-$BQ$8), "")</f>
        <v/>
      </c>
      <c r="BC14" s="160" t="str" cm="1">
        <f t="array" aca="1" ref="BC14" ca="1">IF(AND($M14=1,ISNUMBER(INDIRECT(ADDRESS(ROW(),COLUMN()-_mp_perc_gap)))), INDIRECT(ADDRESS(ROW(),COLUMN()-_mp_perc_gap))*(1-BC$8)*(1-$BQ$8), "")</f>
        <v/>
      </c>
      <c r="BD14" s="160" t="str" cm="1">
        <f t="array" aca="1" ref="BD14" ca="1">IF(AND($M14=1,ISNUMBER(INDIRECT(ADDRESS(ROW(),COLUMN()-_mp_perc_gap)))), INDIRECT(ADDRESS(ROW(),COLUMN()-_mp_perc_gap))*(1-BD$8)*(1-$BQ$8), "")</f>
        <v/>
      </c>
      <c r="BE14" s="160" t="str" cm="1">
        <f t="array" aca="1" ref="BE14" ca="1">IF(AND($M14=1,ISNUMBER(INDIRECT(ADDRESS(ROW(),COLUMN()-_mp_perc_gap)))), INDIRECT(ADDRESS(ROW(),COLUMN()-_mp_perc_gap))*(1-BE$8)*(1-$BQ$8), "")</f>
        <v/>
      </c>
      <c r="BF14" s="160" t="str" cm="1">
        <f t="array" aca="1" ref="BF14" ca="1">IF(AND($M14=1,ISNUMBER(INDIRECT(ADDRESS(ROW(),COLUMN()-_mp_perc_gap)))), INDIRECT(ADDRESS(ROW(),COLUMN()-_mp_perc_gap))*(1-BF$8)*(1-$BQ$8), "")</f>
        <v/>
      </c>
      <c r="BG14" s="160" t="str" cm="1">
        <f t="array" aca="1" ref="BG14" ca="1">IF(AND($M14=1,ISNUMBER(INDIRECT(ADDRESS(ROW(),COLUMN()-_mp_perc_gap)))), INDIRECT(ADDRESS(ROW(),COLUMN()-_mp_perc_gap))*(1-BG$8)*(1-$BQ$8), "")</f>
        <v/>
      </c>
      <c r="BH14" s="160" t="str" cm="1">
        <f t="array" aca="1" ref="BH14" ca="1">IF(AND($M14=1,ISNUMBER(INDIRECT(ADDRESS(ROW(),COLUMN()-_mp_perc_gap)))), INDIRECT(ADDRESS(ROW(),COLUMN()-_mp_perc_gap))*(1-BH$8)*(1-$BQ$8), "")</f>
        <v/>
      </c>
      <c r="BI14" s="160" t="str" cm="1">
        <f t="array" aca="1" ref="BI14" ca="1">IF(AND($M14=1,ISNUMBER(INDIRECT(ADDRESS(ROW(),COLUMN()-_mp_perc_gap)))), INDIRECT(ADDRESS(ROW(),COLUMN()-_mp_perc_gap))*(1-BI$8)*(1-$BQ$8), "")</f>
        <v/>
      </c>
      <c r="BJ14" s="160" t="str" cm="1">
        <f t="array" aca="1" ref="BJ14" ca="1">IF(AND($M14=1,ISNUMBER(INDIRECT(ADDRESS(ROW(),COLUMN()-_mp_perc_gap)))), INDIRECT(ADDRESS(ROW(),COLUMN()-_mp_perc_gap))*(1-BJ$8)*(1-$BQ$8), "")</f>
        <v/>
      </c>
      <c r="BK14" s="160" t="str" cm="1">
        <f t="array" aca="1" ref="BK14" ca="1">IF(AND($M14=1,ISNUMBER(INDIRECT(ADDRESS(ROW(),COLUMN()-_mp_perc_gap)))), INDIRECT(ADDRESS(ROW(),COLUMN()-_mp_perc_gap))*(1-BK$8)*(1-$BQ$8), "")</f>
        <v/>
      </c>
      <c r="BM14" s="169" t="str">
        <f t="shared" si="9"/>
        <v/>
      </c>
      <c r="BN14" s="842" t="str">
        <f t="shared" si="10"/>
        <v/>
      </c>
      <c r="BO14" s="843" t="str">
        <f t="shared" si="11"/>
        <v/>
      </c>
      <c r="BP14" s="841" t="str">
        <f t="shared" si="13"/>
        <v/>
      </c>
      <c r="BQ14" s="170"/>
      <c r="BR14" s="133" t="b">
        <f t="shared" si="12"/>
        <v>1</v>
      </c>
      <c r="BV14" s="171"/>
    </row>
    <row r="15" spans="2:138" ht="14.95" customHeight="1" x14ac:dyDescent="0.2">
      <c r="B15" s="691">
        <v>4</v>
      </c>
      <c r="C15" s="547"/>
      <c r="D15" s="548"/>
      <c r="E15" s="549"/>
      <c r="F15" s="550"/>
      <c r="G15" s="551"/>
      <c r="H15" s="551"/>
      <c r="I15" s="552"/>
      <c r="J15" s="553"/>
      <c r="K15" s="146">
        <f t="shared" si="0"/>
        <v>0</v>
      </c>
      <c r="M15" s="147">
        <f t="shared" si="1"/>
        <v>0</v>
      </c>
      <c r="N15" s="148">
        <f xml:space="preserve"> IF(M15=0, 0,VLOOKUP($F15,'הנחיות למילוי-התחל כאן'!$F$6:$I$17,3,0))</f>
        <v>0</v>
      </c>
      <c r="O15" s="149">
        <f xml:space="preserve"> IF(M15=0, 0,VLOOKUP($F15,'הנחיות למילוי-התחל כאן'!$F$6:$I$17,4,0))</f>
        <v>0</v>
      </c>
      <c r="P15" s="852">
        <f t="shared" si="2"/>
        <v>0</v>
      </c>
      <c r="Q15" s="230" t="str">
        <f t="shared" si="14"/>
        <v>$S$15:$AH$15</v>
      </c>
      <c r="S15" s="565"/>
      <c r="T15" s="565"/>
      <c r="U15" s="565"/>
      <c r="V15" s="565"/>
      <c r="W15" s="565"/>
      <c r="X15" s="565"/>
      <c r="Y15" s="565"/>
      <c r="Z15" s="565"/>
      <c r="AA15" s="565"/>
      <c r="AB15" s="565"/>
      <c r="AC15" s="565"/>
      <c r="AD15" s="565"/>
      <c r="AE15" s="565"/>
      <c r="AF15" s="565"/>
      <c r="AG15" s="565"/>
      <c r="AH15" s="565"/>
      <c r="AJ15" s="164" t="str">
        <f t="shared" si="3"/>
        <v/>
      </c>
      <c r="AK15" s="152" t="str">
        <f t="shared" ca="1" si="4"/>
        <v/>
      </c>
      <c r="AL15" s="165" t="str">
        <f t="shared" si="5"/>
        <v/>
      </c>
      <c r="AN15" s="154" t="str">
        <f t="shared" si="15"/>
        <v/>
      </c>
      <c r="AO15" s="835" t="str">
        <f t="shared" si="16"/>
        <v/>
      </c>
      <c r="AP15" s="155" t="str">
        <f t="shared" si="17"/>
        <v/>
      </c>
      <c r="AR15" s="166" t="str">
        <f t="shared" si="6"/>
        <v/>
      </c>
      <c r="AS15" s="167" t="str">
        <f t="shared" si="7"/>
        <v/>
      </c>
      <c r="AT15" s="168" t="str">
        <f t="shared" si="8"/>
        <v/>
      </c>
      <c r="AV15" s="160" t="str" cm="1">
        <f t="array" aca="1" ref="AV15" ca="1">IF(AND($M15=1,ISNUMBER(INDIRECT(ADDRESS(ROW(),COLUMN()-_mp_perc_gap)))), INDIRECT(ADDRESS(ROW(),COLUMN()-_mp_perc_gap))*(1-AV$8)*(1-$BQ$8), "")</f>
        <v/>
      </c>
      <c r="AW15" s="160" t="str" cm="1">
        <f t="array" aca="1" ref="AW15" ca="1">IF(AND($M15=1,ISNUMBER(INDIRECT(ADDRESS(ROW(),COLUMN()-_mp_perc_gap)))), INDIRECT(ADDRESS(ROW(),COLUMN()-_mp_perc_gap))*(1-AW$8)*(1-$BQ$8), "")</f>
        <v/>
      </c>
      <c r="AX15" s="160" t="str" cm="1">
        <f t="array" aca="1" ref="AX15" ca="1">IF(AND($M15=1,ISNUMBER(INDIRECT(ADDRESS(ROW(),COLUMN()-_mp_perc_gap)))), INDIRECT(ADDRESS(ROW(),COLUMN()-_mp_perc_gap))*(1-AX$8)*(1-$BQ$8), "")</f>
        <v/>
      </c>
      <c r="AY15" s="160" t="str" cm="1">
        <f t="array" aca="1" ref="AY15" ca="1">IF(AND($M15=1,ISNUMBER(INDIRECT(ADDRESS(ROW(),COLUMN()-_mp_perc_gap)))), INDIRECT(ADDRESS(ROW(),COLUMN()-_mp_perc_gap))*(1-AY$8)*(1-$BQ$8), "")</f>
        <v/>
      </c>
      <c r="AZ15" s="160" t="str" cm="1">
        <f t="array" aca="1" ref="AZ15" ca="1">IF(AND($M15=1,ISNUMBER(INDIRECT(ADDRESS(ROW(),COLUMN()-_mp_perc_gap)))), INDIRECT(ADDRESS(ROW(),COLUMN()-_mp_perc_gap))*(1-AZ$8)*(1-$BQ$8), "")</f>
        <v/>
      </c>
      <c r="BA15" s="160" t="str" cm="1">
        <f t="array" aca="1" ref="BA15" ca="1">IF(AND($M15=1,ISNUMBER(INDIRECT(ADDRESS(ROW(),COLUMN()-_mp_perc_gap)))), INDIRECT(ADDRESS(ROW(),COLUMN()-_mp_perc_gap))*(1-BA$8)*(1-$BQ$8), "")</f>
        <v/>
      </c>
      <c r="BB15" s="160" t="str" cm="1">
        <f t="array" aca="1" ref="BB15" ca="1">IF(AND($M15=1,ISNUMBER(INDIRECT(ADDRESS(ROW(),COLUMN()-_mp_perc_gap)))), INDIRECT(ADDRESS(ROW(),COLUMN()-_mp_perc_gap))*(1-BB$8)*(1-$BQ$8), "")</f>
        <v/>
      </c>
      <c r="BC15" s="160" t="str" cm="1">
        <f t="array" aca="1" ref="BC15" ca="1">IF(AND($M15=1,ISNUMBER(INDIRECT(ADDRESS(ROW(),COLUMN()-_mp_perc_gap)))), INDIRECT(ADDRESS(ROW(),COLUMN()-_mp_perc_gap))*(1-BC$8)*(1-$BQ$8), "")</f>
        <v/>
      </c>
      <c r="BD15" s="160" t="str" cm="1">
        <f t="array" aca="1" ref="BD15" ca="1">IF(AND($M15=1,ISNUMBER(INDIRECT(ADDRESS(ROW(),COLUMN()-_mp_perc_gap)))), INDIRECT(ADDRESS(ROW(),COLUMN()-_mp_perc_gap))*(1-BD$8)*(1-$BQ$8), "")</f>
        <v/>
      </c>
      <c r="BE15" s="160" t="str" cm="1">
        <f t="array" aca="1" ref="BE15" ca="1">IF(AND($M15=1,ISNUMBER(INDIRECT(ADDRESS(ROW(),COLUMN()-_mp_perc_gap)))), INDIRECT(ADDRESS(ROW(),COLUMN()-_mp_perc_gap))*(1-BE$8)*(1-$BQ$8), "")</f>
        <v/>
      </c>
      <c r="BF15" s="160" t="str" cm="1">
        <f t="array" aca="1" ref="BF15" ca="1">IF(AND($M15=1,ISNUMBER(INDIRECT(ADDRESS(ROW(),COLUMN()-_mp_perc_gap)))), INDIRECT(ADDRESS(ROW(),COLUMN()-_mp_perc_gap))*(1-BF$8)*(1-$BQ$8), "")</f>
        <v/>
      </c>
      <c r="BG15" s="160" t="str" cm="1">
        <f t="array" aca="1" ref="BG15" ca="1">IF(AND($M15=1,ISNUMBER(INDIRECT(ADDRESS(ROW(),COLUMN()-_mp_perc_gap)))), INDIRECT(ADDRESS(ROW(),COLUMN()-_mp_perc_gap))*(1-BG$8)*(1-$BQ$8), "")</f>
        <v/>
      </c>
      <c r="BH15" s="160" t="str" cm="1">
        <f t="array" aca="1" ref="BH15" ca="1">IF(AND($M15=1,ISNUMBER(INDIRECT(ADDRESS(ROW(),COLUMN()-_mp_perc_gap)))), INDIRECT(ADDRESS(ROW(),COLUMN()-_mp_perc_gap))*(1-BH$8)*(1-$BQ$8), "")</f>
        <v/>
      </c>
      <c r="BI15" s="160" t="str" cm="1">
        <f t="array" aca="1" ref="BI15" ca="1">IF(AND($M15=1,ISNUMBER(INDIRECT(ADDRESS(ROW(),COLUMN()-_mp_perc_gap)))), INDIRECT(ADDRESS(ROW(),COLUMN()-_mp_perc_gap))*(1-BI$8)*(1-$BQ$8), "")</f>
        <v/>
      </c>
      <c r="BJ15" s="160" t="str" cm="1">
        <f t="array" aca="1" ref="BJ15" ca="1">IF(AND($M15=1,ISNUMBER(INDIRECT(ADDRESS(ROW(),COLUMN()-_mp_perc_gap)))), INDIRECT(ADDRESS(ROW(),COLUMN()-_mp_perc_gap))*(1-BJ$8)*(1-$BQ$8), "")</f>
        <v/>
      </c>
      <c r="BK15" s="160" t="str" cm="1">
        <f t="array" aca="1" ref="BK15" ca="1">IF(AND($M15=1,ISNUMBER(INDIRECT(ADDRESS(ROW(),COLUMN()-_mp_perc_gap)))), INDIRECT(ADDRESS(ROW(),COLUMN()-_mp_perc_gap))*(1-BK$8)*(1-$BQ$8), "")</f>
        <v/>
      </c>
      <c r="BM15" s="169" t="str">
        <f t="shared" si="9"/>
        <v/>
      </c>
      <c r="BN15" s="842" t="str">
        <f t="shared" si="10"/>
        <v/>
      </c>
      <c r="BO15" s="843" t="str">
        <f t="shared" si="11"/>
        <v/>
      </c>
      <c r="BP15" s="841" t="str">
        <f t="shared" si="13"/>
        <v/>
      </c>
      <c r="BQ15" s="170"/>
      <c r="BR15" s="133" t="b">
        <f t="shared" si="12"/>
        <v>1</v>
      </c>
      <c r="BV15" s="171"/>
    </row>
    <row r="16" spans="2:138" ht="14.95" customHeight="1" x14ac:dyDescent="0.2">
      <c r="B16" s="691">
        <v>5</v>
      </c>
      <c r="C16" s="547"/>
      <c r="D16" s="548"/>
      <c r="E16" s="549"/>
      <c r="F16" s="550"/>
      <c r="G16" s="551"/>
      <c r="H16" s="551"/>
      <c r="I16" s="552"/>
      <c r="J16" s="553"/>
      <c r="K16" s="146">
        <f t="shared" si="0"/>
        <v>0</v>
      </c>
      <c r="M16" s="147">
        <f t="shared" si="1"/>
        <v>0</v>
      </c>
      <c r="N16" s="148">
        <f xml:space="preserve"> IF(M16=0, 0,VLOOKUP($F16,'הנחיות למילוי-התחל כאן'!$F$6:$I$17,3,0))</f>
        <v>0</v>
      </c>
      <c r="O16" s="149">
        <f xml:space="preserve"> IF(M16=0, 0,VLOOKUP($F16,'הנחיות למילוי-התחל כאן'!$F$6:$I$17,4,0))</f>
        <v>0</v>
      </c>
      <c r="P16" s="852">
        <f t="shared" si="2"/>
        <v>0</v>
      </c>
      <c r="Q16" s="230" t="str">
        <f t="shared" si="14"/>
        <v>$S$16:$AH$16</v>
      </c>
      <c r="S16" s="565"/>
      <c r="T16" s="565"/>
      <c r="U16" s="565"/>
      <c r="V16" s="565"/>
      <c r="W16" s="565"/>
      <c r="X16" s="565"/>
      <c r="Y16" s="565"/>
      <c r="Z16" s="565"/>
      <c r="AA16" s="565"/>
      <c r="AB16" s="565"/>
      <c r="AC16" s="565"/>
      <c r="AD16" s="565"/>
      <c r="AE16" s="565"/>
      <c r="AF16" s="565"/>
      <c r="AG16" s="565"/>
      <c r="AH16" s="565"/>
      <c r="AJ16" s="164" t="str">
        <f t="shared" si="3"/>
        <v/>
      </c>
      <c r="AK16" s="152" t="str">
        <f t="shared" ca="1" si="4"/>
        <v/>
      </c>
      <c r="AL16" s="165" t="str">
        <f t="shared" si="5"/>
        <v/>
      </c>
      <c r="AN16" s="154" t="str">
        <f t="shared" si="15"/>
        <v/>
      </c>
      <c r="AO16" s="835" t="str">
        <f t="shared" si="16"/>
        <v/>
      </c>
      <c r="AP16" s="155" t="str">
        <f t="shared" si="17"/>
        <v/>
      </c>
      <c r="AR16" s="166" t="str">
        <f t="shared" si="6"/>
        <v/>
      </c>
      <c r="AS16" s="167" t="str">
        <f t="shared" si="7"/>
        <v/>
      </c>
      <c r="AT16" s="168" t="str">
        <f t="shared" si="8"/>
        <v/>
      </c>
      <c r="AV16" s="160" t="str" cm="1">
        <f t="array" aca="1" ref="AV16" ca="1">IF(AND($M16=1,ISNUMBER(INDIRECT(ADDRESS(ROW(),COLUMN()-_mp_perc_gap)))), INDIRECT(ADDRESS(ROW(),COLUMN()-_mp_perc_gap))*(1-AV$8)*(1-$BQ$8), "")</f>
        <v/>
      </c>
      <c r="AW16" s="160" t="str" cm="1">
        <f t="array" aca="1" ref="AW16" ca="1">IF(AND($M16=1,ISNUMBER(INDIRECT(ADDRESS(ROW(),COLUMN()-_mp_perc_gap)))), INDIRECT(ADDRESS(ROW(),COLUMN()-_mp_perc_gap))*(1-AW$8)*(1-$BQ$8), "")</f>
        <v/>
      </c>
      <c r="AX16" s="160" t="str" cm="1">
        <f t="array" aca="1" ref="AX16" ca="1">IF(AND($M16=1,ISNUMBER(INDIRECT(ADDRESS(ROW(),COLUMN()-_mp_perc_gap)))), INDIRECT(ADDRESS(ROW(),COLUMN()-_mp_perc_gap))*(1-AX$8)*(1-$BQ$8), "")</f>
        <v/>
      </c>
      <c r="AY16" s="160" t="str" cm="1">
        <f t="array" aca="1" ref="AY16" ca="1">IF(AND($M16=1,ISNUMBER(INDIRECT(ADDRESS(ROW(),COLUMN()-_mp_perc_gap)))), INDIRECT(ADDRESS(ROW(),COLUMN()-_mp_perc_gap))*(1-AY$8)*(1-$BQ$8), "")</f>
        <v/>
      </c>
      <c r="AZ16" s="160" t="str" cm="1">
        <f t="array" aca="1" ref="AZ16" ca="1">IF(AND($M16=1,ISNUMBER(INDIRECT(ADDRESS(ROW(),COLUMN()-_mp_perc_gap)))), INDIRECT(ADDRESS(ROW(),COLUMN()-_mp_perc_gap))*(1-AZ$8)*(1-$BQ$8), "")</f>
        <v/>
      </c>
      <c r="BA16" s="160" t="str" cm="1">
        <f t="array" aca="1" ref="BA16" ca="1">IF(AND($M16=1,ISNUMBER(INDIRECT(ADDRESS(ROW(),COLUMN()-_mp_perc_gap)))), INDIRECT(ADDRESS(ROW(),COLUMN()-_mp_perc_gap))*(1-BA$8)*(1-$BQ$8), "")</f>
        <v/>
      </c>
      <c r="BB16" s="160" t="str" cm="1">
        <f t="array" aca="1" ref="BB16" ca="1">IF(AND($M16=1,ISNUMBER(INDIRECT(ADDRESS(ROW(),COLUMN()-_mp_perc_gap)))), INDIRECT(ADDRESS(ROW(),COLUMN()-_mp_perc_gap))*(1-BB$8)*(1-$BQ$8), "")</f>
        <v/>
      </c>
      <c r="BC16" s="160" t="str" cm="1">
        <f t="array" aca="1" ref="BC16" ca="1">IF(AND($M16=1,ISNUMBER(INDIRECT(ADDRESS(ROW(),COLUMN()-_mp_perc_gap)))), INDIRECT(ADDRESS(ROW(),COLUMN()-_mp_perc_gap))*(1-BC$8)*(1-$BQ$8), "")</f>
        <v/>
      </c>
      <c r="BD16" s="160" t="str" cm="1">
        <f t="array" aca="1" ref="BD16" ca="1">IF(AND($M16=1,ISNUMBER(INDIRECT(ADDRESS(ROW(),COLUMN()-_mp_perc_gap)))), INDIRECT(ADDRESS(ROW(),COLUMN()-_mp_perc_gap))*(1-BD$8)*(1-$BQ$8), "")</f>
        <v/>
      </c>
      <c r="BE16" s="160" t="str" cm="1">
        <f t="array" aca="1" ref="BE16" ca="1">IF(AND($M16=1,ISNUMBER(INDIRECT(ADDRESS(ROW(),COLUMN()-_mp_perc_gap)))), INDIRECT(ADDRESS(ROW(),COLUMN()-_mp_perc_gap))*(1-BE$8)*(1-$BQ$8), "")</f>
        <v/>
      </c>
      <c r="BF16" s="160" t="str" cm="1">
        <f t="array" aca="1" ref="BF16" ca="1">IF(AND($M16=1,ISNUMBER(INDIRECT(ADDRESS(ROW(),COLUMN()-_mp_perc_gap)))), INDIRECT(ADDRESS(ROW(),COLUMN()-_mp_perc_gap))*(1-BF$8)*(1-$BQ$8), "")</f>
        <v/>
      </c>
      <c r="BG16" s="160" t="str" cm="1">
        <f t="array" aca="1" ref="BG16" ca="1">IF(AND($M16=1,ISNUMBER(INDIRECT(ADDRESS(ROW(),COLUMN()-_mp_perc_gap)))), INDIRECT(ADDRESS(ROW(),COLUMN()-_mp_perc_gap))*(1-BG$8)*(1-$BQ$8), "")</f>
        <v/>
      </c>
      <c r="BH16" s="160" t="str" cm="1">
        <f t="array" aca="1" ref="BH16" ca="1">IF(AND($M16=1,ISNUMBER(INDIRECT(ADDRESS(ROW(),COLUMN()-_mp_perc_gap)))), INDIRECT(ADDRESS(ROW(),COLUMN()-_mp_perc_gap))*(1-BH$8)*(1-$BQ$8), "")</f>
        <v/>
      </c>
      <c r="BI16" s="160" t="str" cm="1">
        <f t="array" aca="1" ref="BI16" ca="1">IF(AND($M16=1,ISNUMBER(INDIRECT(ADDRESS(ROW(),COLUMN()-_mp_perc_gap)))), INDIRECT(ADDRESS(ROW(),COLUMN()-_mp_perc_gap))*(1-BI$8)*(1-$BQ$8), "")</f>
        <v/>
      </c>
      <c r="BJ16" s="160" t="str" cm="1">
        <f t="array" aca="1" ref="BJ16" ca="1">IF(AND($M16=1,ISNUMBER(INDIRECT(ADDRESS(ROW(),COLUMN()-_mp_perc_gap)))), INDIRECT(ADDRESS(ROW(),COLUMN()-_mp_perc_gap))*(1-BJ$8)*(1-$BQ$8), "")</f>
        <v/>
      </c>
      <c r="BK16" s="160" t="str" cm="1">
        <f t="array" aca="1" ref="BK16" ca="1">IF(AND($M16=1,ISNUMBER(INDIRECT(ADDRESS(ROW(),COLUMN()-_mp_perc_gap)))), INDIRECT(ADDRESS(ROW(),COLUMN()-_mp_perc_gap))*(1-BK$8)*(1-$BQ$8), "")</f>
        <v/>
      </c>
      <c r="BM16" s="169" t="str">
        <f t="shared" si="9"/>
        <v/>
      </c>
      <c r="BN16" s="842" t="str">
        <f t="shared" si="10"/>
        <v/>
      </c>
      <c r="BO16" s="843" t="str">
        <f t="shared" si="11"/>
        <v/>
      </c>
      <c r="BP16" s="841" t="str">
        <f t="shared" si="13"/>
        <v/>
      </c>
      <c r="BQ16" s="170"/>
      <c r="BR16" s="133" t="b">
        <f t="shared" si="12"/>
        <v>1</v>
      </c>
      <c r="BV16" s="171"/>
    </row>
    <row r="17" spans="2:74" ht="14.95" customHeight="1" x14ac:dyDescent="0.2">
      <c r="B17" s="691">
        <v>6</v>
      </c>
      <c r="C17" s="547"/>
      <c r="D17" s="548"/>
      <c r="E17" s="549"/>
      <c r="F17" s="550"/>
      <c r="G17" s="551"/>
      <c r="H17" s="551"/>
      <c r="I17" s="552"/>
      <c r="J17" s="553"/>
      <c r="K17" s="146">
        <f t="shared" si="0"/>
        <v>0</v>
      </c>
      <c r="M17" s="147">
        <f t="shared" si="1"/>
        <v>0</v>
      </c>
      <c r="N17" s="148">
        <f xml:space="preserve"> IF(M17=0, 0,VLOOKUP($F17,'הנחיות למילוי-התחל כאן'!$F$6:$I$17,3,0))</f>
        <v>0</v>
      </c>
      <c r="O17" s="149">
        <f xml:space="preserve"> IF(M17=0, 0,VLOOKUP($F17,'הנחיות למילוי-התחל כאן'!$F$6:$I$17,4,0))</f>
        <v>0</v>
      </c>
      <c r="P17" s="852">
        <f t="shared" si="2"/>
        <v>0</v>
      </c>
      <c r="Q17" s="230" t="str">
        <f t="shared" si="14"/>
        <v>$S$17:$AH$17</v>
      </c>
      <c r="S17" s="565"/>
      <c r="T17" s="565"/>
      <c r="U17" s="565"/>
      <c r="V17" s="565"/>
      <c r="W17" s="565"/>
      <c r="X17" s="565"/>
      <c r="Y17" s="565"/>
      <c r="Z17" s="565"/>
      <c r="AA17" s="565"/>
      <c r="AB17" s="565"/>
      <c r="AC17" s="565"/>
      <c r="AD17" s="565"/>
      <c r="AE17" s="565"/>
      <c r="AF17" s="565"/>
      <c r="AG17" s="565"/>
      <c r="AH17" s="565"/>
      <c r="AJ17" s="164" t="str">
        <f t="shared" si="3"/>
        <v/>
      </c>
      <c r="AK17" s="152" t="str">
        <f t="shared" ca="1" si="4"/>
        <v/>
      </c>
      <c r="AL17" s="165" t="str">
        <f t="shared" si="5"/>
        <v/>
      </c>
      <c r="AN17" s="154" t="str">
        <f t="shared" si="15"/>
        <v/>
      </c>
      <c r="AO17" s="835" t="str">
        <f t="shared" si="16"/>
        <v/>
      </c>
      <c r="AP17" s="155" t="str">
        <f t="shared" si="17"/>
        <v/>
      </c>
      <c r="AR17" s="166" t="str">
        <f t="shared" si="6"/>
        <v/>
      </c>
      <c r="AS17" s="167" t="str">
        <f t="shared" si="7"/>
        <v/>
      </c>
      <c r="AT17" s="168" t="str">
        <f t="shared" si="8"/>
        <v/>
      </c>
      <c r="AV17" s="160" t="str" cm="1">
        <f t="array" aca="1" ref="AV17" ca="1">IF(AND($M17=1,ISNUMBER(INDIRECT(ADDRESS(ROW(),COLUMN()-_mp_perc_gap)))), INDIRECT(ADDRESS(ROW(),COLUMN()-_mp_perc_gap))*(1-AV$8)*(1-$BQ$8), "")</f>
        <v/>
      </c>
      <c r="AW17" s="160" t="str" cm="1">
        <f t="array" aca="1" ref="AW17" ca="1">IF(AND($M17=1,ISNUMBER(INDIRECT(ADDRESS(ROW(),COLUMN()-_mp_perc_gap)))), INDIRECT(ADDRESS(ROW(),COLUMN()-_mp_perc_gap))*(1-AW$8)*(1-$BQ$8), "")</f>
        <v/>
      </c>
      <c r="AX17" s="160" t="str" cm="1">
        <f t="array" aca="1" ref="AX17" ca="1">IF(AND($M17=1,ISNUMBER(INDIRECT(ADDRESS(ROW(),COLUMN()-_mp_perc_gap)))), INDIRECT(ADDRESS(ROW(),COLUMN()-_mp_perc_gap))*(1-AX$8)*(1-$BQ$8), "")</f>
        <v/>
      </c>
      <c r="AY17" s="160" t="str" cm="1">
        <f t="array" aca="1" ref="AY17" ca="1">IF(AND($M17=1,ISNUMBER(INDIRECT(ADDRESS(ROW(),COLUMN()-_mp_perc_gap)))), INDIRECT(ADDRESS(ROW(),COLUMN()-_mp_perc_gap))*(1-AY$8)*(1-$BQ$8), "")</f>
        <v/>
      </c>
      <c r="AZ17" s="160" t="str" cm="1">
        <f t="array" aca="1" ref="AZ17" ca="1">IF(AND($M17=1,ISNUMBER(INDIRECT(ADDRESS(ROW(),COLUMN()-_mp_perc_gap)))), INDIRECT(ADDRESS(ROW(),COLUMN()-_mp_perc_gap))*(1-AZ$8)*(1-$BQ$8), "")</f>
        <v/>
      </c>
      <c r="BA17" s="160" t="str" cm="1">
        <f t="array" aca="1" ref="BA17" ca="1">IF(AND($M17=1,ISNUMBER(INDIRECT(ADDRESS(ROW(),COLUMN()-_mp_perc_gap)))), INDIRECT(ADDRESS(ROW(),COLUMN()-_mp_perc_gap))*(1-BA$8)*(1-$BQ$8), "")</f>
        <v/>
      </c>
      <c r="BB17" s="160" t="str" cm="1">
        <f t="array" aca="1" ref="BB17" ca="1">IF(AND($M17=1,ISNUMBER(INDIRECT(ADDRESS(ROW(),COLUMN()-_mp_perc_gap)))), INDIRECT(ADDRESS(ROW(),COLUMN()-_mp_perc_gap))*(1-BB$8)*(1-$BQ$8), "")</f>
        <v/>
      </c>
      <c r="BC17" s="160" t="str" cm="1">
        <f t="array" aca="1" ref="BC17" ca="1">IF(AND($M17=1,ISNUMBER(INDIRECT(ADDRESS(ROW(),COLUMN()-_mp_perc_gap)))), INDIRECT(ADDRESS(ROW(),COLUMN()-_mp_perc_gap))*(1-BC$8)*(1-$BQ$8), "")</f>
        <v/>
      </c>
      <c r="BD17" s="160" t="str" cm="1">
        <f t="array" aca="1" ref="BD17" ca="1">IF(AND($M17=1,ISNUMBER(INDIRECT(ADDRESS(ROW(),COLUMN()-_mp_perc_gap)))), INDIRECT(ADDRESS(ROW(),COLUMN()-_mp_perc_gap))*(1-BD$8)*(1-$BQ$8), "")</f>
        <v/>
      </c>
      <c r="BE17" s="160" t="str" cm="1">
        <f t="array" aca="1" ref="BE17" ca="1">IF(AND($M17=1,ISNUMBER(INDIRECT(ADDRESS(ROW(),COLUMN()-_mp_perc_gap)))), INDIRECT(ADDRESS(ROW(),COLUMN()-_mp_perc_gap))*(1-BE$8)*(1-$BQ$8), "")</f>
        <v/>
      </c>
      <c r="BF17" s="160" t="str" cm="1">
        <f t="array" aca="1" ref="BF17" ca="1">IF(AND($M17=1,ISNUMBER(INDIRECT(ADDRESS(ROW(),COLUMN()-_mp_perc_gap)))), INDIRECT(ADDRESS(ROW(),COLUMN()-_mp_perc_gap))*(1-BF$8)*(1-$BQ$8), "")</f>
        <v/>
      </c>
      <c r="BG17" s="160" t="str" cm="1">
        <f t="array" aca="1" ref="BG17" ca="1">IF(AND($M17=1,ISNUMBER(INDIRECT(ADDRESS(ROW(),COLUMN()-_mp_perc_gap)))), INDIRECT(ADDRESS(ROW(),COLUMN()-_mp_perc_gap))*(1-BG$8)*(1-$BQ$8), "")</f>
        <v/>
      </c>
      <c r="BH17" s="160" t="str" cm="1">
        <f t="array" aca="1" ref="BH17" ca="1">IF(AND($M17=1,ISNUMBER(INDIRECT(ADDRESS(ROW(),COLUMN()-_mp_perc_gap)))), INDIRECT(ADDRESS(ROW(),COLUMN()-_mp_perc_gap))*(1-BH$8)*(1-$BQ$8), "")</f>
        <v/>
      </c>
      <c r="BI17" s="160" t="str" cm="1">
        <f t="array" aca="1" ref="BI17" ca="1">IF(AND($M17=1,ISNUMBER(INDIRECT(ADDRESS(ROW(),COLUMN()-_mp_perc_gap)))), INDIRECT(ADDRESS(ROW(),COLUMN()-_mp_perc_gap))*(1-BI$8)*(1-$BQ$8), "")</f>
        <v/>
      </c>
      <c r="BJ17" s="160" t="str" cm="1">
        <f t="array" aca="1" ref="BJ17" ca="1">IF(AND($M17=1,ISNUMBER(INDIRECT(ADDRESS(ROW(),COLUMN()-_mp_perc_gap)))), INDIRECT(ADDRESS(ROW(),COLUMN()-_mp_perc_gap))*(1-BJ$8)*(1-$BQ$8), "")</f>
        <v/>
      </c>
      <c r="BK17" s="160" t="str" cm="1">
        <f t="array" aca="1" ref="BK17" ca="1">IF(AND($M17=1,ISNUMBER(INDIRECT(ADDRESS(ROW(),COLUMN()-_mp_perc_gap)))), INDIRECT(ADDRESS(ROW(),COLUMN()-_mp_perc_gap))*(1-BK$8)*(1-$BQ$8), "")</f>
        <v/>
      </c>
      <c r="BM17" s="169" t="str">
        <f t="shared" si="9"/>
        <v/>
      </c>
      <c r="BN17" s="842" t="str">
        <f t="shared" si="10"/>
        <v/>
      </c>
      <c r="BO17" s="843" t="str">
        <f t="shared" si="11"/>
        <v/>
      </c>
      <c r="BP17" s="841" t="str">
        <f t="shared" si="13"/>
        <v/>
      </c>
      <c r="BQ17" s="170"/>
      <c r="BR17" s="133" t="b">
        <f t="shared" si="12"/>
        <v>1</v>
      </c>
      <c r="BV17" s="171"/>
    </row>
    <row r="18" spans="2:74" ht="14.95" customHeight="1" x14ac:dyDescent="0.2">
      <c r="B18" s="691">
        <v>7</v>
      </c>
      <c r="C18" s="547"/>
      <c r="D18" s="548"/>
      <c r="E18" s="549"/>
      <c r="F18" s="550"/>
      <c r="G18" s="551"/>
      <c r="H18" s="551"/>
      <c r="I18" s="552"/>
      <c r="J18" s="553"/>
      <c r="K18" s="146">
        <f t="shared" si="0"/>
        <v>0</v>
      </c>
      <c r="M18" s="147">
        <f t="shared" si="1"/>
        <v>0</v>
      </c>
      <c r="N18" s="148">
        <f xml:space="preserve"> IF(M18=0, 0,VLOOKUP($F18,'הנחיות למילוי-התחל כאן'!$F$6:$I$17,3,0))</f>
        <v>0</v>
      </c>
      <c r="O18" s="149">
        <f xml:space="preserve"> IF(M18=0, 0,VLOOKUP($F18,'הנחיות למילוי-התחל כאן'!$F$6:$I$17,4,0))</f>
        <v>0</v>
      </c>
      <c r="P18" s="852">
        <f t="shared" si="2"/>
        <v>0</v>
      </c>
      <c r="Q18" s="230" t="str">
        <f t="shared" si="14"/>
        <v>$S$18:$AH$18</v>
      </c>
      <c r="S18" s="565"/>
      <c r="T18" s="565"/>
      <c r="U18" s="565"/>
      <c r="V18" s="565"/>
      <c r="W18" s="565"/>
      <c r="X18" s="565"/>
      <c r="Y18" s="565"/>
      <c r="Z18" s="565"/>
      <c r="AA18" s="565"/>
      <c r="AB18" s="565"/>
      <c r="AC18" s="565"/>
      <c r="AD18" s="565"/>
      <c r="AE18" s="565"/>
      <c r="AF18" s="565"/>
      <c r="AG18" s="565"/>
      <c r="AH18" s="565"/>
      <c r="AJ18" s="164" t="str">
        <f t="shared" si="3"/>
        <v/>
      </c>
      <c r="AK18" s="152" t="str">
        <f t="shared" ca="1" si="4"/>
        <v/>
      </c>
      <c r="AL18" s="165" t="str">
        <f t="shared" si="5"/>
        <v/>
      </c>
      <c r="AN18" s="154" t="str">
        <f t="shared" si="15"/>
        <v/>
      </c>
      <c r="AO18" s="835" t="str">
        <f t="shared" si="16"/>
        <v/>
      </c>
      <c r="AP18" s="155" t="str">
        <f t="shared" si="17"/>
        <v/>
      </c>
      <c r="AR18" s="166" t="str">
        <f t="shared" si="6"/>
        <v/>
      </c>
      <c r="AS18" s="167" t="str">
        <f t="shared" si="7"/>
        <v/>
      </c>
      <c r="AT18" s="168" t="str">
        <f t="shared" si="8"/>
        <v/>
      </c>
      <c r="AV18" s="160" t="str" cm="1">
        <f t="array" aca="1" ref="AV18" ca="1">IF(AND($M18=1,ISNUMBER(INDIRECT(ADDRESS(ROW(),COLUMN()-_mp_perc_gap)))), INDIRECT(ADDRESS(ROW(),COLUMN()-_mp_perc_gap))*(1-AV$8)*(1-$BQ$8), "")</f>
        <v/>
      </c>
      <c r="AW18" s="160" t="str" cm="1">
        <f t="array" aca="1" ref="AW18" ca="1">IF(AND($M18=1,ISNUMBER(INDIRECT(ADDRESS(ROW(),COLUMN()-_mp_perc_gap)))), INDIRECT(ADDRESS(ROW(),COLUMN()-_mp_perc_gap))*(1-AW$8)*(1-$BQ$8), "")</f>
        <v/>
      </c>
      <c r="AX18" s="160" t="str" cm="1">
        <f t="array" aca="1" ref="AX18" ca="1">IF(AND($M18=1,ISNUMBER(INDIRECT(ADDRESS(ROW(),COLUMN()-_mp_perc_gap)))), INDIRECT(ADDRESS(ROW(),COLUMN()-_mp_perc_gap))*(1-AX$8)*(1-$BQ$8), "")</f>
        <v/>
      </c>
      <c r="AY18" s="160" t="str" cm="1">
        <f t="array" aca="1" ref="AY18" ca="1">IF(AND($M18=1,ISNUMBER(INDIRECT(ADDRESS(ROW(),COLUMN()-_mp_perc_gap)))), INDIRECT(ADDRESS(ROW(),COLUMN()-_mp_perc_gap))*(1-AY$8)*(1-$BQ$8), "")</f>
        <v/>
      </c>
      <c r="AZ18" s="160" t="str" cm="1">
        <f t="array" aca="1" ref="AZ18" ca="1">IF(AND($M18=1,ISNUMBER(INDIRECT(ADDRESS(ROW(),COLUMN()-_mp_perc_gap)))), INDIRECT(ADDRESS(ROW(),COLUMN()-_mp_perc_gap))*(1-AZ$8)*(1-$BQ$8), "")</f>
        <v/>
      </c>
      <c r="BA18" s="160" t="str" cm="1">
        <f t="array" aca="1" ref="BA18" ca="1">IF(AND($M18=1,ISNUMBER(INDIRECT(ADDRESS(ROW(),COLUMN()-_mp_perc_gap)))), INDIRECT(ADDRESS(ROW(),COLUMN()-_mp_perc_gap))*(1-BA$8)*(1-$BQ$8), "")</f>
        <v/>
      </c>
      <c r="BB18" s="160" t="str" cm="1">
        <f t="array" aca="1" ref="BB18" ca="1">IF(AND($M18=1,ISNUMBER(INDIRECT(ADDRESS(ROW(),COLUMN()-_mp_perc_gap)))), INDIRECT(ADDRESS(ROW(),COLUMN()-_mp_perc_gap))*(1-BB$8)*(1-$BQ$8), "")</f>
        <v/>
      </c>
      <c r="BC18" s="160" t="str" cm="1">
        <f t="array" aca="1" ref="BC18" ca="1">IF(AND($M18=1,ISNUMBER(INDIRECT(ADDRESS(ROW(),COLUMN()-_mp_perc_gap)))), INDIRECT(ADDRESS(ROW(),COLUMN()-_mp_perc_gap))*(1-BC$8)*(1-$BQ$8), "")</f>
        <v/>
      </c>
      <c r="BD18" s="160" t="str" cm="1">
        <f t="array" aca="1" ref="BD18" ca="1">IF(AND($M18=1,ISNUMBER(INDIRECT(ADDRESS(ROW(),COLUMN()-_mp_perc_gap)))), INDIRECT(ADDRESS(ROW(),COLUMN()-_mp_perc_gap))*(1-BD$8)*(1-$BQ$8), "")</f>
        <v/>
      </c>
      <c r="BE18" s="160" t="str" cm="1">
        <f t="array" aca="1" ref="BE18" ca="1">IF(AND($M18=1,ISNUMBER(INDIRECT(ADDRESS(ROW(),COLUMN()-_mp_perc_gap)))), INDIRECT(ADDRESS(ROW(),COLUMN()-_mp_perc_gap))*(1-BE$8)*(1-$BQ$8), "")</f>
        <v/>
      </c>
      <c r="BF18" s="160" t="str" cm="1">
        <f t="array" aca="1" ref="BF18" ca="1">IF(AND($M18=1,ISNUMBER(INDIRECT(ADDRESS(ROW(),COLUMN()-_mp_perc_gap)))), INDIRECT(ADDRESS(ROW(),COLUMN()-_mp_perc_gap))*(1-BF$8)*(1-$BQ$8), "")</f>
        <v/>
      </c>
      <c r="BG18" s="160" t="str" cm="1">
        <f t="array" aca="1" ref="BG18" ca="1">IF(AND($M18=1,ISNUMBER(INDIRECT(ADDRESS(ROW(),COLUMN()-_mp_perc_gap)))), INDIRECT(ADDRESS(ROW(),COLUMN()-_mp_perc_gap))*(1-BG$8)*(1-$BQ$8), "")</f>
        <v/>
      </c>
      <c r="BH18" s="160" t="str" cm="1">
        <f t="array" aca="1" ref="BH18" ca="1">IF(AND($M18=1,ISNUMBER(INDIRECT(ADDRESS(ROW(),COLUMN()-_mp_perc_gap)))), INDIRECT(ADDRESS(ROW(),COLUMN()-_mp_perc_gap))*(1-BH$8)*(1-$BQ$8), "")</f>
        <v/>
      </c>
      <c r="BI18" s="160" t="str" cm="1">
        <f t="array" aca="1" ref="BI18" ca="1">IF(AND($M18=1,ISNUMBER(INDIRECT(ADDRESS(ROW(),COLUMN()-_mp_perc_gap)))), INDIRECT(ADDRESS(ROW(),COLUMN()-_mp_perc_gap))*(1-BI$8)*(1-$BQ$8), "")</f>
        <v/>
      </c>
      <c r="BJ18" s="160" t="str" cm="1">
        <f t="array" aca="1" ref="BJ18" ca="1">IF(AND($M18=1,ISNUMBER(INDIRECT(ADDRESS(ROW(),COLUMN()-_mp_perc_gap)))), INDIRECT(ADDRESS(ROW(),COLUMN()-_mp_perc_gap))*(1-BJ$8)*(1-$BQ$8), "")</f>
        <v/>
      </c>
      <c r="BK18" s="160" t="str" cm="1">
        <f t="array" aca="1" ref="BK18" ca="1">IF(AND($M18=1,ISNUMBER(INDIRECT(ADDRESS(ROW(),COLUMN()-_mp_perc_gap)))), INDIRECT(ADDRESS(ROW(),COLUMN()-_mp_perc_gap))*(1-BK$8)*(1-$BQ$8), "")</f>
        <v/>
      </c>
      <c r="BM18" s="169" t="str">
        <f t="shared" si="9"/>
        <v/>
      </c>
      <c r="BN18" s="842" t="str">
        <f t="shared" si="10"/>
        <v/>
      </c>
      <c r="BO18" s="843" t="str">
        <f t="shared" si="11"/>
        <v/>
      </c>
      <c r="BP18" s="841" t="str">
        <f t="shared" si="13"/>
        <v/>
      </c>
      <c r="BQ18" s="170"/>
      <c r="BR18" s="133" t="b">
        <f t="shared" si="12"/>
        <v>1</v>
      </c>
      <c r="BV18" s="171"/>
    </row>
    <row r="19" spans="2:74" ht="14.95" customHeight="1" x14ac:dyDescent="0.2">
      <c r="B19" s="691">
        <v>8</v>
      </c>
      <c r="C19" s="547"/>
      <c r="D19" s="548"/>
      <c r="E19" s="549"/>
      <c r="F19" s="550"/>
      <c r="G19" s="551"/>
      <c r="H19" s="551"/>
      <c r="I19" s="552"/>
      <c r="J19" s="553"/>
      <c r="K19" s="146">
        <f t="shared" si="0"/>
        <v>0</v>
      </c>
      <c r="M19" s="147">
        <f t="shared" si="1"/>
        <v>0</v>
      </c>
      <c r="N19" s="148">
        <f xml:space="preserve"> IF(M19=0, 0,VLOOKUP($F19,'הנחיות למילוי-התחל כאן'!$F$6:$I$17,3,0))</f>
        <v>0</v>
      </c>
      <c r="O19" s="149">
        <f xml:space="preserve"> IF(M19=0, 0,VLOOKUP($F19,'הנחיות למילוי-התחל כאן'!$F$6:$I$17,4,0))</f>
        <v>0</v>
      </c>
      <c r="P19" s="852">
        <f t="shared" si="2"/>
        <v>0</v>
      </c>
      <c r="Q19" s="230" t="str">
        <f t="shared" si="14"/>
        <v>$S$19:$AH$19</v>
      </c>
      <c r="S19" s="565"/>
      <c r="T19" s="565"/>
      <c r="U19" s="565"/>
      <c r="V19" s="565"/>
      <c r="W19" s="565"/>
      <c r="X19" s="565"/>
      <c r="Y19" s="565"/>
      <c r="Z19" s="565"/>
      <c r="AA19" s="565"/>
      <c r="AB19" s="565"/>
      <c r="AC19" s="565"/>
      <c r="AD19" s="565"/>
      <c r="AE19" s="565"/>
      <c r="AF19" s="565"/>
      <c r="AG19" s="565"/>
      <c r="AH19" s="565"/>
      <c r="AJ19" s="164" t="str">
        <f t="shared" si="3"/>
        <v/>
      </c>
      <c r="AK19" s="152" t="str">
        <f t="shared" ca="1" si="4"/>
        <v/>
      </c>
      <c r="AL19" s="165" t="str">
        <f t="shared" si="5"/>
        <v/>
      </c>
      <c r="AN19" s="154" t="str">
        <f t="shared" si="15"/>
        <v/>
      </c>
      <c r="AO19" s="835" t="str">
        <f t="shared" si="16"/>
        <v/>
      </c>
      <c r="AP19" s="155" t="str">
        <f t="shared" si="17"/>
        <v/>
      </c>
      <c r="AR19" s="166" t="str">
        <f t="shared" si="6"/>
        <v/>
      </c>
      <c r="AS19" s="167" t="str">
        <f t="shared" si="7"/>
        <v/>
      </c>
      <c r="AT19" s="168" t="str">
        <f t="shared" si="8"/>
        <v/>
      </c>
      <c r="AV19" s="160" t="str" cm="1">
        <f t="array" aca="1" ref="AV19" ca="1">IF(AND($M19=1,ISNUMBER(INDIRECT(ADDRESS(ROW(),COLUMN()-_mp_perc_gap)))), INDIRECT(ADDRESS(ROW(),COLUMN()-_mp_perc_gap))*(1-AV$8)*(1-$BQ$8), "")</f>
        <v/>
      </c>
      <c r="AW19" s="160" t="str" cm="1">
        <f t="array" aca="1" ref="AW19" ca="1">IF(AND($M19=1,ISNUMBER(INDIRECT(ADDRESS(ROW(),COLUMN()-_mp_perc_gap)))), INDIRECT(ADDRESS(ROW(),COLUMN()-_mp_perc_gap))*(1-AW$8)*(1-$BQ$8), "")</f>
        <v/>
      </c>
      <c r="AX19" s="160" t="str" cm="1">
        <f t="array" aca="1" ref="AX19" ca="1">IF(AND($M19=1,ISNUMBER(INDIRECT(ADDRESS(ROW(),COLUMN()-_mp_perc_gap)))), INDIRECT(ADDRESS(ROW(),COLUMN()-_mp_perc_gap))*(1-AX$8)*(1-$BQ$8), "")</f>
        <v/>
      </c>
      <c r="AY19" s="160" t="str" cm="1">
        <f t="array" aca="1" ref="AY19" ca="1">IF(AND($M19=1,ISNUMBER(INDIRECT(ADDRESS(ROW(),COLUMN()-_mp_perc_gap)))), INDIRECT(ADDRESS(ROW(),COLUMN()-_mp_perc_gap))*(1-AY$8)*(1-$BQ$8), "")</f>
        <v/>
      </c>
      <c r="AZ19" s="160" t="str" cm="1">
        <f t="array" aca="1" ref="AZ19" ca="1">IF(AND($M19=1,ISNUMBER(INDIRECT(ADDRESS(ROW(),COLUMN()-_mp_perc_gap)))), INDIRECT(ADDRESS(ROW(),COLUMN()-_mp_perc_gap))*(1-AZ$8)*(1-$BQ$8), "")</f>
        <v/>
      </c>
      <c r="BA19" s="160" t="str" cm="1">
        <f t="array" aca="1" ref="BA19" ca="1">IF(AND($M19=1,ISNUMBER(INDIRECT(ADDRESS(ROW(),COLUMN()-_mp_perc_gap)))), INDIRECT(ADDRESS(ROW(),COLUMN()-_mp_perc_gap))*(1-BA$8)*(1-$BQ$8), "")</f>
        <v/>
      </c>
      <c r="BB19" s="160" t="str" cm="1">
        <f t="array" aca="1" ref="BB19" ca="1">IF(AND($M19=1,ISNUMBER(INDIRECT(ADDRESS(ROW(),COLUMN()-_mp_perc_gap)))), INDIRECT(ADDRESS(ROW(),COLUMN()-_mp_perc_gap))*(1-BB$8)*(1-$BQ$8), "")</f>
        <v/>
      </c>
      <c r="BC19" s="160" t="str" cm="1">
        <f t="array" aca="1" ref="BC19" ca="1">IF(AND($M19=1,ISNUMBER(INDIRECT(ADDRESS(ROW(),COLUMN()-_mp_perc_gap)))), INDIRECT(ADDRESS(ROW(),COLUMN()-_mp_perc_gap))*(1-BC$8)*(1-$BQ$8), "")</f>
        <v/>
      </c>
      <c r="BD19" s="160" t="str" cm="1">
        <f t="array" aca="1" ref="BD19" ca="1">IF(AND($M19=1,ISNUMBER(INDIRECT(ADDRESS(ROW(),COLUMN()-_mp_perc_gap)))), INDIRECT(ADDRESS(ROW(),COLUMN()-_mp_perc_gap))*(1-BD$8)*(1-$BQ$8), "")</f>
        <v/>
      </c>
      <c r="BE19" s="160" t="str" cm="1">
        <f t="array" aca="1" ref="BE19" ca="1">IF(AND($M19=1,ISNUMBER(INDIRECT(ADDRESS(ROW(),COLUMN()-_mp_perc_gap)))), INDIRECT(ADDRESS(ROW(),COLUMN()-_mp_perc_gap))*(1-BE$8)*(1-$BQ$8), "")</f>
        <v/>
      </c>
      <c r="BF19" s="160" t="str" cm="1">
        <f t="array" aca="1" ref="BF19" ca="1">IF(AND($M19=1,ISNUMBER(INDIRECT(ADDRESS(ROW(),COLUMN()-_mp_perc_gap)))), INDIRECT(ADDRESS(ROW(),COLUMN()-_mp_perc_gap))*(1-BF$8)*(1-$BQ$8), "")</f>
        <v/>
      </c>
      <c r="BG19" s="160" t="str" cm="1">
        <f t="array" aca="1" ref="BG19" ca="1">IF(AND($M19=1,ISNUMBER(INDIRECT(ADDRESS(ROW(),COLUMN()-_mp_perc_gap)))), INDIRECT(ADDRESS(ROW(),COLUMN()-_mp_perc_gap))*(1-BG$8)*(1-$BQ$8), "")</f>
        <v/>
      </c>
      <c r="BH19" s="160" t="str" cm="1">
        <f t="array" aca="1" ref="BH19" ca="1">IF(AND($M19=1,ISNUMBER(INDIRECT(ADDRESS(ROW(),COLUMN()-_mp_perc_gap)))), INDIRECT(ADDRESS(ROW(),COLUMN()-_mp_perc_gap))*(1-BH$8)*(1-$BQ$8), "")</f>
        <v/>
      </c>
      <c r="BI19" s="160" t="str" cm="1">
        <f t="array" aca="1" ref="BI19" ca="1">IF(AND($M19=1,ISNUMBER(INDIRECT(ADDRESS(ROW(),COLUMN()-_mp_perc_gap)))), INDIRECT(ADDRESS(ROW(),COLUMN()-_mp_perc_gap))*(1-BI$8)*(1-$BQ$8), "")</f>
        <v/>
      </c>
      <c r="BJ19" s="160" t="str" cm="1">
        <f t="array" aca="1" ref="BJ19" ca="1">IF(AND($M19=1,ISNUMBER(INDIRECT(ADDRESS(ROW(),COLUMN()-_mp_perc_gap)))), INDIRECT(ADDRESS(ROW(),COLUMN()-_mp_perc_gap))*(1-BJ$8)*(1-$BQ$8), "")</f>
        <v/>
      </c>
      <c r="BK19" s="160" t="str" cm="1">
        <f t="array" aca="1" ref="BK19" ca="1">IF(AND($M19=1,ISNUMBER(INDIRECT(ADDRESS(ROW(),COLUMN()-_mp_perc_gap)))), INDIRECT(ADDRESS(ROW(),COLUMN()-_mp_perc_gap))*(1-BK$8)*(1-$BQ$8), "")</f>
        <v/>
      </c>
      <c r="BM19" s="169" t="str">
        <f t="shared" si="9"/>
        <v/>
      </c>
      <c r="BN19" s="842" t="str">
        <f t="shared" si="10"/>
        <v/>
      </c>
      <c r="BO19" s="843" t="str">
        <f t="shared" si="11"/>
        <v/>
      </c>
      <c r="BP19" s="841" t="str">
        <f t="shared" si="13"/>
        <v/>
      </c>
      <c r="BQ19" s="170"/>
      <c r="BR19" s="133" t="b">
        <f t="shared" si="12"/>
        <v>1</v>
      </c>
      <c r="BV19" s="171"/>
    </row>
    <row r="20" spans="2:74" ht="14.95" customHeight="1" x14ac:dyDescent="0.2">
      <c r="B20" s="691">
        <v>9</v>
      </c>
      <c r="C20" s="547"/>
      <c r="D20" s="548"/>
      <c r="E20" s="549"/>
      <c r="F20" s="550"/>
      <c r="G20" s="551"/>
      <c r="H20" s="551"/>
      <c r="I20" s="552"/>
      <c r="J20" s="553"/>
      <c r="K20" s="146">
        <f t="shared" si="0"/>
        <v>0</v>
      </c>
      <c r="M20" s="147">
        <f t="shared" si="1"/>
        <v>0</v>
      </c>
      <c r="N20" s="148">
        <f xml:space="preserve"> IF(M20=0, 0,VLOOKUP($F20,'הנחיות למילוי-התחל כאן'!$F$6:$I$17,3,0))</f>
        <v>0</v>
      </c>
      <c r="O20" s="149">
        <f xml:space="preserve"> IF(M20=0, 0,VLOOKUP($F20,'הנחיות למילוי-התחל כאן'!$F$6:$I$17,4,0))</f>
        <v>0</v>
      </c>
      <c r="P20" s="852">
        <f t="shared" si="2"/>
        <v>0</v>
      </c>
      <c r="Q20" s="230" t="str">
        <f t="shared" si="14"/>
        <v>$S$20:$AH$20</v>
      </c>
      <c r="S20" s="565"/>
      <c r="T20" s="565"/>
      <c r="U20" s="565"/>
      <c r="V20" s="565"/>
      <c r="W20" s="565"/>
      <c r="X20" s="565"/>
      <c r="Y20" s="565"/>
      <c r="Z20" s="565"/>
      <c r="AA20" s="565"/>
      <c r="AB20" s="565"/>
      <c r="AC20" s="565"/>
      <c r="AD20" s="565"/>
      <c r="AE20" s="565"/>
      <c r="AF20" s="565"/>
      <c r="AG20" s="565"/>
      <c r="AH20" s="565"/>
      <c r="AJ20" s="164" t="str">
        <f t="shared" si="3"/>
        <v/>
      </c>
      <c r="AK20" s="152" t="str">
        <f t="shared" ca="1" si="4"/>
        <v/>
      </c>
      <c r="AL20" s="165" t="str">
        <f t="shared" si="5"/>
        <v/>
      </c>
      <c r="AN20" s="154" t="str">
        <f t="shared" si="15"/>
        <v/>
      </c>
      <c r="AO20" s="835" t="str">
        <f t="shared" si="16"/>
        <v/>
      </c>
      <c r="AP20" s="155" t="str">
        <f t="shared" si="17"/>
        <v/>
      </c>
      <c r="AR20" s="166" t="str">
        <f t="shared" si="6"/>
        <v/>
      </c>
      <c r="AS20" s="167" t="str">
        <f t="shared" si="7"/>
        <v/>
      </c>
      <c r="AT20" s="168" t="str">
        <f t="shared" si="8"/>
        <v/>
      </c>
      <c r="AV20" s="160" t="str" cm="1">
        <f t="array" aca="1" ref="AV20" ca="1">IF(AND($M20=1,ISNUMBER(INDIRECT(ADDRESS(ROW(),COLUMN()-_mp_perc_gap)))), INDIRECT(ADDRESS(ROW(),COLUMN()-_mp_perc_gap))*(1-AV$8)*(1-$BQ$8), "")</f>
        <v/>
      </c>
      <c r="AW20" s="160" t="str" cm="1">
        <f t="array" aca="1" ref="AW20" ca="1">IF(AND($M20=1,ISNUMBER(INDIRECT(ADDRESS(ROW(),COLUMN()-_mp_perc_gap)))), INDIRECT(ADDRESS(ROW(),COLUMN()-_mp_perc_gap))*(1-AW$8)*(1-$BQ$8), "")</f>
        <v/>
      </c>
      <c r="AX20" s="160" t="str" cm="1">
        <f t="array" aca="1" ref="AX20" ca="1">IF(AND($M20=1,ISNUMBER(INDIRECT(ADDRESS(ROW(),COLUMN()-_mp_perc_gap)))), INDIRECT(ADDRESS(ROW(),COLUMN()-_mp_perc_gap))*(1-AX$8)*(1-$BQ$8), "")</f>
        <v/>
      </c>
      <c r="AY20" s="160" t="str" cm="1">
        <f t="array" aca="1" ref="AY20" ca="1">IF(AND($M20=1,ISNUMBER(INDIRECT(ADDRESS(ROW(),COLUMN()-_mp_perc_gap)))), INDIRECT(ADDRESS(ROW(),COLUMN()-_mp_perc_gap))*(1-AY$8)*(1-$BQ$8), "")</f>
        <v/>
      </c>
      <c r="AZ20" s="160" t="str" cm="1">
        <f t="array" aca="1" ref="AZ20" ca="1">IF(AND($M20=1,ISNUMBER(INDIRECT(ADDRESS(ROW(),COLUMN()-_mp_perc_gap)))), INDIRECT(ADDRESS(ROW(),COLUMN()-_mp_perc_gap))*(1-AZ$8)*(1-$BQ$8), "")</f>
        <v/>
      </c>
      <c r="BA20" s="160" t="str" cm="1">
        <f t="array" aca="1" ref="BA20" ca="1">IF(AND($M20=1,ISNUMBER(INDIRECT(ADDRESS(ROW(),COLUMN()-_mp_perc_gap)))), INDIRECT(ADDRESS(ROW(),COLUMN()-_mp_perc_gap))*(1-BA$8)*(1-$BQ$8), "")</f>
        <v/>
      </c>
      <c r="BB20" s="160" t="str" cm="1">
        <f t="array" aca="1" ref="BB20" ca="1">IF(AND($M20=1,ISNUMBER(INDIRECT(ADDRESS(ROW(),COLUMN()-_mp_perc_gap)))), INDIRECT(ADDRESS(ROW(),COLUMN()-_mp_perc_gap))*(1-BB$8)*(1-$BQ$8), "")</f>
        <v/>
      </c>
      <c r="BC20" s="160" t="str" cm="1">
        <f t="array" aca="1" ref="BC20" ca="1">IF(AND($M20=1,ISNUMBER(INDIRECT(ADDRESS(ROW(),COLUMN()-_mp_perc_gap)))), INDIRECT(ADDRESS(ROW(),COLUMN()-_mp_perc_gap))*(1-BC$8)*(1-$BQ$8), "")</f>
        <v/>
      </c>
      <c r="BD20" s="160" t="str" cm="1">
        <f t="array" aca="1" ref="BD20" ca="1">IF(AND($M20=1,ISNUMBER(INDIRECT(ADDRESS(ROW(),COLUMN()-_mp_perc_gap)))), INDIRECT(ADDRESS(ROW(),COLUMN()-_mp_perc_gap))*(1-BD$8)*(1-$BQ$8), "")</f>
        <v/>
      </c>
      <c r="BE20" s="160" t="str" cm="1">
        <f t="array" aca="1" ref="BE20" ca="1">IF(AND($M20=1,ISNUMBER(INDIRECT(ADDRESS(ROW(),COLUMN()-_mp_perc_gap)))), INDIRECT(ADDRESS(ROW(),COLUMN()-_mp_perc_gap))*(1-BE$8)*(1-$BQ$8), "")</f>
        <v/>
      </c>
      <c r="BF20" s="160" t="str" cm="1">
        <f t="array" aca="1" ref="BF20" ca="1">IF(AND($M20=1,ISNUMBER(INDIRECT(ADDRESS(ROW(),COLUMN()-_mp_perc_gap)))), INDIRECT(ADDRESS(ROW(),COLUMN()-_mp_perc_gap))*(1-BF$8)*(1-$BQ$8), "")</f>
        <v/>
      </c>
      <c r="BG20" s="160" t="str" cm="1">
        <f t="array" aca="1" ref="BG20" ca="1">IF(AND($M20=1,ISNUMBER(INDIRECT(ADDRESS(ROW(),COLUMN()-_mp_perc_gap)))), INDIRECT(ADDRESS(ROW(),COLUMN()-_mp_perc_gap))*(1-BG$8)*(1-$BQ$8), "")</f>
        <v/>
      </c>
      <c r="BH20" s="160" t="str" cm="1">
        <f t="array" aca="1" ref="BH20" ca="1">IF(AND($M20=1,ISNUMBER(INDIRECT(ADDRESS(ROW(),COLUMN()-_mp_perc_gap)))), INDIRECT(ADDRESS(ROW(),COLUMN()-_mp_perc_gap))*(1-BH$8)*(1-$BQ$8), "")</f>
        <v/>
      </c>
      <c r="BI20" s="160" t="str" cm="1">
        <f t="array" aca="1" ref="BI20" ca="1">IF(AND($M20=1,ISNUMBER(INDIRECT(ADDRESS(ROW(),COLUMN()-_mp_perc_gap)))), INDIRECT(ADDRESS(ROW(),COLUMN()-_mp_perc_gap))*(1-BI$8)*(1-$BQ$8), "")</f>
        <v/>
      </c>
      <c r="BJ20" s="160" t="str" cm="1">
        <f t="array" aca="1" ref="BJ20" ca="1">IF(AND($M20=1,ISNUMBER(INDIRECT(ADDRESS(ROW(),COLUMN()-_mp_perc_gap)))), INDIRECT(ADDRESS(ROW(),COLUMN()-_mp_perc_gap))*(1-BJ$8)*(1-$BQ$8), "")</f>
        <v/>
      </c>
      <c r="BK20" s="160" t="str" cm="1">
        <f t="array" aca="1" ref="BK20" ca="1">IF(AND($M20=1,ISNUMBER(INDIRECT(ADDRESS(ROW(),COLUMN()-_mp_perc_gap)))), INDIRECT(ADDRESS(ROW(),COLUMN()-_mp_perc_gap))*(1-BK$8)*(1-$BQ$8), "")</f>
        <v/>
      </c>
      <c r="BM20" s="169" t="str">
        <f t="shared" ref="BM20:BM31" si="18">IF(M20=0, "",SUMIFS($AV20:$BK20,wp_act, "=1" ))</f>
        <v/>
      </c>
      <c r="BN20" s="842" t="str">
        <f t="shared" ref="BN20:BN31" si="19">IF(M20=0, "",I20)</f>
        <v/>
      </c>
      <c r="BO20" s="843" t="str">
        <f t="shared" si="11"/>
        <v/>
      </c>
      <c r="BP20" s="841" t="str">
        <f t="shared" si="13"/>
        <v/>
      </c>
      <c r="BQ20" s="170"/>
      <c r="BR20" s="133" t="b">
        <f t="shared" si="12"/>
        <v>1</v>
      </c>
      <c r="BV20" s="171"/>
    </row>
    <row r="21" spans="2:74" ht="14.95" customHeight="1" x14ac:dyDescent="0.2">
      <c r="B21" s="691">
        <v>10</v>
      </c>
      <c r="C21" s="547"/>
      <c r="D21" s="548"/>
      <c r="E21" s="549"/>
      <c r="F21" s="550"/>
      <c r="G21" s="551"/>
      <c r="H21" s="551"/>
      <c r="I21" s="552"/>
      <c r="J21" s="553"/>
      <c r="K21" s="146">
        <f t="shared" si="0"/>
        <v>0</v>
      </c>
      <c r="M21" s="147">
        <f t="shared" si="1"/>
        <v>0</v>
      </c>
      <c r="N21" s="148">
        <f xml:space="preserve"> IF(M21=0, 0,VLOOKUP($F21,'הנחיות למילוי-התחל כאן'!$F$6:$I$17,3,0))</f>
        <v>0</v>
      </c>
      <c r="O21" s="149">
        <f xml:space="preserve"> IF(M21=0, 0,VLOOKUP($F21,'הנחיות למילוי-התחל כאן'!$F$6:$I$17,4,0))</f>
        <v>0</v>
      </c>
      <c r="P21" s="852">
        <f t="shared" si="2"/>
        <v>0</v>
      </c>
      <c r="Q21" s="230" t="str">
        <f t="shared" si="14"/>
        <v>$S$21:$AH$21</v>
      </c>
      <c r="S21" s="565"/>
      <c r="T21" s="565"/>
      <c r="U21" s="565"/>
      <c r="V21" s="565"/>
      <c r="W21" s="565"/>
      <c r="X21" s="565"/>
      <c r="Y21" s="565"/>
      <c r="Z21" s="565"/>
      <c r="AA21" s="565"/>
      <c r="AB21" s="565"/>
      <c r="AC21" s="565"/>
      <c r="AD21" s="565"/>
      <c r="AE21" s="565"/>
      <c r="AF21" s="565"/>
      <c r="AG21" s="565"/>
      <c r="AH21" s="565"/>
      <c r="AJ21" s="164" t="str">
        <f t="shared" si="3"/>
        <v/>
      </c>
      <c r="AK21" s="152" t="str">
        <f t="shared" ca="1" si="4"/>
        <v/>
      </c>
      <c r="AL21" s="165" t="str">
        <f t="shared" si="5"/>
        <v/>
      </c>
      <c r="AN21" s="154" t="str">
        <f t="shared" si="15"/>
        <v/>
      </c>
      <c r="AO21" s="835" t="str">
        <f t="shared" si="16"/>
        <v/>
      </c>
      <c r="AP21" s="155" t="str">
        <f t="shared" si="17"/>
        <v/>
      </c>
      <c r="AR21" s="166" t="str">
        <f t="shared" si="6"/>
        <v/>
      </c>
      <c r="AS21" s="167" t="str">
        <f t="shared" si="7"/>
        <v/>
      </c>
      <c r="AT21" s="168" t="str">
        <f t="shared" si="8"/>
        <v/>
      </c>
      <c r="AV21" s="160" t="str" cm="1">
        <f t="array" aca="1" ref="AV21" ca="1">IF(AND($M21=1,ISNUMBER(INDIRECT(ADDRESS(ROW(),COLUMN()-_mp_perc_gap)))), INDIRECT(ADDRESS(ROW(),COLUMN()-_mp_perc_gap))*(1-AV$8)*(1-$BQ$8), "")</f>
        <v/>
      </c>
      <c r="AW21" s="160" t="str" cm="1">
        <f t="array" aca="1" ref="AW21" ca="1">IF(AND($M21=1,ISNUMBER(INDIRECT(ADDRESS(ROW(),COLUMN()-_mp_perc_gap)))), INDIRECT(ADDRESS(ROW(),COLUMN()-_mp_perc_gap))*(1-AW$8)*(1-$BQ$8), "")</f>
        <v/>
      </c>
      <c r="AX21" s="160" t="str" cm="1">
        <f t="array" aca="1" ref="AX21" ca="1">IF(AND($M21=1,ISNUMBER(INDIRECT(ADDRESS(ROW(),COLUMN()-_mp_perc_gap)))), INDIRECT(ADDRESS(ROW(),COLUMN()-_mp_perc_gap))*(1-AX$8)*(1-$BQ$8), "")</f>
        <v/>
      </c>
      <c r="AY21" s="160" t="str" cm="1">
        <f t="array" aca="1" ref="AY21" ca="1">IF(AND($M21=1,ISNUMBER(INDIRECT(ADDRESS(ROW(),COLUMN()-_mp_perc_gap)))), INDIRECT(ADDRESS(ROW(),COLUMN()-_mp_perc_gap))*(1-AY$8)*(1-$BQ$8), "")</f>
        <v/>
      </c>
      <c r="AZ21" s="160" t="str" cm="1">
        <f t="array" aca="1" ref="AZ21" ca="1">IF(AND($M21=1,ISNUMBER(INDIRECT(ADDRESS(ROW(),COLUMN()-_mp_perc_gap)))), INDIRECT(ADDRESS(ROW(),COLUMN()-_mp_perc_gap))*(1-AZ$8)*(1-$BQ$8), "")</f>
        <v/>
      </c>
      <c r="BA21" s="160" t="str" cm="1">
        <f t="array" aca="1" ref="BA21" ca="1">IF(AND($M21=1,ISNUMBER(INDIRECT(ADDRESS(ROW(),COLUMN()-_mp_perc_gap)))), INDIRECT(ADDRESS(ROW(),COLUMN()-_mp_perc_gap))*(1-BA$8)*(1-$BQ$8), "")</f>
        <v/>
      </c>
      <c r="BB21" s="160" t="str" cm="1">
        <f t="array" aca="1" ref="BB21" ca="1">IF(AND($M21=1,ISNUMBER(INDIRECT(ADDRESS(ROW(),COLUMN()-_mp_perc_gap)))), INDIRECT(ADDRESS(ROW(),COLUMN()-_mp_perc_gap))*(1-BB$8)*(1-$BQ$8), "")</f>
        <v/>
      </c>
      <c r="BC21" s="160" t="str" cm="1">
        <f t="array" aca="1" ref="BC21" ca="1">IF(AND($M21=1,ISNUMBER(INDIRECT(ADDRESS(ROW(),COLUMN()-_mp_perc_gap)))), INDIRECT(ADDRESS(ROW(),COLUMN()-_mp_perc_gap))*(1-BC$8)*(1-$BQ$8), "")</f>
        <v/>
      </c>
      <c r="BD21" s="160" t="str" cm="1">
        <f t="array" aca="1" ref="BD21" ca="1">IF(AND($M21=1,ISNUMBER(INDIRECT(ADDRESS(ROW(),COLUMN()-_mp_perc_gap)))), INDIRECT(ADDRESS(ROW(),COLUMN()-_mp_perc_gap))*(1-BD$8)*(1-$BQ$8), "")</f>
        <v/>
      </c>
      <c r="BE21" s="160" t="str" cm="1">
        <f t="array" aca="1" ref="BE21" ca="1">IF(AND($M21=1,ISNUMBER(INDIRECT(ADDRESS(ROW(),COLUMN()-_mp_perc_gap)))), INDIRECT(ADDRESS(ROW(),COLUMN()-_mp_perc_gap))*(1-BE$8)*(1-$BQ$8), "")</f>
        <v/>
      </c>
      <c r="BF21" s="160" t="str" cm="1">
        <f t="array" aca="1" ref="BF21" ca="1">IF(AND($M21=1,ISNUMBER(INDIRECT(ADDRESS(ROW(),COLUMN()-_mp_perc_gap)))), INDIRECT(ADDRESS(ROW(),COLUMN()-_mp_perc_gap))*(1-BF$8)*(1-$BQ$8), "")</f>
        <v/>
      </c>
      <c r="BG21" s="160" t="str" cm="1">
        <f t="array" aca="1" ref="BG21" ca="1">IF(AND($M21=1,ISNUMBER(INDIRECT(ADDRESS(ROW(),COLUMN()-_mp_perc_gap)))), INDIRECT(ADDRESS(ROW(),COLUMN()-_mp_perc_gap))*(1-BG$8)*(1-$BQ$8), "")</f>
        <v/>
      </c>
      <c r="BH21" s="160" t="str" cm="1">
        <f t="array" aca="1" ref="BH21" ca="1">IF(AND($M21=1,ISNUMBER(INDIRECT(ADDRESS(ROW(),COLUMN()-_mp_perc_gap)))), INDIRECT(ADDRESS(ROW(),COLUMN()-_mp_perc_gap))*(1-BH$8)*(1-$BQ$8), "")</f>
        <v/>
      </c>
      <c r="BI21" s="160" t="str" cm="1">
        <f t="array" aca="1" ref="BI21" ca="1">IF(AND($M21=1,ISNUMBER(INDIRECT(ADDRESS(ROW(),COLUMN()-_mp_perc_gap)))), INDIRECT(ADDRESS(ROW(),COLUMN()-_mp_perc_gap))*(1-BI$8)*(1-$BQ$8), "")</f>
        <v/>
      </c>
      <c r="BJ21" s="160" t="str" cm="1">
        <f t="array" aca="1" ref="BJ21" ca="1">IF(AND($M21=1,ISNUMBER(INDIRECT(ADDRESS(ROW(),COLUMN()-_mp_perc_gap)))), INDIRECT(ADDRESS(ROW(),COLUMN()-_mp_perc_gap))*(1-BJ$8)*(1-$BQ$8), "")</f>
        <v/>
      </c>
      <c r="BK21" s="160" t="str" cm="1">
        <f t="array" aca="1" ref="BK21" ca="1">IF(AND($M21=1,ISNUMBER(INDIRECT(ADDRESS(ROW(),COLUMN()-_mp_perc_gap)))), INDIRECT(ADDRESS(ROW(),COLUMN()-_mp_perc_gap))*(1-BK$8)*(1-$BQ$8), "")</f>
        <v/>
      </c>
      <c r="BM21" s="169" t="str">
        <f t="shared" si="18"/>
        <v/>
      </c>
      <c r="BN21" s="842" t="str">
        <f t="shared" si="19"/>
        <v/>
      </c>
      <c r="BO21" s="843" t="str">
        <f t="shared" si="11"/>
        <v/>
      </c>
      <c r="BP21" s="841" t="str">
        <f t="shared" si="13"/>
        <v/>
      </c>
      <c r="BQ21" s="170"/>
      <c r="BR21" s="133" t="b">
        <f t="shared" si="12"/>
        <v>1</v>
      </c>
      <c r="BV21" s="171"/>
    </row>
    <row r="22" spans="2:74" ht="14.95" customHeight="1" x14ac:dyDescent="0.2">
      <c r="B22" s="691">
        <v>11</v>
      </c>
      <c r="C22" s="547"/>
      <c r="D22" s="548"/>
      <c r="E22" s="549"/>
      <c r="F22" s="550"/>
      <c r="G22" s="551"/>
      <c r="H22" s="551"/>
      <c r="I22" s="552"/>
      <c r="J22" s="553"/>
      <c r="K22" s="146">
        <f t="shared" si="0"/>
        <v>0</v>
      </c>
      <c r="M22" s="147">
        <f t="shared" si="1"/>
        <v>0</v>
      </c>
      <c r="N22" s="148">
        <f xml:space="preserve"> IF(M22=0, 0,VLOOKUP($F22,'הנחיות למילוי-התחל כאן'!$F$6:$I$17,3,0))</f>
        <v>0</v>
      </c>
      <c r="O22" s="149">
        <f xml:space="preserve"> IF(M22=0, 0,VLOOKUP($F22,'הנחיות למילוי-התחל כאן'!$F$6:$I$17,4,0))</f>
        <v>0</v>
      </c>
      <c r="P22" s="852">
        <f t="shared" si="2"/>
        <v>0</v>
      </c>
      <c r="Q22" s="230" t="str">
        <f t="shared" si="14"/>
        <v>$S$22:$AH$22</v>
      </c>
      <c r="S22" s="565"/>
      <c r="T22" s="565"/>
      <c r="U22" s="565"/>
      <c r="V22" s="565"/>
      <c r="W22" s="565"/>
      <c r="X22" s="565"/>
      <c r="Y22" s="565"/>
      <c r="Z22" s="565"/>
      <c r="AA22" s="565"/>
      <c r="AB22" s="565"/>
      <c r="AC22" s="565"/>
      <c r="AD22" s="565"/>
      <c r="AE22" s="565"/>
      <c r="AF22" s="565"/>
      <c r="AG22" s="565"/>
      <c r="AH22" s="565"/>
      <c r="AJ22" s="164" t="str">
        <f t="shared" si="3"/>
        <v/>
      </c>
      <c r="AK22" s="152" t="str">
        <f t="shared" ca="1" si="4"/>
        <v/>
      </c>
      <c r="AL22" s="165" t="str">
        <f t="shared" si="5"/>
        <v/>
      </c>
      <c r="AN22" s="154" t="str">
        <f t="shared" si="15"/>
        <v/>
      </c>
      <c r="AO22" s="835" t="str">
        <f t="shared" si="16"/>
        <v/>
      </c>
      <c r="AP22" s="155" t="str">
        <f t="shared" si="17"/>
        <v/>
      </c>
      <c r="AR22" s="166" t="str">
        <f t="shared" si="6"/>
        <v/>
      </c>
      <c r="AS22" s="167" t="str">
        <f t="shared" si="7"/>
        <v/>
      </c>
      <c r="AT22" s="168" t="str">
        <f t="shared" si="8"/>
        <v/>
      </c>
      <c r="AV22" s="160" t="str" cm="1">
        <f t="array" aca="1" ref="AV22" ca="1">IF(AND($M22=1,ISNUMBER(INDIRECT(ADDRESS(ROW(),COLUMN()-_mp_perc_gap)))), INDIRECT(ADDRESS(ROW(),COLUMN()-_mp_perc_gap))*(1-AV$8)*(1-$BQ$8), "")</f>
        <v/>
      </c>
      <c r="AW22" s="160" t="str" cm="1">
        <f t="array" aca="1" ref="AW22" ca="1">IF(AND($M22=1,ISNUMBER(INDIRECT(ADDRESS(ROW(),COLUMN()-_mp_perc_gap)))), INDIRECT(ADDRESS(ROW(),COLUMN()-_mp_perc_gap))*(1-AW$8)*(1-$BQ$8), "")</f>
        <v/>
      </c>
      <c r="AX22" s="160" t="str" cm="1">
        <f t="array" aca="1" ref="AX22" ca="1">IF(AND($M22=1,ISNUMBER(INDIRECT(ADDRESS(ROW(),COLUMN()-_mp_perc_gap)))), INDIRECT(ADDRESS(ROW(),COLUMN()-_mp_perc_gap))*(1-AX$8)*(1-$BQ$8), "")</f>
        <v/>
      </c>
      <c r="AY22" s="160" t="str" cm="1">
        <f t="array" aca="1" ref="AY22" ca="1">IF(AND($M22=1,ISNUMBER(INDIRECT(ADDRESS(ROW(),COLUMN()-_mp_perc_gap)))), INDIRECT(ADDRESS(ROW(),COLUMN()-_mp_perc_gap))*(1-AY$8)*(1-$BQ$8), "")</f>
        <v/>
      </c>
      <c r="AZ22" s="160" t="str" cm="1">
        <f t="array" aca="1" ref="AZ22" ca="1">IF(AND($M22=1,ISNUMBER(INDIRECT(ADDRESS(ROW(),COLUMN()-_mp_perc_gap)))), INDIRECT(ADDRESS(ROW(),COLUMN()-_mp_perc_gap))*(1-AZ$8)*(1-$BQ$8), "")</f>
        <v/>
      </c>
      <c r="BA22" s="160" t="str" cm="1">
        <f t="array" aca="1" ref="BA22" ca="1">IF(AND($M22=1,ISNUMBER(INDIRECT(ADDRESS(ROW(),COLUMN()-_mp_perc_gap)))), INDIRECT(ADDRESS(ROW(),COLUMN()-_mp_perc_gap))*(1-BA$8)*(1-$BQ$8), "")</f>
        <v/>
      </c>
      <c r="BB22" s="160" t="str" cm="1">
        <f t="array" aca="1" ref="BB22" ca="1">IF(AND($M22=1,ISNUMBER(INDIRECT(ADDRESS(ROW(),COLUMN()-_mp_perc_gap)))), INDIRECT(ADDRESS(ROW(),COLUMN()-_mp_perc_gap))*(1-BB$8)*(1-$BQ$8), "")</f>
        <v/>
      </c>
      <c r="BC22" s="160" t="str" cm="1">
        <f t="array" aca="1" ref="BC22" ca="1">IF(AND($M22=1,ISNUMBER(INDIRECT(ADDRESS(ROW(),COLUMN()-_mp_perc_gap)))), INDIRECT(ADDRESS(ROW(),COLUMN()-_mp_perc_gap))*(1-BC$8)*(1-$BQ$8), "")</f>
        <v/>
      </c>
      <c r="BD22" s="160" t="str" cm="1">
        <f t="array" aca="1" ref="BD22" ca="1">IF(AND($M22=1,ISNUMBER(INDIRECT(ADDRESS(ROW(),COLUMN()-_mp_perc_gap)))), INDIRECT(ADDRESS(ROW(),COLUMN()-_mp_perc_gap))*(1-BD$8)*(1-$BQ$8), "")</f>
        <v/>
      </c>
      <c r="BE22" s="160" t="str" cm="1">
        <f t="array" aca="1" ref="BE22" ca="1">IF(AND($M22=1,ISNUMBER(INDIRECT(ADDRESS(ROW(),COLUMN()-_mp_perc_gap)))), INDIRECT(ADDRESS(ROW(),COLUMN()-_mp_perc_gap))*(1-BE$8)*(1-$BQ$8), "")</f>
        <v/>
      </c>
      <c r="BF22" s="160" t="str" cm="1">
        <f t="array" aca="1" ref="BF22" ca="1">IF(AND($M22=1,ISNUMBER(INDIRECT(ADDRESS(ROW(),COLUMN()-_mp_perc_gap)))), INDIRECT(ADDRESS(ROW(),COLUMN()-_mp_perc_gap))*(1-BF$8)*(1-$BQ$8), "")</f>
        <v/>
      </c>
      <c r="BG22" s="160" t="str" cm="1">
        <f t="array" aca="1" ref="BG22" ca="1">IF(AND($M22=1,ISNUMBER(INDIRECT(ADDRESS(ROW(),COLUMN()-_mp_perc_gap)))), INDIRECT(ADDRESS(ROW(),COLUMN()-_mp_perc_gap))*(1-BG$8)*(1-$BQ$8), "")</f>
        <v/>
      </c>
      <c r="BH22" s="160" t="str" cm="1">
        <f t="array" aca="1" ref="BH22" ca="1">IF(AND($M22=1,ISNUMBER(INDIRECT(ADDRESS(ROW(),COLUMN()-_mp_perc_gap)))), INDIRECT(ADDRESS(ROW(),COLUMN()-_mp_perc_gap))*(1-BH$8)*(1-$BQ$8), "")</f>
        <v/>
      </c>
      <c r="BI22" s="160" t="str" cm="1">
        <f t="array" aca="1" ref="BI22" ca="1">IF(AND($M22=1,ISNUMBER(INDIRECT(ADDRESS(ROW(),COLUMN()-_mp_perc_gap)))), INDIRECT(ADDRESS(ROW(),COLUMN()-_mp_perc_gap))*(1-BI$8)*(1-$BQ$8), "")</f>
        <v/>
      </c>
      <c r="BJ22" s="160" t="str" cm="1">
        <f t="array" aca="1" ref="BJ22" ca="1">IF(AND($M22=1,ISNUMBER(INDIRECT(ADDRESS(ROW(),COLUMN()-_mp_perc_gap)))), INDIRECT(ADDRESS(ROW(),COLUMN()-_mp_perc_gap))*(1-BJ$8)*(1-$BQ$8), "")</f>
        <v/>
      </c>
      <c r="BK22" s="160" t="str" cm="1">
        <f t="array" aca="1" ref="BK22" ca="1">IF(AND($M22=1,ISNUMBER(INDIRECT(ADDRESS(ROW(),COLUMN()-_mp_perc_gap)))), INDIRECT(ADDRESS(ROW(),COLUMN()-_mp_perc_gap))*(1-BK$8)*(1-$BQ$8), "")</f>
        <v/>
      </c>
      <c r="BM22" s="169" t="str">
        <f t="shared" si="18"/>
        <v/>
      </c>
      <c r="BN22" s="842" t="str">
        <f t="shared" si="19"/>
        <v/>
      </c>
      <c r="BO22" s="843" t="str">
        <f t="shared" si="11"/>
        <v/>
      </c>
      <c r="BP22" s="841" t="str">
        <f t="shared" si="13"/>
        <v/>
      </c>
      <c r="BQ22" s="170"/>
      <c r="BR22" s="133" t="b">
        <f t="shared" si="12"/>
        <v>1</v>
      </c>
      <c r="BV22" s="171"/>
    </row>
    <row r="23" spans="2:74" ht="14.95" customHeight="1" x14ac:dyDescent="0.2">
      <c r="B23" s="691">
        <v>12</v>
      </c>
      <c r="C23" s="547"/>
      <c r="D23" s="548"/>
      <c r="E23" s="549"/>
      <c r="F23" s="550"/>
      <c r="G23" s="551"/>
      <c r="H23" s="551"/>
      <c r="I23" s="552"/>
      <c r="J23" s="553"/>
      <c r="K23" s="146">
        <f t="shared" si="0"/>
        <v>0</v>
      </c>
      <c r="M23" s="147">
        <f t="shared" si="1"/>
        <v>0</v>
      </c>
      <c r="N23" s="148">
        <f xml:space="preserve"> IF(M23=0, 0,VLOOKUP($F23,'הנחיות למילוי-התחל כאן'!$F$6:$I$17,3,0))</f>
        <v>0</v>
      </c>
      <c r="O23" s="149">
        <f xml:space="preserve"> IF(M23=0, 0,VLOOKUP($F23,'הנחיות למילוי-התחל כאן'!$F$6:$I$17,4,0))</f>
        <v>0</v>
      </c>
      <c r="P23" s="852">
        <f t="shared" si="2"/>
        <v>0</v>
      </c>
      <c r="Q23" s="230" t="str">
        <f t="shared" si="14"/>
        <v>$S$23:$AH$23</v>
      </c>
      <c r="S23" s="565"/>
      <c r="T23" s="565"/>
      <c r="U23" s="565"/>
      <c r="V23" s="565"/>
      <c r="W23" s="565"/>
      <c r="X23" s="565"/>
      <c r="Y23" s="565"/>
      <c r="Z23" s="565"/>
      <c r="AA23" s="565"/>
      <c r="AB23" s="565"/>
      <c r="AC23" s="565"/>
      <c r="AD23" s="565"/>
      <c r="AE23" s="565"/>
      <c r="AF23" s="565"/>
      <c r="AG23" s="565"/>
      <c r="AH23" s="565"/>
      <c r="AJ23" s="164" t="str">
        <f t="shared" si="3"/>
        <v/>
      </c>
      <c r="AK23" s="152" t="str">
        <f t="shared" ca="1" si="4"/>
        <v/>
      </c>
      <c r="AL23" s="165" t="str">
        <f t="shared" si="5"/>
        <v/>
      </c>
      <c r="AN23" s="154" t="str">
        <f t="shared" si="15"/>
        <v/>
      </c>
      <c r="AO23" s="835" t="str">
        <f t="shared" si="16"/>
        <v/>
      </c>
      <c r="AP23" s="155" t="str">
        <f t="shared" si="17"/>
        <v/>
      </c>
      <c r="AR23" s="166" t="str">
        <f t="shared" si="6"/>
        <v/>
      </c>
      <c r="AS23" s="167" t="str">
        <f t="shared" si="7"/>
        <v/>
      </c>
      <c r="AT23" s="168" t="str">
        <f t="shared" si="8"/>
        <v/>
      </c>
      <c r="AV23" s="160" t="str" cm="1">
        <f t="array" aca="1" ref="AV23" ca="1">IF(AND($M23=1,ISNUMBER(INDIRECT(ADDRESS(ROW(),COLUMN()-_mp_perc_gap)))), INDIRECT(ADDRESS(ROW(),COLUMN()-_mp_perc_gap))*(1-AV$8)*(1-$BQ$8), "")</f>
        <v/>
      </c>
      <c r="AW23" s="160" t="str" cm="1">
        <f t="array" aca="1" ref="AW23" ca="1">IF(AND($M23=1,ISNUMBER(INDIRECT(ADDRESS(ROW(),COLUMN()-_mp_perc_gap)))), INDIRECT(ADDRESS(ROW(),COLUMN()-_mp_perc_gap))*(1-AW$8)*(1-$BQ$8), "")</f>
        <v/>
      </c>
      <c r="AX23" s="160" t="str" cm="1">
        <f t="array" aca="1" ref="AX23" ca="1">IF(AND($M23=1,ISNUMBER(INDIRECT(ADDRESS(ROW(),COLUMN()-_mp_perc_gap)))), INDIRECT(ADDRESS(ROW(),COLUMN()-_mp_perc_gap))*(1-AX$8)*(1-$BQ$8), "")</f>
        <v/>
      </c>
      <c r="AY23" s="160" t="str" cm="1">
        <f t="array" aca="1" ref="AY23" ca="1">IF(AND($M23=1,ISNUMBER(INDIRECT(ADDRESS(ROW(),COLUMN()-_mp_perc_gap)))), INDIRECT(ADDRESS(ROW(),COLUMN()-_mp_perc_gap))*(1-AY$8)*(1-$BQ$8), "")</f>
        <v/>
      </c>
      <c r="AZ23" s="160" t="str" cm="1">
        <f t="array" aca="1" ref="AZ23" ca="1">IF(AND($M23=1,ISNUMBER(INDIRECT(ADDRESS(ROW(),COLUMN()-_mp_perc_gap)))), INDIRECT(ADDRESS(ROW(),COLUMN()-_mp_perc_gap))*(1-AZ$8)*(1-$BQ$8), "")</f>
        <v/>
      </c>
      <c r="BA23" s="160" t="str" cm="1">
        <f t="array" aca="1" ref="BA23" ca="1">IF(AND($M23=1,ISNUMBER(INDIRECT(ADDRESS(ROW(),COLUMN()-_mp_perc_gap)))), INDIRECT(ADDRESS(ROW(),COLUMN()-_mp_perc_gap))*(1-BA$8)*(1-$BQ$8), "")</f>
        <v/>
      </c>
      <c r="BB23" s="160" t="str" cm="1">
        <f t="array" aca="1" ref="BB23" ca="1">IF(AND($M23=1,ISNUMBER(INDIRECT(ADDRESS(ROW(),COLUMN()-_mp_perc_gap)))), INDIRECT(ADDRESS(ROW(),COLUMN()-_mp_perc_gap))*(1-BB$8)*(1-$BQ$8), "")</f>
        <v/>
      </c>
      <c r="BC23" s="160" t="str" cm="1">
        <f t="array" aca="1" ref="BC23" ca="1">IF(AND($M23=1,ISNUMBER(INDIRECT(ADDRESS(ROW(),COLUMN()-_mp_perc_gap)))), INDIRECT(ADDRESS(ROW(),COLUMN()-_mp_perc_gap))*(1-BC$8)*(1-$BQ$8), "")</f>
        <v/>
      </c>
      <c r="BD23" s="160" t="str" cm="1">
        <f t="array" aca="1" ref="BD23" ca="1">IF(AND($M23=1,ISNUMBER(INDIRECT(ADDRESS(ROW(),COLUMN()-_mp_perc_gap)))), INDIRECT(ADDRESS(ROW(),COLUMN()-_mp_perc_gap))*(1-BD$8)*(1-$BQ$8), "")</f>
        <v/>
      </c>
      <c r="BE23" s="160" t="str" cm="1">
        <f t="array" aca="1" ref="BE23" ca="1">IF(AND($M23=1,ISNUMBER(INDIRECT(ADDRESS(ROW(),COLUMN()-_mp_perc_gap)))), INDIRECT(ADDRESS(ROW(),COLUMN()-_mp_perc_gap))*(1-BE$8)*(1-$BQ$8), "")</f>
        <v/>
      </c>
      <c r="BF23" s="160" t="str" cm="1">
        <f t="array" aca="1" ref="BF23" ca="1">IF(AND($M23=1,ISNUMBER(INDIRECT(ADDRESS(ROW(),COLUMN()-_mp_perc_gap)))), INDIRECT(ADDRESS(ROW(),COLUMN()-_mp_perc_gap))*(1-BF$8)*(1-$BQ$8), "")</f>
        <v/>
      </c>
      <c r="BG23" s="160" t="str" cm="1">
        <f t="array" aca="1" ref="BG23" ca="1">IF(AND($M23=1,ISNUMBER(INDIRECT(ADDRESS(ROW(),COLUMN()-_mp_perc_gap)))), INDIRECT(ADDRESS(ROW(),COLUMN()-_mp_perc_gap))*(1-BG$8)*(1-$BQ$8), "")</f>
        <v/>
      </c>
      <c r="BH23" s="160" t="str" cm="1">
        <f t="array" aca="1" ref="BH23" ca="1">IF(AND($M23=1,ISNUMBER(INDIRECT(ADDRESS(ROW(),COLUMN()-_mp_perc_gap)))), INDIRECT(ADDRESS(ROW(),COLUMN()-_mp_perc_gap))*(1-BH$8)*(1-$BQ$8), "")</f>
        <v/>
      </c>
      <c r="BI23" s="160" t="str" cm="1">
        <f t="array" aca="1" ref="BI23" ca="1">IF(AND($M23=1,ISNUMBER(INDIRECT(ADDRESS(ROW(),COLUMN()-_mp_perc_gap)))), INDIRECT(ADDRESS(ROW(),COLUMN()-_mp_perc_gap))*(1-BI$8)*(1-$BQ$8), "")</f>
        <v/>
      </c>
      <c r="BJ23" s="160" t="str" cm="1">
        <f t="array" aca="1" ref="BJ23" ca="1">IF(AND($M23=1,ISNUMBER(INDIRECT(ADDRESS(ROW(),COLUMN()-_mp_perc_gap)))), INDIRECT(ADDRESS(ROW(),COLUMN()-_mp_perc_gap))*(1-BJ$8)*(1-$BQ$8), "")</f>
        <v/>
      </c>
      <c r="BK23" s="160" t="str" cm="1">
        <f t="array" aca="1" ref="BK23" ca="1">IF(AND($M23=1,ISNUMBER(INDIRECT(ADDRESS(ROW(),COLUMN()-_mp_perc_gap)))), INDIRECT(ADDRESS(ROW(),COLUMN()-_mp_perc_gap))*(1-BK$8)*(1-$BQ$8), "")</f>
        <v/>
      </c>
      <c r="BM23" s="169" t="str">
        <f t="shared" si="18"/>
        <v/>
      </c>
      <c r="BN23" s="842" t="str">
        <f t="shared" si="19"/>
        <v/>
      </c>
      <c r="BO23" s="843" t="str">
        <f t="shared" si="11"/>
        <v/>
      </c>
      <c r="BP23" s="841" t="str">
        <f t="shared" si="13"/>
        <v/>
      </c>
      <c r="BQ23" s="170"/>
      <c r="BR23" s="133" t="b">
        <f t="shared" si="12"/>
        <v>1</v>
      </c>
      <c r="BV23" s="171"/>
    </row>
    <row r="24" spans="2:74" ht="14.95" customHeight="1" x14ac:dyDescent="0.2">
      <c r="B24" s="691">
        <v>13</v>
      </c>
      <c r="C24" s="547"/>
      <c r="D24" s="548"/>
      <c r="E24" s="549"/>
      <c r="F24" s="550"/>
      <c r="G24" s="551"/>
      <c r="H24" s="551"/>
      <c r="I24" s="552"/>
      <c r="J24" s="553"/>
      <c r="K24" s="146">
        <f t="shared" si="0"/>
        <v>0</v>
      </c>
      <c r="M24" s="147">
        <f t="shared" si="1"/>
        <v>0</v>
      </c>
      <c r="N24" s="148">
        <f xml:space="preserve"> IF(M24=0, 0,VLOOKUP($F24,'הנחיות למילוי-התחל כאן'!$F$6:$I$17,3,0))</f>
        <v>0</v>
      </c>
      <c r="O24" s="149">
        <f xml:space="preserve"> IF(M24=0, 0,VLOOKUP($F24,'הנחיות למילוי-התחל כאן'!$F$6:$I$17,4,0))</f>
        <v>0</v>
      </c>
      <c r="P24" s="852">
        <f t="shared" si="2"/>
        <v>0</v>
      </c>
      <c r="Q24" s="230" t="str">
        <f t="shared" si="14"/>
        <v>$S$24:$AH$24</v>
      </c>
      <c r="S24" s="565"/>
      <c r="T24" s="565"/>
      <c r="U24" s="565"/>
      <c r="V24" s="565"/>
      <c r="W24" s="565"/>
      <c r="X24" s="565"/>
      <c r="Y24" s="565"/>
      <c r="Z24" s="565"/>
      <c r="AA24" s="565"/>
      <c r="AB24" s="565"/>
      <c r="AC24" s="565"/>
      <c r="AD24" s="565"/>
      <c r="AE24" s="565"/>
      <c r="AF24" s="565"/>
      <c r="AG24" s="565"/>
      <c r="AH24" s="565"/>
      <c r="AJ24" s="164" t="str">
        <f t="shared" si="3"/>
        <v/>
      </c>
      <c r="AK24" s="152" t="str">
        <f t="shared" ca="1" si="4"/>
        <v/>
      </c>
      <c r="AL24" s="165" t="str">
        <f t="shared" si="5"/>
        <v/>
      </c>
      <c r="AN24" s="154" t="str">
        <f t="shared" si="15"/>
        <v/>
      </c>
      <c r="AO24" s="835" t="str">
        <f t="shared" si="16"/>
        <v/>
      </c>
      <c r="AP24" s="155" t="str">
        <f t="shared" si="17"/>
        <v/>
      </c>
      <c r="AR24" s="166" t="str">
        <f t="shared" si="6"/>
        <v/>
      </c>
      <c r="AS24" s="167" t="str">
        <f t="shared" si="7"/>
        <v/>
      </c>
      <c r="AT24" s="168" t="str">
        <f t="shared" si="8"/>
        <v/>
      </c>
      <c r="AV24" s="160" t="str" cm="1">
        <f t="array" aca="1" ref="AV24" ca="1">IF(AND($M24=1,ISNUMBER(INDIRECT(ADDRESS(ROW(),COLUMN()-_mp_perc_gap)))), INDIRECT(ADDRESS(ROW(),COLUMN()-_mp_perc_gap))*(1-AV$8)*(1-$BQ$8), "")</f>
        <v/>
      </c>
      <c r="AW24" s="160" t="str" cm="1">
        <f t="array" aca="1" ref="AW24" ca="1">IF(AND($M24=1,ISNUMBER(INDIRECT(ADDRESS(ROW(),COLUMN()-_mp_perc_gap)))), INDIRECT(ADDRESS(ROW(),COLUMN()-_mp_perc_gap))*(1-AW$8)*(1-$BQ$8), "")</f>
        <v/>
      </c>
      <c r="AX24" s="160" t="str" cm="1">
        <f t="array" aca="1" ref="AX24" ca="1">IF(AND($M24=1,ISNUMBER(INDIRECT(ADDRESS(ROW(),COLUMN()-_mp_perc_gap)))), INDIRECT(ADDRESS(ROW(),COLUMN()-_mp_perc_gap))*(1-AX$8)*(1-$BQ$8), "")</f>
        <v/>
      </c>
      <c r="AY24" s="160" t="str" cm="1">
        <f t="array" aca="1" ref="AY24" ca="1">IF(AND($M24=1,ISNUMBER(INDIRECT(ADDRESS(ROW(),COLUMN()-_mp_perc_gap)))), INDIRECT(ADDRESS(ROW(),COLUMN()-_mp_perc_gap))*(1-AY$8)*(1-$BQ$8), "")</f>
        <v/>
      </c>
      <c r="AZ24" s="160" t="str" cm="1">
        <f t="array" aca="1" ref="AZ24" ca="1">IF(AND($M24=1,ISNUMBER(INDIRECT(ADDRESS(ROW(),COLUMN()-_mp_perc_gap)))), INDIRECT(ADDRESS(ROW(),COLUMN()-_mp_perc_gap))*(1-AZ$8)*(1-$BQ$8), "")</f>
        <v/>
      </c>
      <c r="BA24" s="160" t="str" cm="1">
        <f t="array" aca="1" ref="BA24" ca="1">IF(AND($M24=1,ISNUMBER(INDIRECT(ADDRESS(ROW(),COLUMN()-_mp_perc_gap)))), INDIRECT(ADDRESS(ROW(),COLUMN()-_mp_perc_gap))*(1-BA$8)*(1-$BQ$8), "")</f>
        <v/>
      </c>
      <c r="BB24" s="160" t="str" cm="1">
        <f t="array" aca="1" ref="BB24" ca="1">IF(AND($M24=1,ISNUMBER(INDIRECT(ADDRESS(ROW(),COLUMN()-_mp_perc_gap)))), INDIRECT(ADDRESS(ROW(),COLUMN()-_mp_perc_gap))*(1-BB$8)*(1-$BQ$8), "")</f>
        <v/>
      </c>
      <c r="BC24" s="160" t="str" cm="1">
        <f t="array" aca="1" ref="BC24" ca="1">IF(AND($M24=1,ISNUMBER(INDIRECT(ADDRESS(ROW(),COLUMN()-_mp_perc_gap)))), INDIRECT(ADDRESS(ROW(),COLUMN()-_mp_perc_gap))*(1-BC$8)*(1-$BQ$8), "")</f>
        <v/>
      </c>
      <c r="BD24" s="160" t="str" cm="1">
        <f t="array" aca="1" ref="BD24" ca="1">IF(AND($M24=1,ISNUMBER(INDIRECT(ADDRESS(ROW(),COLUMN()-_mp_perc_gap)))), INDIRECT(ADDRESS(ROW(),COLUMN()-_mp_perc_gap))*(1-BD$8)*(1-$BQ$8), "")</f>
        <v/>
      </c>
      <c r="BE24" s="160" t="str" cm="1">
        <f t="array" aca="1" ref="BE24" ca="1">IF(AND($M24=1,ISNUMBER(INDIRECT(ADDRESS(ROW(),COLUMN()-_mp_perc_gap)))), INDIRECT(ADDRESS(ROW(),COLUMN()-_mp_perc_gap))*(1-BE$8)*(1-$BQ$8), "")</f>
        <v/>
      </c>
      <c r="BF24" s="160" t="str" cm="1">
        <f t="array" aca="1" ref="BF24" ca="1">IF(AND($M24=1,ISNUMBER(INDIRECT(ADDRESS(ROW(),COLUMN()-_mp_perc_gap)))), INDIRECT(ADDRESS(ROW(),COLUMN()-_mp_perc_gap))*(1-BF$8)*(1-$BQ$8), "")</f>
        <v/>
      </c>
      <c r="BG24" s="160" t="str" cm="1">
        <f t="array" aca="1" ref="BG24" ca="1">IF(AND($M24=1,ISNUMBER(INDIRECT(ADDRESS(ROW(),COLUMN()-_mp_perc_gap)))), INDIRECT(ADDRESS(ROW(),COLUMN()-_mp_perc_gap))*(1-BG$8)*(1-$BQ$8), "")</f>
        <v/>
      </c>
      <c r="BH24" s="160" t="str" cm="1">
        <f t="array" aca="1" ref="BH24" ca="1">IF(AND($M24=1,ISNUMBER(INDIRECT(ADDRESS(ROW(),COLUMN()-_mp_perc_gap)))), INDIRECT(ADDRESS(ROW(),COLUMN()-_mp_perc_gap))*(1-BH$8)*(1-$BQ$8), "")</f>
        <v/>
      </c>
      <c r="BI24" s="160" t="str" cm="1">
        <f t="array" aca="1" ref="BI24" ca="1">IF(AND($M24=1,ISNUMBER(INDIRECT(ADDRESS(ROW(),COLUMN()-_mp_perc_gap)))), INDIRECT(ADDRESS(ROW(),COLUMN()-_mp_perc_gap))*(1-BI$8)*(1-$BQ$8), "")</f>
        <v/>
      </c>
      <c r="BJ24" s="160" t="str" cm="1">
        <f t="array" aca="1" ref="BJ24" ca="1">IF(AND($M24=1,ISNUMBER(INDIRECT(ADDRESS(ROW(),COLUMN()-_mp_perc_gap)))), INDIRECT(ADDRESS(ROW(),COLUMN()-_mp_perc_gap))*(1-BJ$8)*(1-$BQ$8), "")</f>
        <v/>
      </c>
      <c r="BK24" s="160" t="str" cm="1">
        <f t="array" aca="1" ref="BK24" ca="1">IF(AND($M24=1,ISNUMBER(INDIRECT(ADDRESS(ROW(),COLUMN()-_mp_perc_gap)))), INDIRECT(ADDRESS(ROW(),COLUMN()-_mp_perc_gap))*(1-BK$8)*(1-$BQ$8), "")</f>
        <v/>
      </c>
      <c r="BM24" s="169" t="str">
        <f t="shared" si="18"/>
        <v/>
      </c>
      <c r="BN24" s="842" t="str">
        <f t="shared" si="19"/>
        <v/>
      </c>
      <c r="BO24" s="843" t="str">
        <f t="shared" si="11"/>
        <v/>
      </c>
      <c r="BP24" s="841" t="str">
        <f t="shared" si="13"/>
        <v/>
      </c>
      <c r="BQ24" s="170"/>
      <c r="BR24" s="133" t="b">
        <f t="shared" si="12"/>
        <v>1</v>
      </c>
      <c r="BU24" s="171">
        <f t="shared" ref="BU24:BU87" si="20">+G24+H24</f>
        <v>0</v>
      </c>
      <c r="BV24" s="171"/>
    </row>
    <row r="25" spans="2:74" ht="14.95" customHeight="1" x14ac:dyDescent="0.2">
      <c r="B25" s="691">
        <v>14</v>
      </c>
      <c r="C25" s="547"/>
      <c r="D25" s="548"/>
      <c r="E25" s="549"/>
      <c r="F25" s="550"/>
      <c r="G25" s="551"/>
      <c r="H25" s="551"/>
      <c r="I25" s="552"/>
      <c r="J25" s="553"/>
      <c r="K25" s="146">
        <f t="shared" si="0"/>
        <v>0</v>
      </c>
      <c r="M25" s="147">
        <f t="shared" si="1"/>
        <v>0</v>
      </c>
      <c r="N25" s="148">
        <f xml:space="preserve"> IF(M25=0, 0,VLOOKUP($F25,'הנחיות למילוי-התחל כאן'!$F$6:$I$17,3,0))</f>
        <v>0</v>
      </c>
      <c r="O25" s="149">
        <f xml:space="preserve"> IF(M25=0, 0,VLOOKUP($F25,'הנחיות למילוי-התחל כאן'!$F$6:$I$17,4,0))</f>
        <v>0</v>
      </c>
      <c r="P25" s="852">
        <f t="shared" si="2"/>
        <v>0</v>
      </c>
      <c r="Q25" s="230" t="str">
        <f t="shared" si="14"/>
        <v>$S$25:$AH$25</v>
      </c>
      <c r="S25" s="565"/>
      <c r="T25" s="565"/>
      <c r="U25" s="565"/>
      <c r="V25" s="565"/>
      <c r="W25" s="565"/>
      <c r="X25" s="565"/>
      <c r="Y25" s="565"/>
      <c r="Z25" s="565"/>
      <c r="AA25" s="565"/>
      <c r="AB25" s="565"/>
      <c r="AC25" s="565"/>
      <c r="AD25" s="565"/>
      <c r="AE25" s="565"/>
      <c r="AF25" s="565"/>
      <c r="AG25" s="565"/>
      <c r="AH25" s="565"/>
      <c r="AJ25" s="164" t="str">
        <f t="shared" si="3"/>
        <v/>
      </c>
      <c r="AK25" s="152" t="str">
        <f t="shared" ca="1" si="4"/>
        <v/>
      </c>
      <c r="AL25" s="165" t="str">
        <f t="shared" si="5"/>
        <v/>
      </c>
      <c r="AN25" s="154" t="str">
        <f t="shared" si="15"/>
        <v/>
      </c>
      <c r="AO25" s="835" t="str">
        <f t="shared" si="16"/>
        <v/>
      </c>
      <c r="AP25" s="155" t="str">
        <f t="shared" si="17"/>
        <v/>
      </c>
      <c r="AR25" s="166" t="str">
        <f t="shared" si="6"/>
        <v/>
      </c>
      <c r="AS25" s="167" t="str">
        <f t="shared" si="7"/>
        <v/>
      </c>
      <c r="AT25" s="168" t="str">
        <f t="shared" si="8"/>
        <v/>
      </c>
      <c r="AV25" s="160" t="str" cm="1">
        <f t="array" aca="1" ref="AV25" ca="1">IF(AND($M25=1,ISNUMBER(INDIRECT(ADDRESS(ROW(),COLUMN()-_mp_perc_gap)))), INDIRECT(ADDRESS(ROW(),COLUMN()-_mp_perc_gap))*(1-AV$8)*(1-$BQ$8), "")</f>
        <v/>
      </c>
      <c r="AW25" s="160" t="str" cm="1">
        <f t="array" aca="1" ref="AW25" ca="1">IF(AND($M25=1,ISNUMBER(INDIRECT(ADDRESS(ROW(),COLUMN()-_mp_perc_gap)))), INDIRECT(ADDRESS(ROW(),COLUMN()-_mp_perc_gap))*(1-AW$8)*(1-$BQ$8), "")</f>
        <v/>
      </c>
      <c r="AX25" s="160" t="str" cm="1">
        <f t="array" aca="1" ref="AX25" ca="1">IF(AND($M25=1,ISNUMBER(INDIRECT(ADDRESS(ROW(),COLUMN()-_mp_perc_gap)))), INDIRECT(ADDRESS(ROW(),COLUMN()-_mp_perc_gap))*(1-AX$8)*(1-$BQ$8), "")</f>
        <v/>
      </c>
      <c r="AY25" s="160" t="str" cm="1">
        <f t="array" aca="1" ref="AY25" ca="1">IF(AND($M25=1,ISNUMBER(INDIRECT(ADDRESS(ROW(),COLUMN()-_mp_perc_gap)))), INDIRECT(ADDRESS(ROW(),COLUMN()-_mp_perc_gap))*(1-AY$8)*(1-$BQ$8), "")</f>
        <v/>
      </c>
      <c r="AZ25" s="160" t="str" cm="1">
        <f t="array" aca="1" ref="AZ25" ca="1">IF(AND($M25=1,ISNUMBER(INDIRECT(ADDRESS(ROW(),COLUMN()-_mp_perc_gap)))), INDIRECT(ADDRESS(ROW(),COLUMN()-_mp_perc_gap))*(1-AZ$8)*(1-$BQ$8), "")</f>
        <v/>
      </c>
      <c r="BA25" s="160" t="str" cm="1">
        <f t="array" aca="1" ref="BA25" ca="1">IF(AND($M25=1,ISNUMBER(INDIRECT(ADDRESS(ROW(),COLUMN()-_mp_perc_gap)))), INDIRECT(ADDRESS(ROW(),COLUMN()-_mp_perc_gap))*(1-BA$8)*(1-$BQ$8), "")</f>
        <v/>
      </c>
      <c r="BB25" s="160" t="str" cm="1">
        <f t="array" aca="1" ref="BB25" ca="1">IF(AND($M25=1,ISNUMBER(INDIRECT(ADDRESS(ROW(),COLUMN()-_mp_perc_gap)))), INDIRECT(ADDRESS(ROW(),COLUMN()-_mp_perc_gap))*(1-BB$8)*(1-$BQ$8), "")</f>
        <v/>
      </c>
      <c r="BC25" s="160" t="str" cm="1">
        <f t="array" aca="1" ref="BC25" ca="1">IF(AND($M25=1,ISNUMBER(INDIRECT(ADDRESS(ROW(),COLUMN()-_mp_perc_gap)))), INDIRECT(ADDRESS(ROW(),COLUMN()-_mp_perc_gap))*(1-BC$8)*(1-$BQ$8), "")</f>
        <v/>
      </c>
      <c r="BD25" s="160" t="str" cm="1">
        <f t="array" aca="1" ref="BD25" ca="1">IF(AND($M25=1,ISNUMBER(INDIRECT(ADDRESS(ROW(),COLUMN()-_mp_perc_gap)))), INDIRECT(ADDRESS(ROW(),COLUMN()-_mp_perc_gap))*(1-BD$8)*(1-$BQ$8), "")</f>
        <v/>
      </c>
      <c r="BE25" s="160" t="str" cm="1">
        <f t="array" aca="1" ref="BE25" ca="1">IF(AND($M25=1,ISNUMBER(INDIRECT(ADDRESS(ROW(),COLUMN()-_mp_perc_gap)))), INDIRECT(ADDRESS(ROW(),COLUMN()-_mp_perc_gap))*(1-BE$8)*(1-$BQ$8), "")</f>
        <v/>
      </c>
      <c r="BF25" s="160" t="str" cm="1">
        <f t="array" aca="1" ref="BF25" ca="1">IF(AND($M25=1,ISNUMBER(INDIRECT(ADDRESS(ROW(),COLUMN()-_mp_perc_gap)))), INDIRECT(ADDRESS(ROW(),COLUMN()-_mp_perc_gap))*(1-BF$8)*(1-$BQ$8), "")</f>
        <v/>
      </c>
      <c r="BG25" s="160" t="str" cm="1">
        <f t="array" aca="1" ref="BG25" ca="1">IF(AND($M25=1,ISNUMBER(INDIRECT(ADDRESS(ROW(),COLUMN()-_mp_perc_gap)))), INDIRECT(ADDRESS(ROW(),COLUMN()-_mp_perc_gap))*(1-BG$8)*(1-$BQ$8), "")</f>
        <v/>
      </c>
      <c r="BH25" s="160" t="str" cm="1">
        <f t="array" aca="1" ref="BH25" ca="1">IF(AND($M25=1,ISNUMBER(INDIRECT(ADDRESS(ROW(),COLUMN()-_mp_perc_gap)))), INDIRECT(ADDRESS(ROW(),COLUMN()-_mp_perc_gap))*(1-BH$8)*(1-$BQ$8), "")</f>
        <v/>
      </c>
      <c r="BI25" s="160" t="str" cm="1">
        <f t="array" aca="1" ref="BI25" ca="1">IF(AND($M25=1,ISNUMBER(INDIRECT(ADDRESS(ROW(),COLUMN()-_mp_perc_gap)))), INDIRECT(ADDRESS(ROW(),COLUMN()-_mp_perc_gap))*(1-BI$8)*(1-$BQ$8), "")</f>
        <v/>
      </c>
      <c r="BJ25" s="160" t="str" cm="1">
        <f t="array" aca="1" ref="BJ25" ca="1">IF(AND($M25=1,ISNUMBER(INDIRECT(ADDRESS(ROW(),COLUMN()-_mp_perc_gap)))), INDIRECT(ADDRESS(ROW(),COLUMN()-_mp_perc_gap))*(1-BJ$8)*(1-$BQ$8), "")</f>
        <v/>
      </c>
      <c r="BK25" s="160" t="str" cm="1">
        <f t="array" aca="1" ref="BK25" ca="1">IF(AND($M25=1,ISNUMBER(INDIRECT(ADDRESS(ROW(),COLUMN()-_mp_perc_gap)))), INDIRECT(ADDRESS(ROW(),COLUMN()-_mp_perc_gap))*(1-BK$8)*(1-$BQ$8), "")</f>
        <v/>
      </c>
      <c r="BM25" s="169" t="str">
        <f t="shared" si="18"/>
        <v/>
      </c>
      <c r="BN25" s="842" t="str">
        <f t="shared" si="19"/>
        <v/>
      </c>
      <c r="BO25" s="843" t="str">
        <f t="shared" si="11"/>
        <v/>
      </c>
      <c r="BP25" s="841" t="str">
        <f t="shared" si="13"/>
        <v/>
      </c>
      <c r="BQ25" s="170"/>
      <c r="BR25" s="133" t="b">
        <f t="shared" si="12"/>
        <v>1</v>
      </c>
      <c r="BU25" s="171">
        <f t="shared" si="20"/>
        <v>0</v>
      </c>
      <c r="BV25" s="171"/>
    </row>
    <row r="26" spans="2:74" ht="14.95" customHeight="1" x14ac:dyDescent="0.2">
      <c r="B26" s="691">
        <v>15</v>
      </c>
      <c r="C26" s="547"/>
      <c r="D26" s="548"/>
      <c r="E26" s="549"/>
      <c r="F26" s="550"/>
      <c r="G26" s="551"/>
      <c r="H26" s="551"/>
      <c r="I26" s="552"/>
      <c r="J26" s="553"/>
      <c r="K26" s="146">
        <f t="shared" si="0"/>
        <v>0</v>
      </c>
      <c r="M26" s="147">
        <f t="shared" si="1"/>
        <v>0</v>
      </c>
      <c r="N26" s="148">
        <f xml:space="preserve"> IF(M26=0, 0,VLOOKUP($F26,'הנחיות למילוי-התחל כאן'!$F$6:$I$17,3,0))</f>
        <v>0</v>
      </c>
      <c r="O26" s="149">
        <f xml:space="preserve"> IF(M26=0, 0,VLOOKUP($F26,'הנחיות למילוי-התחל כאן'!$F$6:$I$17,4,0))</f>
        <v>0</v>
      </c>
      <c r="P26" s="852">
        <f t="shared" si="2"/>
        <v>0</v>
      </c>
      <c r="Q26" s="230" t="str">
        <f t="shared" si="14"/>
        <v>$S$26:$AH$26</v>
      </c>
      <c r="S26" s="565"/>
      <c r="T26" s="565"/>
      <c r="U26" s="565"/>
      <c r="V26" s="565"/>
      <c r="W26" s="565"/>
      <c r="X26" s="565"/>
      <c r="Y26" s="565"/>
      <c r="Z26" s="565"/>
      <c r="AA26" s="565"/>
      <c r="AB26" s="565"/>
      <c r="AC26" s="565"/>
      <c r="AD26" s="565"/>
      <c r="AE26" s="565"/>
      <c r="AF26" s="565"/>
      <c r="AG26" s="565"/>
      <c r="AH26" s="565"/>
      <c r="AJ26" s="164" t="str">
        <f t="shared" si="3"/>
        <v/>
      </c>
      <c r="AK26" s="152" t="str">
        <f t="shared" ca="1" si="4"/>
        <v/>
      </c>
      <c r="AL26" s="165" t="str">
        <f t="shared" si="5"/>
        <v/>
      </c>
      <c r="AN26" s="154" t="str">
        <f t="shared" si="15"/>
        <v/>
      </c>
      <c r="AO26" s="835" t="str">
        <f t="shared" si="16"/>
        <v/>
      </c>
      <c r="AP26" s="155" t="str">
        <f t="shared" si="17"/>
        <v/>
      </c>
      <c r="AR26" s="166" t="str">
        <f t="shared" si="6"/>
        <v/>
      </c>
      <c r="AS26" s="167" t="str">
        <f t="shared" si="7"/>
        <v/>
      </c>
      <c r="AT26" s="168" t="str">
        <f t="shared" si="8"/>
        <v/>
      </c>
      <c r="AV26" s="160" t="str" cm="1">
        <f t="array" aca="1" ref="AV26" ca="1">IF(AND($M26=1,ISNUMBER(INDIRECT(ADDRESS(ROW(),COLUMN()-_mp_perc_gap)))), INDIRECT(ADDRESS(ROW(),COLUMN()-_mp_perc_gap))*(1-AV$8)*(1-$BQ$8), "")</f>
        <v/>
      </c>
      <c r="AW26" s="160" t="str" cm="1">
        <f t="array" aca="1" ref="AW26" ca="1">IF(AND($M26=1,ISNUMBER(INDIRECT(ADDRESS(ROW(),COLUMN()-_mp_perc_gap)))), INDIRECT(ADDRESS(ROW(),COLUMN()-_mp_perc_gap))*(1-AW$8)*(1-$BQ$8), "")</f>
        <v/>
      </c>
      <c r="AX26" s="160" t="str" cm="1">
        <f t="array" aca="1" ref="AX26" ca="1">IF(AND($M26=1,ISNUMBER(INDIRECT(ADDRESS(ROW(),COLUMN()-_mp_perc_gap)))), INDIRECT(ADDRESS(ROW(),COLUMN()-_mp_perc_gap))*(1-AX$8)*(1-$BQ$8), "")</f>
        <v/>
      </c>
      <c r="AY26" s="160" t="str" cm="1">
        <f t="array" aca="1" ref="AY26" ca="1">IF(AND($M26=1,ISNUMBER(INDIRECT(ADDRESS(ROW(),COLUMN()-_mp_perc_gap)))), INDIRECT(ADDRESS(ROW(),COLUMN()-_mp_perc_gap))*(1-AY$8)*(1-$BQ$8), "")</f>
        <v/>
      </c>
      <c r="AZ26" s="160" t="str" cm="1">
        <f t="array" aca="1" ref="AZ26" ca="1">IF(AND($M26=1,ISNUMBER(INDIRECT(ADDRESS(ROW(),COLUMN()-_mp_perc_gap)))), INDIRECT(ADDRESS(ROW(),COLUMN()-_mp_perc_gap))*(1-AZ$8)*(1-$BQ$8), "")</f>
        <v/>
      </c>
      <c r="BA26" s="160" t="str" cm="1">
        <f t="array" aca="1" ref="BA26" ca="1">IF(AND($M26=1,ISNUMBER(INDIRECT(ADDRESS(ROW(),COLUMN()-_mp_perc_gap)))), INDIRECT(ADDRESS(ROW(),COLUMN()-_mp_perc_gap))*(1-BA$8)*(1-$BQ$8), "")</f>
        <v/>
      </c>
      <c r="BB26" s="160" t="str" cm="1">
        <f t="array" aca="1" ref="BB26" ca="1">IF(AND($M26=1,ISNUMBER(INDIRECT(ADDRESS(ROW(),COLUMN()-_mp_perc_gap)))), INDIRECT(ADDRESS(ROW(),COLUMN()-_mp_perc_gap))*(1-BB$8)*(1-$BQ$8), "")</f>
        <v/>
      </c>
      <c r="BC26" s="160" t="str" cm="1">
        <f t="array" aca="1" ref="BC26" ca="1">IF(AND($M26=1,ISNUMBER(INDIRECT(ADDRESS(ROW(),COLUMN()-_mp_perc_gap)))), INDIRECT(ADDRESS(ROW(),COLUMN()-_mp_perc_gap))*(1-BC$8)*(1-$BQ$8), "")</f>
        <v/>
      </c>
      <c r="BD26" s="160" t="str" cm="1">
        <f t="array" aca="1" ref="BD26" ca="1">IF(AND($M26=1,ISNUMBER(INDIRECT(ADDRESS(ROW(),COLUMN()-_mp_perc_gap)))), INDIRECT(ADDRESS(ROW(),COLUMN()-_mp_perc_gap))*(1-BD$8)*(1-$BQ$8), "")</f>
        <v/>
      </c>
      <c r="BE26" s="160" t="str" cm="1">
        <f t="array" aca="1" ref="BE26" ca="1">IF(AND($M26=1,ISNUMBER(INDIRECT(ADDRESS(ROW(),COLUMN()-_mp_perc_gap)))), INDIRECT(ADDRESS(ROW(),COLUMN()-_mp_perc_gap))*(1-BE$8)*(1-$BQ$8), "")</f>
        <v/>
      </c>
      <c r="BF26" s="160" t="str" cm="1">
        <f t="array" aca="1" ref="BF26" ca="1">IF(AND($M26=1,ISNUMBER(INDIRECT(ADDRESS(ROW(),COLUMN()-_mp_perc_gap)))), INDIRECT(ADDRESS(ROW(),COLUMN()-_mp_perc_gap))*(1-BF$8)*(1-$BQ$8), "")</f>
        <v/>
      </c>
      <c r="BG26" s="160" t="str" cm="1">
        <f t="array" aca="1" ref="BG26" ca="1">IF(AND($M26=1,ISNUMBER(INDIRECT(ADDRESS(ROW(),COLUMN()-_mp_perc_gap)))), INDIRECT(ADDRESS(ROW(),COLUMN()-_mp_perc_gap))*(1-BG$8)*(1-$BQ$8), "")</f>
        <v/>
      </c>
      <c r="BH26" s="160" t="str" cm="1">
        <f t="array" aca="1" ref="BH26" ca="1">IF(AND($M26=1,ISNUMBER(INDIRECT(ADDRESS(ROW(),COLUMN()-_mp_perc_gap)))), INDIRECT(ADDRESS(ROW(),COLUMN()-_mp_perc_gap))*(1-BH$8)*(1-$BQ$8), "")</f>
        <v/>
      </c>
      <c r="BI26" s="160" t="str" cm="1">
        <f t="array" aca="1" ref="BI26" ca="1">IF(AND($M26=1,ISNUMBER(INDIRECT(ADDRESS(ROW(),COLUMN()-_mp_perc_gap)))), INDIRECT(ADDRESS(ROW(),COLUMN()-_mp_perc_gap))*(1-BI$8)*(1-$BQ$8), "")</f>
        <v/>
      </c>
      <c r="BJ26" s="160" t="str" cm="1">
        <f t="array" aca="1" ref="BJ26" ca="1">IF(AND($M26=1,ISNUMBER(INDIRECT(ADDRESS(ROW(),COLUMN()-_mp_perc_gap)))), INDIRECT(ADDRESS(ROW(),COLUMN()-_mp_perc_gap))*(1-BJ$8)*(1-$BQ$8), "")</f>
        <v/>
      </c>
      <c r="BK26" s="160" t="str" cm="1">
        <f t="array" aca="1" ref="BK26" ca="1">IF(AND($M26=1,ISNUMBER(INDIRECT(ADDRESS(ROW(),COLUMN()-_mp_perc_gap)))), INDIRECT(ADDRESS(ROW(),COLUMN()-_mp_perc_gap))*(1-BK$8)*(1-$BQ$8), "")</f>
        <v/>
      </c>
      <c r="BM26" s="169" t="str">
        <f t="shared" si="18"/>
        <v/>
      </c>
      <c r="BN26" s="842" t="str">
        <f t="shared" si="19"/>
        <v/>
      </c>
      <c r="BO26" s="843" t="str">
        <f t="shared" si="11"/>
        <v/>
      </c>
      <c r="BP26" s="841" t="str">
        <f t="shared" si="13"/>
        <v/>
      </c>
      <c r="BQ26" s="170"/>
      <c r="BR26" s="133" t="b">
        <f t="shared" si="12"/>
        <v>1</v>
      </c>
      <c r="BU26" s="171">
        <f t="shared" si="20"/>
        <v>0</v>
      </c>
      <c r="BV26" s="171"/>
    </row>
    <row r="27" spans="2:74" ht="14.95" customHeight="1" x14ac:dyDescent="0.2">
      <c r="B27" s="691">
        <v>16</v>
      </c>
      <c r="C27" s="547"/>
      <c r="D27" s="548"/>
      <c r="E27" s="549"/>
      <c r="F27" s="550"/>
      <c r="G27" s="551"/>
      <c r="H27" s="551"/>
      <c r="I27" s="552"/>
      <c r="J27" s="553"/>
      <c r="K27" s="146">
        <f t="shared" si="0"/>
        <v>0</v>
      </c>
      <c r="M27" s="147">
        <f t="shared" si="1"/>
        <v>0</v>
      </c>
      <c r="N27" s="148">
        <f xml:space="preserve"> IF(M27=0, 0,VLOOKUP($F27,'הנחיות למילוי-התחל כאן'!$F$6:$I$17,3,0))</f>
        <v>0</v>
      </c>
      <c r="O27" s="149">
        <f xml:space="preserve"> IF(M27=0, 0,VLOOKUP($F27,'הנחיות למילוי-התחל כאן'!$F$6:$I$17,4,0))</f>
        <v>0</v>
      </c>
      <c r="P27" s="852">
        <f t="shared" si="2"/>
        <v>0</v>
      </c>
      <c r="Q27" s="230" t="str">
        <f t="shared" si="14"/>
        <v>$S$27:$AH$27</v>
      </c>
      <c r="S27" s="565"/>
      <c r="T27" s="565"/>
      <c r="U27" s="565"/>
      <c r="V27" s="565"/>
      <c r="W27" s="565"/>
      <c r="X27" s="565"/>
      <c r="Y27" s="565"/>
      <c r="Z27" s="565"/>
      <c r="AA27" s="565"/>
      <c r="AB27" s="565"/>
      <c r="AC27" s="565"/>
      <c r="AD27" s="565"/>
      <c r="AE27" s="565"/>
      <c r="AF27" s="565"/>
      <c r="AG27" s="565"/>
      <c r="AH27" s="565"/>
      <c r="AJ27" s="164" t="str">
        <f t="shared" si="3"/>
        <v/>
      </c>
      <c r="AK27" s="152" t="str">
        <f t="shared" ca="1" si="4"/>
        <v/>
      </c>
      <c r="AL27" s="165" t="str">
        <f t="shared" si="5"/>
        <v/>
      </c>
      <c r="AN27" s="154" t="str">
        <f t="shared" si="15"/>
        <v/>
      </c>
      <c r="AO27" s="835" t="str">
        <f t="shared" si="16"/>
        <v/>
      </c>
      <c r="AP27" s="155" t="str">
        <f t="shared" si="17"/>
        <v/>
      </c>
      <c r="AR27" s="166" t="str">
        <f t="shared" si="6"/>
        <v/>
      </c>
      <c r="AS27" s="167" t="str">
        <f t="shared" si="7"/>
        <v/>
      </c>
      <c r="AT27" s="168" t="str">
        <f t="shared" si="8"/>
        <v/>
      </c>
      <c r="AV27" s="160" t="str" cm="1">
        <f t="array" aca="1" ref="AV27" ca="1">IF(AND($M27=1,ISNUMBER(INDIRECT(ADDRESS(ROW(),COLUMN()-_mp_perc_gap)))), INDIRECT(ADDRESS(ROW(),COLUMN()-_mp_perc_gap))*(1-AV$8)*(1-$BQ$8), "")</f>
        <v/>
      </c>
      <c r="AW27" s="160" t="str" cm="1">
        <f t="array" aca="1" ref="AW27" ca="1">IF(AND($M27=1,ISNUMBER(INDIRECT(ADDRESS(ROW(),COLUMN()-_mp_perc_gap)))), INDIRECT(ADDRESS(ROW(),COLUMN()-_mp_perc_gap))*(1-AW$8)*(1-$BQ$8), "")</f>
        <v/>
      </c>
      <c r="AX27" s="160" t="str" cm="1">
        <f t="array" aca="1" ref="AX27" ca="1">IF(AND($M27=1,ISNUMBER(INDIRECT(ADDRESS(ROW(),COLUMN()-_mp_perc_gap)))), INDIRECT(ADDRESS(ROW(),COLUMN()-_mp_perc_gap))*(1-AX$8)*(1-$BQ$8), "")</f>
        <v/>
      </c>
      <c r="AY27" s="160" t="str" cm="1">
        <f t="array" aca="1" ref="AY27" ca="1">IF(AND($M27=1,ISNUMBER(INDIRECT(ADDRESS(ROW(),COLUMN()-_mp_perc_gap)))), INDIRECT(ADDRESS(ROW(),COLUMN()-_mp_perc_gap))*(1-AY$8)*(1-$BQ$8), "")</f>
        <v/>
      </c>
      <c r="AZ27" s="160" t="str" cm="1">
        <f t="array" aca="1" ref="AZ27" ca="1">IF(AND($M27=1,ISNUMBER(INDIRECT(ADDRESS(ROW(),COLUMN()-_mp_perc_gap)))), INDIRECT(ADDRESS(ROW(),COLUMN()-_mp_perc_gap))*(1-AZ$8)*(1-$BQ$8), "")</f>
        <v/>
      </c>
      <c r="BA27" s="160" t="str" cm="1">
        <f t="array" aca="1" ref="BA27" ca="1">IF(AND($M27=1,ISNUMBER(INDIRECT(ADDRESS(ROW(),COLUMN()-_mp_perc_gap)))), INDIRECT(ADDRESS(ROW(),COLUMN()-_mp_perc_gap))*(1-BA$8)*(1-$BQ$8), "")</f>
        <v/>
      </c>
      <c r="BB27" s="160" t="str" cm="1">
        <f t="array" aca="1" ref="BB27" ca="1">IF(AND($M27=1,ISNUMBER(INDIRECT(ADDRESS(ROW(),COLUMN()-_mp_perc_gap)))), INDIRECT(ADDRESS(ROW(),COLUMN()-_mp_perc_gap))*(1-BB$8)*(1-$BQ$8), "")</f>
        <v/>
      </c>
      <c r="BC27" s="160" t="str" cm="1">
        <f t="array" aca="1" ref="BC27" ca="1">IF(AND($M27=1,ISNUMBER(INDIRECT(ADDRESS(ROW(),COLUMN()-_mp_perc_gap)))), INDIRECT(ADDRESS(ROW(),COLUMN()-_mp_perc_gap))*(1-BC$8)*(1-$BQ$8), "")</f>
        <v/>
      </c>
      <c r="BD27" s="160" t="str" cm="1">
        <f t="array" aca="1" ref="BD27" ca="1">IF(AND($M27=1,ISNUMBER(INDIRECT(ADDRESS(ROW(),COLUMN()-_mp_perc_gap)))), INDIRECT(ADDRESS(ROW(),COLUMN()-_mp_perc_gap))*(1-BD$8)*(1-$BQ$8), "")</f>
        <v/>
      </c>
      <c r="BE27" s="160" t="str" cm="1">
        <f t="array" aca="1" ref="BE27" ca="1">IF(AND($M27=1,ISNUMBER(INDIRECT(ADDRESS(ROW(),COLUMN()-_mp_perc_gap)))), INDIRECT(ADDRESS(ROW(),COLUMN()-_mp_perc_gap))*(1-BE$8)*(1-$BQ$8), "")</f>
        <v/>
      </c>
      <c r="BF27" s="160" t="str" cm="1">
        <f t="array" aca="1" ref="BF27" ca="1">IF(AND($M27=1,ISNUMBER(INDIRECT(ADDRESS(ROW(),COLUMN()-_mp_perc_gap)))), INDIRECT(ADDRESS(ROW(),COLUMN()-_mp_perc_gap))*(1-BF$8)*(1-$BQ$8), "")</f>
        <v/>
      </c>
      <c r="BG27" s="160" t="str" cm="1">
        <f t="array" aca="1" ref="BG27" ca="1">IF(AND($M27=1,ISNUMBER(INDIRECT(ADDRESS(ROW(),COLUMN()-_mp_perc_gap)))), INDIRECT(ADDRESS(ROW(),COLUMN()-_mp_perc_gap))*(1-BG$8)*(1-$BQ$8), "")</f>
        <v/>
      </c>
      <c r="BH27" s="160" t="str" cm="1">
        <f t="array" aca="1" ref="BH27" ca="1">IF(AND($M27=1,ISNUMBER(INDIRECT(ADDRESS(ROW(),COLUMN()-_mp_perc_gap)))), INDIRECT(ADDRESS(ROW(),COLUMN()-_mp_perc_gap))*(1-BH$8)*(1-$BQ$8), "")</f>
        <v/>
      </c>
      <c r="BI27" s="160" t="str" cm="1">
        <f t="array" aca="1" ref="BI27" ca="1">IF(AND($M27=1,ISNUMBER(INDIRECT(ADDRESS(ROW(),COLUMN()-_mp_perc_gap)))), INDIRECT(ADDRESS(ROW(),COLUMN()-_mp_perc_gap))*(1-BI$8)*(1-$BQ$8), "")</f>
        <v/>
      </c>
      <c r="BJ27" s="160" t="str" cm="1">
        <f t="array" aca="1" ref="BJ27" ca="1">IF(AND($M27=1,ISNUMBER(INDIRECT(ADDRESS(ROW(),COLUMN()-_mp_perc_gap)))), INDIRECT(ADDRESS(ROW(),COLUMN()-_mp_perc_gap))*(1-BJ$8)*(1-$BQ$8), "")</f>
        <v/>
      </c>
      <c r="BK27" s="160" t="str" cm="1">
        <f t="array" aca="1" ref="BK27" ca="1">IF(AND($M27=1,ISNUMBER(INDIRECT(ADDRESS(ROW(),COLUMN()-_mp_perc_gap)))), INDIRECT(ADDRESS(ROW(),COLUMN()-_mp_perc_gap))*(1-BK$8)*(1-$BQ$8), "")</f>
        <v/>
      </c>
      <c r="BM27" s="169" t="str">
        <f t="shared" si="18"/>
        <v/>
      </c>
      <c r="BN27" s="842" t="str">
        <f t="shared" si="19"/>
        <v/>
      </c>
      <c r="BO27" s="843" t="str">
        <f t="shared" si="11"/>
        <v/>
      </c>
      <c r="BP27" s="841" t="str">
        <f t="shared" si="13"/>
        <v/>
      </c>
      <c r="BQ27" s="170"/>
      <c r="BR27" s="133" t="b">
        <f t="shared" si="12"/>
        <v>1</v>
      </c>
      <c r="BU27" s="171">
        <f t="shared" si="20"/>
        <v>0</v>
      </c>
      <c r="BV27" s="171"/>
    </row>
    <row r="28" spans="2:74" ht="14.95" customHeight="1" x14ac:dyDescent="0.2">
      <c r="B28" s="691">
        <v>17</v>
      </c>
      <c r="C28" s="547"/>
      <c r="D28" s="548"/>
      <c r="E28" s="549"/>
      <c r="F28" s="550"/>
      <c r="G28" s="551"/>
      <c r="H28" s="551"/>
      <c r="I28" s="552"/>
      <c r="J28" s="553"/>
      <c r="K28" s="146">
        <f t="shared" si="0"/>
        <v>0</v>
      </c>
      <c r="M28" s="147">
        <f t="shared" si="1"/>
        <v>0</v>
      </c>
      <c r="N28" s="148">
        <f xml:space="preserve"> IF(M28=0, 0,VLOOKUP($F28,'הנחיות למילוי-התחל כאן'!$F$6:$I$17,3,0))</f>
        <v>0</v>
      </c>
      <c r="O28" s="149">
        <f xml:space="preserve"> IF(M28=0, 0,VLOOKUP($F28,'הנחיות למילוי-התחל כאן'!$F$6:$I$17,4,0))</f>
        <v>0</v>
      </c>
      <c r="P28" s="852">
        <f t="shared" si="2"/>
        <v>0</v>
      </c>
      <c r="Q28" s="230" t="str">
        <f t="shared" si="14"/>
        <v>$S$28:$AH$28</v>
      </c>
      <c r="S28" s="565"/>
      <c r="T28" s="565"/>
      <c r="U28" s="565"/>
      <c r="V28" s="565"/>
      <c r="W28" s="565"/>
      <c r="X28" s="565"/>
      <c r="Y28" s="565"/>
      <c r="Z28" s="565"/>
      <c r="AA28" s="565"/>
      <c r="AB28" s="565"/>
      <c r="AC28" s="565"/>
      <c r="AD28" s="565"/>
      <c r="AE28" s="565"/>
      <c r="AF28" s="565"/>
      <c r="AG28" s="565"/>
      <c r="AH28" s="565"/>
      <c r="AJ28" s="164" t="str">
        <f t="shared" si="3"/>
        <v/>
      </c>
      <c r="AK28" s="152" t="str">
        <f t="shared" ca="1" si="4"/>
        <v/>
      </c>
      <c r="AL28" s="165" t="str">
        <f t="shared" si="5"/>
        <v/>
      </c>
      <c r="AN28" s="154" t="str">
        <f t="shared" si="15"/>
        <v/>
      </c>
      <c r="AO28" s="835" t="str">
        <f t="shared" si="16"/>
        <v/>
      </c>
      <c r="AP28" s="155" t="str">
        <f t="shared" si="17"/>
        <v/>
      </c>
      <c r="AR28" s="166" t="str">
        <f t="shared" si="6"/>
        <v/>
      </c>
      <c r="AS28" s="167" t="str">
        <f t="shared" si="7"/>
        <v/>
      </c>
      <c r="AT28" s="168" t="str">
        <f t="shared" si="8"/>
        <v/>
      </c>
      <c r="AV28" s="160" t="str" cm="1">
        <f t="array" aca="1" ref="AV28" ca="1">IF(AND($M28=1,ISNUMBER(INDIRECT(ADDRESS(ROW(),COLUMN()-_mp_perc_gap)))), INDIRECT(ADDRESS(ROW(),COLUMN()-_mp_perc_gap))*(1-AV$8)*(1-$BQ$8), "")</f>
        <v/>
      </c>
      <c r="AW28" s="160" t="str" cm="1">
        <f t="array" aca="1" ref="AW28" ca="1">IF(AND($M28=1,ISNUMBER(INDIRECT(ADDRESS(ROW(),COLUMN()-_mp_perc_gap)))), INDIRECT(ADDRESS(ROW(),COLUMN()-_mp_perc_gap))*(1-AW$8)*(1-$BQ$8), "")</f>
        <v/>
      </c>
      <c r="AX28" s="160" t="str" cm="1">
        <f t="array" aca="1" ref="AX28" ca="1">IF(AND($M28=1,ISNUMBER(INDIRECT(ADDRESS(ROW(),COLUMN()-_mp_perc_gap)))), INDIRECT(ADDRESS(ROW(),COLUMN()-_mp_perc_gap))*(1-AX$8)*(1-$BQ$8), "")</f>
        <v/>
      </c>
      <c r="AY28" s="160" t="str" cm="1">
        <f t="array" aca="1" ref="AY28" ca="1">IF(AND($M28=1,ISNUMBER(INDIRECT(ADDRESS(ROW(),COLUMN()-_mp_perc_gap)))), INDIRECT(ADDRESS(ROW(),COLUMN()-_mp_perc_gap))*(1-AY$8)*(1-$BQ$8), "")</f>
        <v/>
      </c>
      <c r="AZ28" s="160" t="str" cm="1">
        <f t="array" aca="1" ref="AZ28" ca="1">IF(AND($M28=1,ISNUMBER(INDIRECT(ADDRESS(ROW(),COLUMN()-_mp_perc_gap)))), INDIRECT(ADDRESS(ROW(),COLUMN()-_mp_perc_gap))*(1-AZ$8)*(1-$BQ$8), "")</f>
        <v/>
      </c>
      <c r="BA28" s="160" t="str" cm="1">
        <f t="array" aca="1" ref="BA28" ca="1">IF(AND($M28=1,ISNUMBER(INDIRECT(ADDRESS(ROW(),COLUMN()-_mp_perc_gap)))), INDIRECT(ADDRESS(ROW(),COLUMN()-_mp_perc_gap))*(1-BA$8)*(1-$BQ$8), "")</f>
        <v/>
      </c>
      <c r="BB28" s="160" t="str" cm="1">
        <f t="array" aca="1" ref="BB28" ca="1">IF(AND($M28=1,ISNUMBER(INDIRECT(ADDRESS(ROW(),COLUMN()-_mp_perc_gap)))), INDIRECT(ADDRESS(ROW(),COLUMN()-_mp_perc_gap))*(1-BB$8)*(1-$BQ$8), "")</f>
        <v/>
      </c>
      <c r="BC28" s="160" t="str" cm="1">
        <f t="array" aca="1" ref="BC28" ca="1">IF(AND($M28=1,ISNUMBER(INDIRECT(ADDRESS(ROW(),COLUMN()-_mp_perc_gap)))), INDIRECT(ADDRESS(ROW(),COLUMN()-_mp_perc_gap))*(1-BC$8)*(1-$BQ$8), "")</f>
        <v/>
      </c>
      <c r="BD28" s="160" t="str" cm="1">
        <f t="array" aca="1" ref="BD28" ca="1">IF(AND($M28=1,ISNUMBER(INDIRECT(ADDRESS(ROW(),COLUMN()-_mp_perc_gap)))), INDIRECT(ADDRESS(ROW(),COLUMN()-_mp_perc_gap))*(1-BD$8)*(1-$BQ$8), "")</f>
        <v/>
      </c>
      <c r="BE28" s="160" t="str" cm="1">
        <f t="array" aca="1" ref="BE28" ca="1">IF(AND($M28=1,ISNUMBER(INDIRECT(ADDRESS(ROW(),COLUMN()-_mp_perc_gap)))), INDIRECT(ADDRESS(ROW(),COLUMN()-_mp_perc_gap))*(1-BE$8)*(1-$BQ$8), "")</f>
        <v/>
      </c>
      <c r="BF28" s="160" t="str" cm="1">
        <f t="array" aca="1" ref="BF28" ca="1">IF(AND($M28=1,ISNUMBER(INDIRECT(ADDRESS(ROW(),COLUMN()-_mp_perc_gap)))), INDIRECT(ADDRESS(ROW(),COLUMN()-_mp_perc_gap))*(1-BF$8)*(1-$BQ$8), "")</f>
        <v/>
      </c>
      <c r="BG28" s="160" t="str" cm="1">
        <f t="array" aca="1" ref="BG28" ca="1">IF(AND($M28=1,ISNUMBER(INDIRECT(ADDRESS(ROW(),COLUMN()-_mp_perc_gap)))), INDIRECT(ADDRESS(ROW(),COLUMN()-_mp_perc_gap))*(1-BG$8)*(1-$BQ$8), "")</f>
        <v/>
      </c>
      <c r="BH28" s="160" t="str" cm="1">
        <f t="array" aca="1" ref="BH28" ca="1">IF(AND($M28=1,ISNUMBER(INDIRECT(ADDRESS(ROW(),COLUMN()-_mp_perc_gap)))), INDIRECT(ADDRESS(ROW(),COLUMN()-_mp_perc_gap))*(1-BH$8)*(1-$BQ$8), "")</f>
        <v/>
      </c>
      <c r="BI28" s="160" t="str" cm="1">
        <f t="array" aca="1" ref="BI28" ca="1">IF(AND($M28=1,ISNUMBER(INDIRECT(ADDRESS(ROW(),COLUMN()-_mp_perc_gap)))), INDIRECT(ADDRESS(ROW(),COLUMN()-_mp_perc_gap))*(1-BI$8)*(1-$BQ$8), "")</f>
        <v/>
      </c>
      <c r="BJ28" s="160" t="str" cm="1">
        <f t="array" aca="1" ref="BJ28" ca="1">IF(AND($M28=1,ISNUMBER(INDIRECT(ADDRESS(ROW(),COLUMN()-_mp_perc_gap)))), INDIRECT(ADDRESS(ROW(),COLUMN()-_mp_perc_gap))*(1-BJ$8)*(1-$BQ$8), "")</f>
        <v/>
      </c>
      <c r="BK28" s="160" t="str" cm="1">
        <f t="array" aca="1" ref="BK28" ca="1">IF(AND($M28=1,ISNUMBER(INDIRECT(ADDRESS(ROW(),COLUMN()-_mp_perc_gap)))), INDIRECT(ADDRESS(ROW(),COLUMN()-_mp_perc_gap))*(1-BK$8)*(1-$BQ$8), "")</f>
        <v/>
      </c>
      <c r="BM28" s="169" t="str">
        <f t="shared" si="18"/>
        <v/>
      </c>
      <c r="BN28" s="842" t="str">
        <f t="shared" si="19"/>
        <v/>
      </c>
      <c r="BO28" s="843" t="str">
        <f t="shared" si="11"/>
        <v/>
      </c>
      <c r="BP28" s="841" t="str">
        <f t="shared" si="13"/>
        <v/>
      </c>
      <c r="BQ28" s="170"/>
      <c r="BR28" s="133" t="b">
        <f t="shared" si="12"/>
        <v>1</v>
      </c>
      <c r="BU28" s="171">
        <f t="shared" si="20"/>
        <v>0</v>
      </c>
      <c r="BV28" s="171"/>
    </row>
    <row r="29" spans="2:74" ht="14.95" customHeight="1" x14ac:dyDescent="0.2">
      <c r="B29" s="691">
        <v>18</v>
      </c>
      <c r="C29" s="547"/>
      <c r="D29" s="548"/>
      <c r="E29" s="549"/>
      <c r="F29" s="550"/>
      <c r="G29" s="551"/>
      <c r="H29" s="551"/>
      <c r="I29" s="552"/>
      <c r="J29" s="553"/>
      <c r="K29" s="146">
        <f t="shared" si="0"/>
        <v>0</v>
      </c>
      <c r="M29" s="147">
        <f t="shared" si="1"/>
        <v>0</v>
      </c>
      <c r="N29" s="148">
        <f xml:space="preserve"> IF(M29=0, 0,VLOOKUP($F29,'הנחיות למילוי-התחל כאן'!$F$6:$I$17,3,0))</f>
        <v>0</v>
      </c>
      <c r="O29" s="149">
        <f xml:space="preserve"> IF(M29=0, 0,VLOOKUP($F29,'הנחיות למילוי-התחל כאן'!$F$6:$I$17,4,0))</f>
        <v>0</v>
      </c>
      <c r="P29" s="852">
        <f t="shared" si="2"/>
        <v>0</v>
      </c>
      <c r="Q29" s="230" t="str">
        <f t="shared" si="14"/>
        <v>$S$29:$AH$29</v>
      </c>
      <c r="S29" s="565"/>
      <c r="T29" s="565"/>
      <c r="U29" s="565"/>
      <c r="V29" s="565"/>
      <c r="W29" s="565"/>
      <c r="X29" s="565"/>
      <c r="Y29" s="565"/>
      <c r="Z29" s="565"/>
      <c r="AA29" s="565"/>
      <c r="AB29" s="565"/>
      <c r="AC29" s="565"/>
      <c r="AD29" s="565"/>
      <c r="AE29" s="565"/>
      <c r="AF29" s="565"/>
      <c r="AG29" s="565"/>
      <c r="AH29" s="565"/>
      <c r="AJ29" s="164" t="str">
        <f t="shared" si="3"/>
        <v/>
      </c>
      <c r="AK29" s="152" t="str">
        <f t="shared" ca="1" si="4"/>
        <v/>
      </c>
      <c r="AL29" s="165" t="str">
        <f t="shared" si="5"/>
        <v/>
      </c>
      <c r="AN29" s="154" t="str">
        <f t="shared" si="15"/>
        <v/>
      </c>
      <c r="AO29" s="835" t="str">
        <f t="shared" si="16"/>
        <v/>
      </c>
      <c r="AP29" s="155" t="str">
        <f t="shared" si="17"/>
        <v/>
      </c>
      <c r="AR29" s="166" t="str">
        <f t="shared" si="6"/>
        <v/>
      </c>
      <c r="AS29" s="167" t="str">
        <f t="shared" si="7"/>
        <v/>
      </c>
      <c r="AT29" s="168" t="str">
        <f t="shared" si="8"/>
        <v/>
      </c>
      <c r="AV29" s="160" t="str" cm="1">
        <f t="array" aca="1" ref="AV29" ca="1">IF(AND($M29=1,ISNUMBER(INDIRECT(ADDRESS(ROW(),COLUMN()-_mp_perc_gap)))), INDIRECT(ADDRESS(ROW(),COLUMN()-_mp_perc_gap))*(1-AV$8)*(1-$BQ$8), "")</f>
        <v/>
      </c>
      <c r="AW29" s="160" t="str" cm="1">
        <f t="array" aca="1" ref="AW29" ca="1">IF(AND($M29=1,ISNUMBER(INDIRECT(ADDRESS(ROW(),COLUMN()-_mp_perc_gap)))), INDIRECT(ADDRESS(ROW(),COLUMN()-_mp_perc_gap))*(1-AW$8)*(1-$BQ$8), "")</f>
        <v/>
      </c>
      <c r="AX29" s="160" t="str" cm="1">
        <f t="array" aca="1" ref="AX29" ca="1">IF(AND($M29=1,ISNUMBER(INDIRECT(ADDRESS(ROW(),COLUMN()-_mp_perc_gap)))), INDIRECT(ADDRESS(ROW(),COLUMN()-_mp_perc_gap))*(1-AX$8)*(1-$BQ$8), "")</f>
        <v/>
      </c>
      <c r="AY29" s="160" t="str" cm="1">
        <f t="array" aca="1" ref="AY29" ca="1">IF(AND($M29=1,ISNUMBER(INDIRECT(ADDRESS(ROW(),COLUMN()-_mp_perc_gap)))), INDIRECT(ADDRESS(ROW(),COLUMN()-_mp_perc_gap))*(1-AY$8)*(1-$BQ$8), "")</f>
        <v/>
      </c>
      <c r="AZ29" s="160" t="str" cm="1">
        <f t="array" aca="1" ref="AZ29" ca="1">IF(AND($M29=1,ISNUMBER(INDIRECT(ADDRESS(ROW(),COLUMN()-_mp_perc_gap)))), INDIRECT(ADDRESS(ROW(),COLUMN()-_mp_perc_gap))*(1-AZ$8)*(1-$BQ$8), "")</f>
        <v/>
      </c>
      <c r="BA29" s="160" t="str" cm="1">
        <f t="array" aca="1" ref="BA29" ca="1">IF(AND($M29=1,ISNUMBER(INDIRECT(ADDRESS(ROW(),COLUMN()-_mp_perc_gap)))), INDIRECT(ADDRESS(ROW(),COLUMN()-_mp_perc_gap))*(1-BA$8)*(1-$BQ$8), "")</f>
        <v/>
      </c>
      <c r="BB29" s="160" t="str" cm="1">
        <f t="array" aca="1" ref="BB29" ca="1">IF(AND($M29=1,ISNUMBER(INDIRECT(ADDRESS(ROW(),COLUMN()-_mp_perc_gap)))), INDIRECT(ADDRESS(ROW(),COLUMN()-_mp_perc_gap))*(1-BB$8)*(1-$BQ$8), "")</f>
        <v/>
      </c>
      <c r="BC29" s="160" t="str" cm="1">
        <f t="array" aca="1" ref="BC29" ca="1">IF(AND($M29=1,ISNUMBER(INDIRECT(ADDRESS(ROW(),COLUMN()-_mp_perc_gap)))), INDIRECT(ADDRESS(ROW(),COLUMN()-_mp_perc_gap))*(1-BC$8)*(1-$BQ$8), "")</f>
        <v/>
      </c>
      <c r="BD29" s="160" t="str" cm="1">
        <f t="array" aca="1" ref="BD29" ca="1">IF(AND($M29=1,ISNUMBER(INDIRECT(ADDRESS(ROW(),COLUMN()-_mp_perc_gap)))), INDIRECT(ADDRESS(ROW(),COLUMN()-_mp_perc_gap))*(1-BD$8)*(1-$BQ$8), "")</f>
        <v/>
      </c>
      <c r="BE29" s="160" t="str" cm="1">
        <f t="array" aca="1" ref="BE29" ca="1">IF(AND($M29=1,ISNUMBER(INDIRECT(ADDRESS(ROW(),COLUMN()-_mp_perc_gap)))), INDIRECT(ADDRESS(ROW(),COLUMN()-_mp_perc_gap))*(1-BE$8)*(1-$BQ$8), "")</f>
        <v/>
      </c>
      <c r="BF29" s="160" t="str" cm="1">
        <f t="array" aca="1" ref="BF29" ca="1">IF(AND($M29=1,ISNUMBER(INDIRECT(ADDRESS(ROW(),COLUMN()-_mp_perc_gap)))), INDIRECT(ADDRESS(ROW(),COLUMN()-_mp_perc_gap))*(1-BF$8)*(1-$BQ$8), "")</f>
        <v/>
      </c>
      <c r="BG29" s="160" t="str" cm="1">
        <f t="array" aca="1" ref="BG29" ca="1">IF(AND($M29=1,ISNUMBER(INDIRECT(ADDRESS(ROW(),COLUMN()-_mp_perc_gap)))), INDIRECT(ADDRESS(ROW(),COLUMN()-_mp_perc_gap))*(1-BG$8)*(1-$BQ$8), "")</f>
        <v/>
      </c>
      <c r="BH29" s="160" t="str" cm="1">
        <f t="array" aca="1" ref="BH29" ca="1">IF(AND($M29=1,ISNUMBER(INDIRECT(ADDRESS(ROW(),COLUMN()-_mp_perc_gap)))), INDIRECT(ADDRESS(ROW(),COLUMN()-_mp_perc_gap))*(1-BH$8)*(1-$BQ$8), "")</f>
        <v/>
      </c>
      <c r="BI29" s="160" t="str" cm="1">
        <f t="array" aca="1" ref="BI29" ca="1">IF(AND($M29=1,ISNUMBER(INDIRECT(ADDRESS(ROW(),COLUMN()-_mp_perc_gap)))), INDIRECT(ADDRESS(ROW(),COLUMN()-_mp_perc_gap))*(1-BI$8)*(1-$BQ$8), "")</f>
        <v/>
      </c>
      <c r="BJ29" s="160" t="str" cm="1">
        <f t="array" aca="1" ref="BJ29" ca="1">IF(AND($M29=1,ISNUMBER(INDIRECT(ADDRESS(ROW(),COLUMN()-_mp_perc_gap)))), INDIRECT(ADDRESS(ROW(),COLUMN()-_mp_perc_gap))*(1-BJ$8)*(1-$BQ$8), "")</f>
        <v/>
      </c>
      <c r="BK29" s="160" t="str" cm="1">
        <f t="array" aca="1" ref="BK29" ca="1">IF(AND($M29=1,ISNUMBER(INDIRECT(ADDRESS(ROW(),COLUMN()-_mp_perc_gap)))), INDIRECT(ADDRESS(ROW(),COLUMN()-_mp_perc_gap))*(1-BK$8)*(1-$BQ$8), "")</f>
        <v/>
      </c>
      <c r="BM29" s="169" t="str">
        <f t="shared" si="18"/>
        <v/>
      </c>
      <c r="BN29" s="842" t="str">
        <f t="shared" si="19"/>
        <v/>
      </c>
      <c r="BO29" s="843" t="str">
        <f t="shared" si="11"/>
        <v/>
      </c>
      <c r="BP29" s="841" t="str">
        <f t="shared" si="13"/>
        <v/>
      </c>
      <c r="BQ29" s="170"/>
      <c r="BR29" s="133" t="b">
        <f t="shared" si="12"/>
        <v>1</v>
      </c>
      <c r="BU29" s="171">
        <f t="shared" si="20"/>
        <v>0</v>
      </c>
      <c r="BV29" s="171"/>
    </row>
    <row r="30" spans="2:74" ht="14.95" customHeight="1" x14ac:dyDescent="0.2">
      <c r="B30" s="691">
        <v>19</v>
      </c>
      <c r="C30" s="547"/>
      <c r="D30" s="548"/>
      <c r="E30" s="549"/>
      <c r="F30" s="550"/>
      <c r="G30" s="551"/>
      <c r="H30" s="551"/>
      <c r="I30" s="552"/>
      <c r="J30" s="553"/>
      <c r="K30" s="146">
        <f t="shared" si="0"/>
        <v>0</v>
      </c>
      <c r="M30" s="147">
        <f t="shared" si="1"/>
        <v>0</v>
      </c>
      <c r="N30" s="148">
        <f xml:space="preserve"> IF(M30=0, 0,VLOOKUP($F30,'הנחיות למילוי-התחל כאן'!$F$6:$I$17,3,0))</f>
        <v>0</v>
      </c>
      <c r="O30" s="149">
        <f xml:space="preserve"> IF(M30=0, 0,VLOOKUP($F30,'הנחיות למילוי-התחל כאן'!$F$6:$I$17,4,0))</f>
        <v>0</v>
      </c>
      <c r="P30" s="852">
        <f t="shared" si="2"/>
        <v>0</v>
      </c>
      <c r="Q30" s="230" t="str">
        <f t="shared" si="14"/>
        <v>$S$30:$AH$30</v>
      </c>
      <c r="S30" s="565"/>
      <c r="T30" s="565"/>
      <c r="U30" s="565"/>
      <c r="V30" s="565"/>
      <c r="W30" s="565"/>
      <c r="X30" s="565"/>
      <c r="Y30" s="565"/>
      <c r="Z30" s="565"/>
      <c r="AA30" s="565"/>
      <c r="AB30" s="565"/>
      <c r="AC30" s="565"/>
      <c r="AD30" s="565"/>
      <c r="AE30" s="565"/>
      <c r="AF30" s="565"/>
      <c r="AG30" s="565"/>
      <c r="AH30" s="565"/>
      <c r="AJ30" s="164" t="str">
        <f t="shared" si="3"/>
        <v/>
      </c>
      <c r="AK30" s="152" t="str">
        <f t="shared" ca="1" si="4"/>
        <v/>
      </c>
      <c r="AL30" s="165" t="str">
        <f t="shared" si="5"/>
        <v/>
      </c>
      <c r="AN30" s="154" t="str">
        <f t="shared" si="15"/>
        <v/>
      </c>
      <c r="AO30" s="835" t="str">
        <f t="shared" si="16"/>
        <v/>
      </c>
      <c r="AP30" s="155" t="str">
        <f t="shared" si="17"/>
        <v/>
      </c>
      <c r="AR30" s="166" t="str">
        <f t="shared" si="6"/>
        <v/>
      </c>
      <c r="AS30" s="167" t="str">
        <f t="shared" si="7"/>
        <v/>
      </c>
      <c r="AT30" s="168" t="str">
        <f t="shared" si="8"/>
        <v/>
      </c>
      <c r="AV30" s="160" t="str" cm="1">
        <f t="array" aca="1" ref="AV30" ca="1">IF(AND($M30=1,ISNUMBER(INDIRECT(ADDRESS(ROW(),COLUMN()-_mp_perc_gap)))), INDIRECT(ADDRESS(ROW(),COLUMN()-_mp_perc_gap))*(1-AV$8)*(1-$BQ$8), "")</f>
        <v/>
      </c>
      <c r="AW30" s="160" t="str" cm="1">
        <f t="array" aca="1" ref="AW30" ca="1">IF(AND($M30=1,ISNUMBER(INDIRECT(ADDRESS(ROW(),COLUMN()-_mp_perc_gap)))), INDIRECT(ADDRESS(ROW(),COLUMN()-_mp_perc_gap))*(1-AW$8)*(1-$BQ$8), "")</f>
        <v/>
      </c>
      <c r="AX30" s="160" t="str" cm="1">
        <f t="array" aca="1" ref="AX30" ca="1">IF(AND($M30=1,ISNUMBER(INDIRECT(ADDRESS(ROW(),COLUMN()-_mp_perc_gap)))), INDIRECT(ADDRESS(ROW(),COLUMN()-_mp_perc_gap))*(1-AX$8)*(1-$BQ$8), "")</f>
        <v/>
      </c>
      <c r="AY30" s="160" t="str" cm="1">
        <f t="array" aca="1" ref="AY30" ca="1">IF(AND($M30=1,ISNUMBER(INDIRECT(ADDRESS(ROW(),COLUMN()-_mp_perc_gap)))), INDIRECT(ADDRESS(ROW(),COLUMN()-_mp_perc_gap))*(1-AY$8)*(1-$BQ$8), "")</f>
        <v/>
      </c>
      <c r="AZ30" s="160" t="str" cm="1">
        <f t="array" aca="1" ref="AZ30" ca="1">IF(AND($M30=1,ISNUMBER(INDIRECT(ADDRESS(ROW(),COLUMN()-_mp_perc_gap)))), INDIRECT(ADDRESS(ROW(),COLUMN()-_mp_perc_gap))*(1-AZ$8)*(1-$BQ$8), "")</f>
        <v/>
      </c>
      <c r="BA30" s="160" t="str" cm="1">
        <f t="array" aca="1" ref="BA30" ca="1">IF(AND($M30=1,ISNUMBER(INDIRECT(ADDRESS(ROW(),COLUMN()-_mp_perc_gap)))), INDIRECT(ADDRESS(ROW(),COLUMN()-_mp_perc_gap))*(1-BA$8)*(1-$BQ$8), "")</f>
        <v/>
      </c>
      <c r="BB30" s="160" t="str" cm="1">
        <f t="array" aca="1" ref="BB30" ca="1">IF(AND($M30=1,ISNUMBER(INDIRECT(ADDRESS(ROW(),COLUMN()-_mp_perc_gap)))), INDIRECT(ADDRESS(ROW(),COLUMN()-_mp_perc_gap))*(1-BB$8)*(1-$BQ$8), "")</f>
        <v/>
      </c>
      <c r="BC30" s="160" t="str" cm="1">
        <f t="array" aca="1" ref="BC30" ca="1">IF(AND($M30=1,ISNUMBER(INDIRECT(ADDRESS(ROW(),COLUMN()-_mp_perc_gap)))), INDIRECT(ADDRESS(ROW(),COLUMN()-_mp_perc_gap))*(1-BC$8)*(1-$BQ$8), "")</f>
        <v/>
      </c>
      <c r="BD30" s="160" t="str" cm="1">
        <f t="array" aca="1" ref="BD30" ca="1">IF(AND($M30=1,ISNUMBER(INDIRECT(ADDRESS(ROW(),COLUMN()-_mp_perc_gap)))), INDIRECT(ADDRESS(ROW(),COLUMN()-_mp_perc_gap))*(1-BD$8)*(1-$BQ$8), "")</f>
        <v/>
      </c>
      <c r="BE30" s="160" t="str" cm="1">
        <f t="array" aca="1" ref="BE30" ca="1">IF(AND($M30=1,ISNUMBER(INDIRECT(ADDRESS(ROW(),COLUMN()-_mp_perc_gap)))), INDIRECT(ADDRESS(ROW(),COLUMN()-_mp_perc_gap))*(1-BE$8)*(1-$BQ$8), "")</f>
        <v/>
      </c>
      <c r="BF30" s="160" t="str" cm="1">
        <f t="array" aca="1" ref="BF30" ca="1">IF(AND($M30=1,ISNUMBER(INDIRECT(ADDRESS(ROW(),COLUMN()-_mp_perc_gap)))), INDIRECT(ADDRESS(ROW(),COLUMN()-_mp_perc_gap))*(1-BF$8)*(1-$BQ$8), "")</f>
        <v/>
      </c>
      <c r="BG30" s="160" t="str" cm="1">
        <f t="array" aca="1" ref="BG30" ca="1">IF(AND($M30=1,ISNUMBER(INDIRECT(ADDRESS(ROW(),COLUMN()-_mp_perc_gap)))), INDIRECT(ADDRESS(ROW(),COLUMN()-_mp_perc_gap))*(1-BG$8)*(1-$BQ$8), "")</f>
        <v/>
      </c>
      <c r="BH30" s="160" t="str" cm="1">
        <f t="array" aca="1" ref="BH30" ca="1">IF(AND($M30=1,ISNUMBER(INDIRECT(ADDRESS(ROW(),COLUMN()-_mp_perc_gap)))), INDIRECT(ADDRESS(ROW(),COLUMN()-_mp_perc_gap))*(1-BH$8)*(1-$BQ$8), "")</f>
        <v/>
      </c>
      <c r="BI30" s="160" t="str" cm="1">
        <f t="array" aca="1" ref="BI30" ca="1">IF(AND($M30=1,ISNUMBER(INDIRECT(ADDRESS(ROW(),COLUMN()-_mp_perc_gap)))), INDIRECT(ADDRESS(ROW(),COLUMN()-_mp_perc_gap))*(1-BI$8)*(1-$BQ$8), "")</f>
        <v/>
      </c>
      <c r="BJ30" s="160" t="str" cm="1">
        <f t="array" aca="1" ref="BJ30" ca="1">IF(AND($M30=1,ISNUMBER(INDIRECT(ADDRESS(ROW(),COLUMN()-_mp_perc_gap)))), INDIRECT(ADDRESS(ROW(),COLUMN()-_mp_perc_gap))*(1-BJ$8)*(1-$BQ$8), "")</f>
        <v/>
      </c>
      <c r="BK30" s="160" t="str" cm="1">
        <f t="array" aca="1" ref="BK30" ca="1">IF(AND($M30=1,ISNUMBER(INDIRECT(ADDRESS(ROW(),COLUMN()-_mp_perc_gap)))), INDIRECT(ADDRESS(ROW(),COLUMN()-_mp_perc_gap))*(1-BK$8)*(1-$BQ$8), "")</f>
        <v/>
      </c>
      <c r="BM30" s="169" t="str">
        <f t="shared" si="18"/>
        <v/>
      </c>
      <c r="BN30" s="842" t="str">
        <f t="shared" si="19"/>
        <v/>
      </c>
      <c r="BO30" s="843" t="str">
        <f t="shared" si="11"/>
        <v/>
      </c>
      <c r="BP30" s="841" t="str">
        <f t="shared" si="13"/>
        <v/>
      </c>
      <c r="BQ30" s="170"/>
      <c r="BR30" s="133" t="b">
        <f t="shared" si="12"/>
        <v>1</v>
      </c>
      <c r="BU30" s="171">
        <f t="shared" si="20"/>
        <v>0</v>
      </c>
      <c r="BV30" s="171"/>
    </row>
    <row r="31" spans="2:74" ht="14.95" customHeight="1" x14ac:dyDescent="0.2">
      <c r="B31" s="691">
        <v>20</v>
      </c>
      <c r="C31" s="547"/>
      <c r="D31" s="548"/>
      <c r="E31" s="549"/>
      <c r="F31" s="550"/>
      <c r="G31" s="551"/>
      <c r="H31" s="551"/>
      <c r="I31" s="552"/>
      <c r="J31" s="553"/>
      <c r="K31" s="146">
        <f t="shared" si="0"/>
        <v>0</v>
      </c>
      <c r="M31" s="147">
        <f t="shared" si="1"/>
        <v>0</v>
      </c>
      <c r="N31" s="148">
        <f xml:space="preserve"> IF(M31=0, 0,VLOOKUP($F31,'הנחיות למילוי-התחל כאן'!$F$6:$I$17,3,0))</f>
        <v>0</v>
      </c>
      <c r="O31" s="149">
        <f xml:space="preserve"> IF(M31=0, 0,VLOOKUP($F31,'הנחיות למילוי-התחל כאן'!$F$6:$I$17,4,0))</f>
        <v>0</v>
      </c>
      <c r="P31" s="852">
        <f t="shared" si="2"/>
        <v>0</v>
      </c>
      <c r="Q31" s="230" t="str">
        <f t="shared" si="14"/>
        <v>$S$31:$AH$31</v>
      </c>
      <c r="S31" s="565"/>
      <c r="T31" s="565"/>
      <c r="U31" s="565"/>
      <c r="V31" s="565"/>
      <c r="W31" s="565"/>
      <c r="X31" s="565"/>
      <c r="Y31" s="565"/>
      <c r="Z31" s="565"/>
      <c r="AA31" s="565"/>
      <c r="AB31" s="565"/>
      <c r="AC31" s="565"/>
      <c r="AD31" s="565"/>
      <c r="AE31" s="565"/>
      <c r="AF31" s="565"/>
      <c r="AG31" s="565"/>
      <c r="AH31" s="565"/>
      <c r="AJ31" s="164" t="str">
        <f t="shared" si="3"/>
        <v/>
      </c>
      <c r="AK31" s="152" t="str">
        <f t="shared" ca="1" si="4"/>
        <v/>
      </c>
      <c r="AL31" s="165" t="str">
        <f t="shared" si="5"/>
        <v/>
      </c>
      <c r="AN31" s="154" t="str">
        <f t="shared" si="15"/>
        <v/>
      </c>
      <c r="AO31" s="835" t="str">
        <f t="shared" si="16"/>
        <v/>
      </c>
      <c r="AP31" s="155" t="str">
        <f t="shared" si="17"/>
        <v/>
      </c>
      <c r="AR31" s="166" t="str">
        <f t="shared" si="6"/>
        <v/>
      </c>
      <c r="AS31" s="167" t="str">
        <f t="shared" si="7"/>
        <v/>
      </c>
      <c r="AT31" s="168" t="str">
        <f t="shared" si="8"/>
        <v/>
      </c>
      <c r="AV31" s="160" t="str" cm="1">
        <f t="array" aca="1" ref="AV31" ca="1">IF(AND($M31=1,ISNUMBER(INDIRECT(ADDRESS(ROW(),COLUMN()-_mp_perc_gap)))), INDIRECT(ADDRESS(ROW(),COLUMN()-_mp_perc_gap))*(1-AV$8)*(1-$BQ$8), "")</f>
        <v/>
      </c>
      <c r="AW31" s="160" t="str" cm="1">
        <f t="array" aca="1" ref="AW31" ca="1">IF(AND($M31=1,ISNUMBER(INDIRECT(ADDRESS(ROW(),COLUMN()-_mp_perc_gap)))), INDIRECT(ADDRESS(ROW(),COLUMN()-_mp_perc_gap))*(1-AW$8)*(1-$BQ$8), "")</f>
        <v/>
      </c>
      <c r="AX31" s="160" t="str" cm="1">
        <f t="array" aca="1" ref="AX31" ca="1">IF(AND($M31=1,ISNUMBER(INDIRECT(ADDRESS(ROW(),COLUMN()-_mp_perc_gap)))), INDIRECT(ADDRESS(ROW(),COLUMN()-_mp_perc_gap))*(1-AX$8)*(1-$BQ$8), "")</f>
        <v/>
      </c>
      <c r="AY31" s="160" t="str" cm="1">
        <f t="array" aca="1" ref="AY31" ca="1">IF(AND($M31=1,ISNUMBER(INDIRECT(ADDRESS(ROW(),COLUMN()-_mp_perc_gap)))), INDIRECT(ADDRESS(ROW(),COLUMN()-_mp_perc_gap))*(1-AY$8)*(1-$BQ$8), "")</f>
        <v/>
      </c>
      <c r="AZ31" s="160" t="str" cm="1">
        <f t="array" aca="1" ref="AZ31" ca="1">IF(AND($M31=1,ISNUMBER(INDIRECT(ADDRESS(ROW(),COLUMN()-_mp_perc_gap)))), INDIRECT(ADDRESS(ROW(),COLUMN()-_mp_perc_gap))*(1-AZ$8)*(1-$BQ$8), "")</f>
        <v/>
      </c>
      <c r="BA31" s="160" t="str" cm="1">
        <f t="array" aca="1" ref="BA31" ca="1">IF(AND($M31=1,ISNUMBER(INDIRECT(ADDRESS(ROW(),COLUMN()-_mp_perc_gap)))), INDIRECT(ADDRESS(ROW(),COLUMN()-_mp_perc_gap))*(1-BA$8)*(1-$BQ$8), "")</f>
        <v/>
      </c>
      <c r="BB31" s="160" t="str" cm="1">
        <f t="array" aca="1" ref="BB31" ca="1">IF(AND($M31=1,ISNUMBER(INDIRECT(ADDRESS(ROW(),COLUMN()-_mp_perc_gap)))), INDIRECT(ADDRESS(ROW(),COLUMN()-_mp_perc_gap))*(1-BB$8)*(1-$BQ$8), "")</f>
        <v/>
      </c>
      <c r="BC31" s="160" t="str" cm="1">
        <f t="array" aca="1" ref="BC31" ca="1">IF(AND($M31=1,ISNUMBER(INDIRECT(ADDRESS(ROW(),COLUMN()-_mp_perc_gap)))), INDIRECT(ADDRESS(ROW(),COLUMN()-_mp_perc_gap))*(1-BC$8)*(1-$BQ$8), "")</f>
        <v/>
      </c>
      <c r="BD31" s="160" t="str" cm="1">
        <f t="array" aca="1" ref="BD31" ca="1">IF(AND($M31=1,ISNUMBER(INDIRECT(ADDRESS(ROW(),COLUMN()-_mp_perc_gap)))), INDIRECT(ADDRESS(ROW(),COLUMN()-_mp_perc_gap))*(1-BD$8)*(1-$BQ$8), "")</f>
        <v/>
      </c>
      <c r="BE31" s="160" t="str" cm="1">
        <f t="array" aca="1" ref="BE31" ca="1">IF(AND($M31=1,ISNUMBER(INDIRECT(ADDRESS(ROW(),COLUMN()-_mp_perc_gap)))), INDIRECT(ADDRESS(ROW(),COLUMN()-_mp_perc_gap))*(1-BE$8)*(1-$BQ$8), "")</f>
        <v/>
      </c>
      <c r="BF31" s="160" t="str" cm="1">
        <f t="array" aca="1" ref="BF31" ca="1">IF(AND($M31=1,ISNUMBER(INDIRECT(ADDRESS(ROW(),COLUMN()-_mp_perc_gap)))), INDIRECT(ADDRESS(ROW(),COLUMN()-_mp_perc_gap))*(1-BF$8)*(1-$BQ$8), "")</f>
        <v/>
      </c>
      <c r="BG31" s="160" t="str" cm="1">
        <f t="array" aca="1" ref="BG31" ca="1">IF(AND($M31=1,ISNUMBER(INDIRECT(ADDRESS(ROW(),COLUMN()-_mp_perc_gap)))), INDIRECT(ADDRESS(ROW(),COLUMN()-_mp_perc_gap))*(1-BG$8)*(1-$BQ$8), "")</f>
        <v/>
      </c>
      <c r="BH31" s="160" t="str" cm="1">
        <f t="array" aca="1" ref="BH31" ca="1">IF(AND($M31=1,ISNUMBER(INDIRECT(ADDRESS(ROW(),COLUMN()-_mp_perc_gap)))), INDIRECT(ADDRESS(ROW(),COLUMN()-_mp_perc_gap))*(1-BH$8)*(1-$BQ$8), "")</f>
        <v/>
      </c>
      <c r="BI31" s="160" t="str" cm="1">
        <f t="array" aca="1" ref="BI31" ca="1">IF(AND($M31=1,ISNUMBER(INDIRECT(ADDRESS(ROW(),COLUMN()-_mp_perc_gap)))), INDIRECT(ADDRESS(ROW(),COLUMN()-_mp_perc_gap))*(1-BI$8)*(1-$BQ$8), "")</f>
        <v/>
      </c>
      <c r="BJ31" s="160" t="str" cm="1">
        <f t="array" aca="1" ref="BJ31" ca="1">IF(AND($M31=1,ISNUMBER(INDIRECT(ADDRESS(ROW(),COLUMN()-_mp_perc_gap)))), INDIRECT(ADDRESS(ROW(),COLUMN()-_mp_perc_gap))*(1-BJ$8)*(1-$BQ$8), "")</f>
        <v/>
      </c>
      <c r="BK31" s="160" t="str" cm="1">
        <f t="array" aca="1" ref="BK31" ca="1">IF(AND($M31=1,ISNUMBER(INDIRECT(ADDRESS(ROW(),COLUMN()-_mp_perc_gap)))), INDIRECT(ADDRESS(ROW(),COLUMN()-_mp_perc_gap))*(1-BK$8)*(1-$BQ$8), "")</f>
        <v/>
      </c>
      <c r="BM31" s="169" t="str">
        <f t="shared" si="18"/>
        <v/>
      </c>
      <c r="BN31" s="842" t="str">
        <f t="shared" si="19"/>
        <v/>
      </c>
      <c r="BO31" s="843" t="str">
        <f t="shared" si="11"/>
        <v/>
      </c>
      <c r="BP31" s="841" t="str">
        <f t="shared" si="13"/>
        <v/>
      </c>
      <c r="BQ31" s="170"/>
      <c r="BR31" s="133" t="b">
        <f t="shared" si="12"/>
        <v>1</v>
      </c>
      <c r="BU31" s="171">
        <f t="shared" si="20"/>
        <v>0</v>
      </c>
      <c r="BV31" s="171"/>
    </row>
    <row r="32" spans="2:74" ht="14.95" customHeight="1" x14ac:dyDescent="0.2">
      <c r="B32" s="691">
        <v>21</v>
      </c>
      <c r="C32" s="547"/>
      <c r="D32" s="548"/>
      <c r="E32" s="549"/>
      <c r="F32" s="550"/>
      <c r="G32" s="551"/>
      <c r="H32" s="551"/>
      <c r="I32" s="552"/>
      <c r="J32" s="553"/>
      <c r="K32" s="146">
        <f t="shared" si="0"/>
        <v>0</v>
      </c>
      <c r="M32" s="147">
        <f t="shared" si="1"/>
        <v>0</v>
      </c>
      <c r="N32" s="148">
        <f xml:space="preserve"> IF(M32=0, 0,VLOOKUP($F32,'הנחיות למילוי-התחל כאן'!$F$6:$I$17,3,0))</f>
        <v>0</v>
      </c>
      <c r="O32" s="149">
        <f xml:space="preserve"> IF(M32=0, 0,VLOOKUP($F32,'הנחיות למילוי-התחל כאן'!$F$6:$I$17,4,0))</f>
        <v>0</v>
      </c>
      <c r="P32" s="852">
        <f t="shared" si="2"/>
        <v>0</v>
      </c>
      <c r="Q32" s="230" t="str">
        <f t="shared" si="14"/>
        <v>$S$32:$AH$32</v>
      </c>
      <c r="S32" s="565"/>
      <c r="T32" s="565"/>
      <c r="U32" s="565"/>
      <c r="V32" s="565"/>
      <c r="W32" s="565"/>
      <c r="X32" s="565"/>
      <c r="Y32" s="565"/>
      <c r="Z32" s="565"/>
      <c r="AA32" s="565"/>
      <c r="AB32" s="565"/>
      <c r="AC32" s="565"/>
      <c r="AD32" s="565"/>
      <c r="AE32" s="565"/>
      <c r="AF32" s="565"/>
      <c r="AG32" s="565"/>
      <c r="AH32" s="565"/>
      <c r="AJ32" s="164" t="str">
        <f t="shared" si="3"/>
        <v/>
      </c>
      <c r="AK32" s="152" t="str">
        <f t="shared" ca="1" si="4"/>
        <v/>
      </c>
      <c r="AL32" s="165" t="str">
        <f t="shared" si="5"/>
        <v/>
      </c>
      <c r="AN32" s="154" t="str">
        <f t="shared" si="15"/>
        <v/>
      </c>
      <c r="AO32" s="835" t="str">
        <f t="shared" si="16"/>
        <v/>
      </c>
      <c r="AP32" s="155" t="str">
        <f t="shared" si="17"/>
        <v/>
      </c>
      <c r="AR32" s="166" t="str">
        <f t="shared" si="6"/>
        <v/>
      </c>
      <c r="AS32" s="167" t="str">
        <f t="shared" si="7"/>
        <v/>
      </c>
      <c r="AT32" s="168" t="str">
        <f t="shared" si="8"/>
        <v/>
      </c>
      <c r="AV32" s="160" t="str" cm="1">
        <f t="array" aca="1" ref="AV32" ca="1">IF(AND($M32=1,ISNUMBER(INDIRECT(ADDRESS(ROW(),COLUMN()-_mp_perc_gap)))), INDIRECT(ADDRESS(ROW(),COLUMN()-_mp_perc_gap))*(1-AV$8)*(1-$BQ$8), "")</f>
        <v/>
      </c>
      <c r="AW32" s="160" t="str" cm="1">
        <f t="array" aca="1" ref="AW32" ca="1">IF(AND($M32=1,ISNUMBER(INDIRECT(ADDRESS(ROW(),COLUMN()-_mp_perc_gap)))), INDIRECT(ADDRESS(ROW(),COLUMN()-_mp_perc_gap))*(1-AW$8)*(1-$BQ$8), "")</f>
        <v/>
      </c>
      <c r="AX32" s="160" t="str" cm="1">
        <f t="array" aca="1" ref="AX32" ca="1">IF(AND($M32=1,ISNUMBER(INDIRECT(ADDRESS(ROW(),COLUMN()-_mp_perc_gap)))), INDIRECT(ADDRESS(ROW(),COLUMN()-_mp_perc_gap))*(1-AX$8)*(1-$BQ$8), "")</f>
        <v/>
      </c>
      <c r="AY32" s="160" t="str" cm="1">
        <f t="array" aca="1" ref="AY32" ca="1">IF(AND($M32=1,ISNUMBER(INDIRECT(ADDRESS(ROW(),COLUMN()-_mp_perc_gap)))), INDIRECT(ADDRESS(ROW(),COLUMN()-_mp_perc_gap))*(1-AY$8)*(1-$BQ$8), "")</f>
        <v/>
      </c>
      <c r="AZ32" s="160" t="str" cm="1">
        <f t="array" aca="1" ref="AZ32" ca="1">IF(AND($M32=1,ISNUMBER(INDIRECT(ADDRESS(ROW(),COLUMN()-_mp_perc_gap)))), INDIRECT(ADDRESS(ROW(),COLUMN()-_mp_perc_gap))*(1-AZ$8)*(1-$BQ$8), "")</f>
        <v/>
      </c>
      <c r="BA32" s="160" t="str" cm="1">
        <f t="array" aca="1" ref="BA32" ca="1">IF(AND($M32=1,ISNUMBER(INDIRECT(ADDRESS(ROW(),COLUMN()-_mp_perc_gap)))), INDIRECT(ADDRESS(ROW(),COLUMN()-_mp_perc_gap))*(1-BA$8)*(1-$BQ$8), "")</f>
        <v/>
      </c>
      <c r="BB32" s="160" t="str" cm="1">
        <f t="array" aca="1" ref="BB32" ca="1">IF(AND($M32=1,ISNUMBER(INDIRECT(ADDRESS(ROW(),COLUMN()-_mp_perc_gap)))), INDIRECT(ADDRESS(ROW(),COLUMN()-_mp_perc_gap))*(1-BB$8)*(1-$BQ$8), "")</f>
        <v/>
      </c>
      <c r="BC32" s="160" t="str" cm="1">
        <f t="array" aca="1" ref="BC32" ca="1">IF(AND($M32=1,ISNUMBER(INDIRECT(ADDRESS(ROW(),COLUMN()-_mp_perc_gap)))), INDIRECT(ADDRESS(ROW(),COLUMN()-_mp_perc_gap))*(1-BC$8)*(1-$BQ$8), "")</f>
        <v/>
      </c>
      <c r="BD32" s="160" t="str" cm="1">
        <f t="array" aca="1" ref="BD32" ca="1">IF(AND($M32=1,ISNUMBER(INDIRECT(ADDRESS(ROW(),COLUMN()-_mp_perc_gap)))), INDIRECT(ADDRESS(ROW(),COLUMN()-_mp_perc_gap))*(1-BD$8)*(1-$BQ$8), "")</f>
        <v/>
      </c>
      <c r="BE32" s="160" t="str" cm="1">
        <f t="array" aca="1" ref="BE32" ca="1">IF(AND($M32=1,ISNUMBER(INDIRECT(ADDRESS(ROW(),COLUMN()-_mp_perc_gap)))), INDIRECT(ADDRESS(ROW(),COLUMN()-_mp_perc_gap))*(1-BE$8)*(1-$BQ$8), "")</f>
        <v/>
      </c>
      <c r="BF32" s="160" t="str" cm="1">
        <f t="array" aca="1" ref="BF32" ca="1">IF(AND($M32=1,ISNUMBER(INDIRECT(ADDRESS(ROW(),COLUMN()-_mp_perc_gap)))), INDIRECT(ADDRESS(ROW(),COLUMN()-_mp_perc_gap))*(1-BF$8)*(1-$BQ$8), "")</f>
        <v/>
      </c>
      <c r="BG32" s="160" t="str" cm="1">
        <f t="array" aca="1" ref="BG32" ca="1">IF(AND($M32=1,ISNUMBER(INDIRECT(ADDRESS(ROW(),COLUMN()-_mp_perc_gap)))), INDIRECT(ADDRESS(ROW(),COLUMN()-_mp_perc_gap))*(1-BG$8)*(1-$BQ$8), "")</f>
        <v/>
      </c>
      <c r="BH32" s="160" t="str" cm="1">
        <f t="array" aca="1" ref="BH32" ca="1">IF(AND($M32=1,ISNUMBER(INDIRECT(ADDRESS(ROW(),COLUMN()-_mp_perc_gap)))), INDIRECT(ADDRESS(ROW(),COLUMN()-_mp_perc_gap))*(1-BH$8)*(1-$BQ$8), "")</f>
        <v/>
      </c>
      <c r="BI32" s="160" t="str" cm="1">
        <f t="array" aca="1" ref="BI32" ca="1">IF(AND($M32=1,ISNUMBER(INDIRECT(ADDRESS(ROW(),COLUMN()-_mp_perc_gap)))), INDIRECT(ADDRESS(ROW(),COLUMN()-_mp_perc_gap))*(1-BI$8)*(1-$BQ$8), "")</f>
        <v/>
      </c>
      <c r="BJ32" s="160" t="str" cm="1">
        <f t="array" aca="1" ref="BJ32" ca="1">IF(AND($M32=1,ISNUMBER(INDIRECT(ADDRESS(ROW(),COLUMN()-_mp_perc_gap)))), INDIRECT(ADDRESS(ROW(),COLUMN()-_mp_perc_gap))*(1-BJ$8)*(1-$BQ$8), "")</f>
        <v/>
      </c>
      <c r="BK32" s="160" t="str" cm="1">
        <f t="array" aca="1" ref="BK32" ca="1">IF(AND($M32=1,ISNUMBER(INDIRECT(ADDRESS(ROW(),COLUMN()-_mp_perc_gap)))), INDIRECT(ADDRESS(ROW(),COLUMN()-_mp_perc_gap))*(1-BK$8)*(1-$BQ$8), "")</f>
        <v/>
      </c>
      <c r="BM32" s="169" t="str">
        <f t="shared" si="9"/>
        <v/>
      </c>
      <c r="BN32" s="842" t="str">
        <f t="shared" si="10"/>
        <v/>
      </c>
      <c r="BO32" s="843" t="str">
        <f t="shared" si="11"/>
        <v/>
      </c>
      <c r="BP32" s="841" t="str">
        <f t="shared" si="13"/>
        <v/>
      </c>
      <c r="BQ32" s="170"/>
      <c r="BR32" s="133" t="b">
        <f t="shared" si="12"/>
        <v>1</v>
      </c>
      <c r="BU32" s="171">
        <f t="shared" si="20"/>
        <v>0</v>
      </c>
      <c r="BV32" s="171"/>
    </row>
    <row r="33" spans="2:74" ht="14.95" customHeight="1" x14ac:dyDescent="0.2">
      <c r="B33" s="691">
        <v>22</v>
      </c>
      <c r="C33" s="547"/>
      <c r="D33" s="548"/>
      <c r="E33" s="549"/>
      <c r="F33" s="550"/>
      <c r="G33" s="551"/>
      <c r="H33" s="551"/>
      <c r="I33" s="552"/>
      <c r="J33" s="553"/>
      <c r="K33" s="146">
        <f t="shared" si="0"/>
        <v>0</v>
      </c>
      <c r="M33" s="147">
        <f t="shared" si="1"/>
        <v>0</v>
      </c>
      <c r="N33" s="148">
        <f xml:space="preserve"> IF(M33=0, 0,VLOOKUP($F33,'הנחיות למילוי-התחל כאן'!$F$6:$I$17,3,0))</f>
        <v>0</v>
      </c>
      <c r="O33" s="149">
        <f xml:space="preserve"> IF(M33=0, 0,VLOOKUP($F33,'הנחיות למילוי-התחל כאן'!$F$6:$I$17,4,0))</f>
        <v>0</v>
      </c>
      <c r="P33" s="852">
        <f t="shared" si="2"/>
        <v>0</v>
      </c>
      <c r="Q33" s="230" t="str">
        <f t="shared" si="14"/>
        <v>$S$33:$AH$33</v>
      </c>
      <c r="S33" s="565"/>
      <c r="T33" s="565"/>
      <c r="U33" s="565"/>
      <c r="V33" s="565"/>
      <c r="W33" s="565"/>
      <c r="X33" s="565"/>
      <c r="Y33" s="565"/>
      <c r="Z33" s="565"/>
      <c r="AA33" s="565"/>
      <c r="AB33" s="565"/>
      <c r="AC33" s="565"/>
      <c r="AD33" s="565"/>
      <c r="AE33" s="565"/>
      <c r="AF33" s="565"/>
      <c r="AG33" s="565"/>
      <c r="AH33" s="565"/>
      <c r="AJ33" s="164" t="str">
        <f t="shared" si="3"/>
        <v/>
      </c>
      <c r="AK33" s="152" t="str">
        <f t="shared" ca="1" si="4"/>
        <v/>
      </c>
      <c r="AL33" s="165" t="str">
        <f t="shared" si="5"/>
        <v/>
      </c>
      <c r="AN33" s="154" t="str">
        <f t="shared" si="15"/>
        <v/>
      </c>
      <c r="AO33" s="835" t="str">
        <f t="shared" si="16"/>
        <v/>
      </c>
      <c r="AP33" s="155" t="str">
        <f t="shared" si="17"/>
        <v/>
      </c>
      <c r="AR33" s="166" t="str">
        <f t="shared" si="6"/>
        <v/>
      </c>
      <c r="AS33" s="167" t="str">
        <f t="shared" si="7"/>
        <v/>
      </c>
      <c r="AT33" s="168" t="str">
        <f t="shared" si="8"/>
        <v/>
      </c>
      <c r="AV33" s="160" t="str" cm="1">
        <f t="array" aca="1" ref="AV33" ca="1">IF(AND($M33=1,ISNUMBER(INDIRECT(ADDRESS(ROW(),COLUMN()-_mp_perc_gap)))), INDIRECT(ADDRESS(ROW(),COLUMN()-_mp_perc_gap))*(1-AV$8)*(1-$BQ$8), "")</f>
        <v/>
      </c>
      <c r="AW33" s="160" t="str" cm="1">
        <f t="array" aca="1" ref="AW33" ca="1">IF(AND($M33=1,ISNUMBER(INDIRECT(ADDRESS(ROW(),COLUMN()-_mp_perc_gap)))), INDIRECT(ADDRESS(ROW(),COLUMN()-_mp_perc_gap))*(1-AW$8)*(1-$BQ$8), "")</f>
        <v/>
      </c>
      <c r="AX33" s="160" t="str" cm="1">
        <f t="array" aca="1" ref="AX33" ca="1">IF(AND($M33=1,ISNUMBER(INDIRECT(ADDRESS(ROW(),COLUMN()-_mp_perc_gap)))), INDIRECT(ADDRESS(ROW(),COLUMN()-_mp_perc_gap))*(1-AX$8)*(1-$BQ$8), "")</f>
        <v/>
      </c>
      <c r="AY33" s="160" t="str" cm="1">
        <f t="array" aca="1" ref="AY33" ca="1">IF(AND($M33=1,ISNUMBER(INDIRECT(ADDRESS(ROW(),COLUMN()-_mp_perc_gap)))), INDIRECT(ADDRESS(ROW(),COLUMN()-_mp_perc_gap))*(1-AY$8)*(1-$BQ$8), "")</f>
        <v/>
      </c>
      <c r="AZ33" s="160" t="str" cm="1">
        <f t="array" aca="1" ref="AZ33" ca="1">IF(AND($M33=1,ISNUMBER(INDIRECT(ADDRESS(ROW(),COLUMN()-_mp_perc_gap)))), INDIRECT(ADDRESS(ROW(),COLUMN()-_mp_perc_gap))*(1-AZ$8)*(1-$BQ$8), "")</f>
        <v/>
      </c>
      <c r="BA33" s="160" t="str" cm="1">
        <f t="array" aca="1" ref="BA33" ca="1">IF(AND($M33=1,ISNUMBER(INDIRECT(ADDRESS(ROW(),COLUMN()-_mp_perc_gap)))), INDIRECT(ADDRESS(ROW(),COLUMN()-_mp_perc_gap))*(1-BA$8)*(1-$BQ$8), "")</f>
        <v/>
      </c>
      <c r="BB33" s="160" t="str" cm="1">
        <f t="array" aca="1" ref="BB33" ca="1">IF(AND($M33=1,ISNUMBER(INDIRECT(ADDRESS(ROW(),COLUMN()-_mp_perc_gap)))), INDIRECT(ADDRESS(ROW(),COLUMN()-_mp_perc_gap))*(1-BB$8)*(1-$BQ$8), "")</f>
        <v/>
      </c>
      <c r="BC33" s="160" t="str" cm="1">
        <f t="array" aca="1" ref="BC33" ca="1">IF(AND($M33=1,ISNUMBER(INDIRECT(ADDRESS(ROW(),COLUMN()-_mp_perc_gap)))), INDIRECT(ADDRESS(ROW(),COLUMN()-_mp_perc_gap))*(1-BC$8)*(1-$BQ$8), "")</f>
        <v/>
      </c>
      <c r="BD33" s="160" t="str" cm="1">
        <f t="array" aca="1" ref="BD33" ca="1">IF(AND($M33=1,ISNUMBER(INDIRECT(ADDRESS(ROW(),COLUMN()-_mp_perc_gap)))), INDIRECT(ADDRESS(ROW(),COLUMN()-_mp_perc_gap))*(1-BD$8)*(1-$BQ$8), "")</f>
        <v/>
      </c>
      <c r="BE33" s="160" t="str" cm="1">
        <f t="array" aca="1" ref="BE33" ca="1">IF(AND($M33=1,ISNUMBER(INDIRECT(ADDRESS(ROW(),COLUMN()-_mp_perc_gap)))), INDIRECT(ADDRESS(ROW(),COLUMN()-_mp_perc_gap))*(1-BE$8)*(1-$BQ$8), "")</f>
        <v/>
      </c>
      <c r="BF33" s="160" t="str" cm="1">
        <f t="array" aca="1" ref="BF33" ca="1">IF(AND($M33=1,ISNUMBER(INDIRECT(ADDRESS(ROW(),COLUMN()-_mp_perc_gap)))), INDIRECT(ADDRESS(ROW(),COLUMN()-_mp_perc_gap))*(1-BF$8)*(1-$BQ$8), "")</f>
        <v/>
      </c>
      <c r="BG33" s="160" t="str" cm="1">
        <f t="array" aca="1" ref="BG33" ca="1">IF(AND($M33=1,ISNUMBER(INDIRECT(ADDRESS(ROW(),COLUMN()-_mp_perc_gap)))), INDIRECT(ADDRESS(ROW(),COLUMN()-_mp_perc_gap))*(1-BG$8)*(1-$BQ$8), "")</f>
        <v/>
      </c>
      <c r="BH33" s="160" t="str" cm="1">
        <f t="array" aca="1" ref="BH33" ca="1">IF(AND($M33=1,ISNUMBER(INDIRECT(ADDRESS(ROW(),COLUMN()-_mp_perc_gap)))), INDIRECT(ADDRESS(ROW(),COLUMN()-_mp_perc_gap))*(1-BH$8)*(1-$BQ$8), "")</f>
        <v/>
      </c>
      <c r="BI33" s="160" t="str" cm="1">
        <f t="array" aca="1" ref="BI33" ca="1">IF(AND($M33=1,ISNUMBER(INDIRECT(ADDRESS(ROW(),COLUMN()-_mp_perc_gap)))), INDIRECT(ADDRESS(ROW(),COLUMN()-_mp_perc_gap))*(1-BI$8)*(1-$BQ$8), "")</f>
        <v/>
      </c>
      <c r="BJ33" s="160" t="str" cm="1">
        <f t="array" aca="1" ref="BJ33" ca="1">IF(AND($M33=1,ISNUMBER(INDIRECT(ADDRESS(ROW(),COLUMN()-_mp_perc_gap)))), INDIRECT(ADDRESS(ROW(),COLUMN()-_mp_perc_gap))*(1-BJ$8)*(1-$BQ$8), "")</f>
        <v/>
      </c>
      <c r="BK33" s="160" t="str" cm="1">
        <f t="array" aca="1" ref="BK33" ca="1">IF(AND($M33=1,ISNUMBER(INDIRECT(ADDRESS(ROW(),COLUMN()-_mp_perc_gap)))), INDIRECT(ADDRESS(ROW(),COLUMN()-_mp_perc_gap))*(1-BK$8)*(1-$BQ$8), "")</f>
        <v/>
      </c>
      <c r="BM33" s="169" t="str">
        <f t="shared" si="9"/>
        <v/>
      </c>
      <c r="BN33" s="842" t="str">
        <f t="shared" si="10"/>
        <v/>
      </c>
      <c r="BO33" s="843" t="str">
        <f t="shared" si="11"/>
        <v/>
      </c>
      <c r="BP33" s="841" t="str">
        <f t="shared" si="13"/>
        <v/>
      </c>
      <c r="BQ33" s="170"/>
      <c r="BR33" s="133" t="b">
        <f t="shared" si="12"/>
        <v>1</v>
      </c>
      <c r="BU33" s="171">
        <f t="shared" si="20"/>
        <v>0</v>
      </c>
      <c r="BV33" s="171"/>
    </row>
    <row r="34" spans="2:74" ht="14.95" customHeight="1" x14ac:dyDescent="0.2">
      <c r="B34" s="691">
        <v>23</v>
      </c>
      <c r="C34" s="547"/>
      <c r="D34" s="548"/>
      <c r="E34" s="549"/>
      <c r="F34" s="550"/>
      <c r="G34" s="551"/>
      <c r="H34" s="551"/>
      <c r="I34" s="552"/>
      <c r="J34" s="553"/>
      <c r="K34" s="146">
        <f t="shared" si="0"/>
        <v>0</v>
      </c>
      <c r="M34" s="147">
        <f t="shared" si="1"/>
        <v>0</v>
      </c>
      <c r="N34" s="148">
        <f xml:space="preserve"> IF(M34=0, 0,VLOOKUP($F34,'הנחיות למילוי-התחל כאן'!$F$6:$I$17,3,0))</f>
        <v>0</v>
      </c>
      <c r="O34" s="149">
        <f xml:space="preserve"> IF(M34=0, 0,VLOOKUP($F34,'הנחיות למילוי-התחל כאן'!$F$6:$I$17,4,0))</f>
        <v>0</v>
      </c>
      <c r="P34" s="852">
        <f t="shared" si="2"/>
        <v>0</v>
      </c>
      <c r="Q34" s="230" t="str">
        <f t="shared" si="14"/>
        <v>$S$34:$AH$34</v>
      </c>
      <c r="S34" s="565"/>
      <c r="T34" s="565"/>
      <c r="U34" s="565"/>
      <c r="V34" s="565"/>
      <c r="W34" s="565"/>
      <c r="X34" s="565"/>
      <c r="Y34" s="565"/>
      <c r="Z34" s="565"/>
      <c r="AA34" s="565"/>
      <c r="AB34" s="565"/>
      <c r="AC34" s="565"/>
      <c r="AD34" s="565"/>
      <c r="AE34" s="565"/>
      <c r="AF34" s="565"/>
      <c r="AG34" s="565"/>
      <c r="AH34" s="565"/>
      <c r="AJ34" s="164" t="str">
        <f t="shared" si="3"/>
        <v/>
      </c>
      <c r="AK34" s="152" t="str">
        <f t="shared" ca="1" si="4"/>
        <v/>
      </c>
      <c r="AL34" s="165" t="str">
        <f t="shared" si="5"/>
        <v/>
      </c>
      <c r="AN34" s="154" t="str">
        <f t="shared" si="15"/>
        <v/>
      </c>
      <c r="AO34" s="835" t="str">
        <f t="shared" si="16"/>
        <v/>
      </c>
      <c r="AP34" s="155" t="str">
        <f t="shared" si="17"/>
        <v/>
      </c>
      <c r="AR34" s="166" t="str">
        <f t="shared" si="6"/>
        <v/>
      </c>
      <c r="AS34" s="167" t="str">
        <f t="shared" si="7"/>
        <v/>
      </c>
      <c r="AT34" s="168" t="str">
        <f t="shared" si="8"/>
        <v/>
      </c>
      <c r="AV34" s="160" t="str" cm="1">
        <f t="array" aca="1" ref="AV34" ca="1">IF(AND($M34=1,ISNUMBER(INDIRECT(ADDRESS(ROW(),COLUMN()-_mp_perc_gap)))), INDIRECT(ADDRESS(ROW(),COLUMN()-_mp_perc_gap))*(1-AV$8)*(1-$BQ$8), "")</f>
        <v/>
      </c>
      <c r="AW34" s="160" t="str" cm="1">
        <f t="array" aca="1" ref="AW34" ca="1">IF(AND($M34=1,ISNUMBER(INDIRECT(ADDRESS(ROW(),COLUMN()-_mp_perc_gap)))), INDIRECT(ADDRESS(ROW(),COLUMN()-_mp_perc_gap))*(1-AW$8)*(1-$BQ$8), "")</f>
        <v/>
      </c>
      <c r="AX34" s="160" t="str" cm="1">
        <f t="array" aca="1" ref="AX34" ca="1">IF(AND($M34=1,ISNUMBER(INDIRECT(ADDRESS(ROW(),COLUMN()-_mp_perc_gap)))), INDIRECT(ADDRESS(ROW(),COLUMN()-_mp_perc_gap))*(1-AX$8)*(1-$BQ$8), "")</f>
        <v/>
      </c>
      <c r="AY34" s="160" t="str" cm="1">
        <f t="array" aca="1" ref="AY34" ca="1">IF(AND($M34=1,ISNUMBER(INDIRECT(ADDRESS(ROW(),COLUMN()-_mp_perc_gap)))), INDIRECT(ADDRESS(ROW(),COLUMN()-_mp_perc_gap))*(1-AY$8)*(1-$BQ$8), "")</f>
        <v/>
      </c>
      <c r="AZ34" s="160" t="str" cm="1">
        <f t="array" aca="1" ref="AZ34" ca="1">IF(AND($M34=1,ISNUMBER(INDIRECT(ADDRESS(ROW(),COLUMN()-_mp_perc_gap)))), INDIRECT(ADDRESS(ROW(),COLUMN()-_mp_perc_gap))*(1-AZ$8)*(1-$BQ$8), "")</f>
        <v/>
      </c>
      <c r="BA34" s="160" t="str" cm="1">
        <f t="array" aca="1" ref="BA34" ca="1">IF(AND($M34=1,ISNUMBER(INDIRECT(ADDRESS(ROW(),COLUMN()-_mp_perc_gap)))), INDIRECT(ADDRESS(ROW(),COLUMN()-_mp_perc_gap))*(1-BA$8)*(1-$BQ$8), "")</f>
        <v/>
      </c>
      <c r="BB34" s="160" t="str" cm="1">
        <f t="array" aca="1" ref="BB34" ca="1">IF(AND($M34=1,ISNUMBER(INDIRECT(ADDRESS(ROW(),COLUMN()-_mp_perc_gap)))), INDIRECT(ADDRESS(ROW(),COLUMN()-_mp_perc_gap))*(1-BB$8)*(1-$BQ$8), "")</f>
        <v/>
      </c>
      <c r="BC34" s="160" t="str" cm="1">
        <f t="array" aca="1" ref="BC34" ca="1">IF(AND($M34=1,ISNUMBER(INDIRECT(ADDRESS(ROW(),COLUMN()-_mp_perc_gap)))), INDIRECT(ADDRESS(ROW(),COLUMN()-_mp_perc_gap))*(1-BC$8)*(1-$BQ$8), "")</f>
        <v/>
      </c>
      <c r="BD34" s="160" t="str" cm="1">
        <f t="array" aca="1" ref="BD34" ca="1">IF(AND($M34=1,ISNUMBER(INDIRECT(ADDRESS(ROW(),COLUMN()-_mp_perc_gap)))), INDIRECT(ADDRESS(ROW(),COLUMN()-_mp_perc_gap))*(1-BD$8)*(1-$BQ$8), "")</f>
        <v/>
      </c>
      <c r="BE34" s="160" t="str" cm="1">
        <f t="array" aca="1" ref="BE34" ca="1">IF(AND($M34=1,ISNUMBER(INDIRECT(ADDRESS(ROW(),COLUMN()-_mp_perc_gap)))), INDIRECT(ADDRESS(ROW(),COLUMN()-_mp_perc_gap))*(1-BE$8)*(1-$BQ$8), "")</f>
        <v/>
      </c>
      <c r="BF34" s="160" t="str" cm="1">
        <f t="array" aca="1" ref="BF34" ca="1">IF(AND($M34=1,ISNUMBER(INDIRECT(ADDRESS(ROW(),COLUMN()-_mp_perc_gap)))), INDIRECT(ADDRESS(ROW(),COLUMN()-_mp_perc_gap))*(1-BF$8)*(1-$BQ$8), "")</f>
        <v/>
      </c>
      <c r="BG34" s="160" t="str" cm="1">
        <f t="array" aca="1" ref="BG34" ca="1">IF(AND($M34=1,ISNUMBER(INDIRECT(ADDRESS(ROW(),COLUMN()-_mp_perc_gap)))), INDIRECT(ADDRESS(ROW(),COLUMN()-_mp_perc_gap))*(1-BG$8)*(1-$BQ$8), "")</f>
        <v/>
      </c>
      <c r="BH34" s="160" t="str" cm="1">
        <f t="array" aca="1" ref="BH34" ca="1">IF(AND($M34=1,ISNUMBER(INDIRECT(ADDRESS(ROW(),COLUMN()-_mp_perc_gap)))), INDIRECT(ADDRESS(ROW(),COLUMN()-_mp_perc_gap))*(1-BH$8)*(1-$BQ$8), "")</f>
        <v/>
      </c>
      <c r="BI34" s="160" t="str" cm="1">
        <f t="array" aca="1" ref="BI34" ca="1">IF(AND($M34=1,ISNUMBER(INDIRECT(ADDRESS(ROW(),COLUMN()-_mp_perc_gap)))), INDIRECT(ADDRESS(ROW(),COLUMN()-_mp_perc_gap))*(1-BI$8)*(1-$BQ$8), "")</f>
        <v/>
      </c>
      <c r="BJ34" s="160" t="str" cm="1">
        <f t="array" aca="1" ref="BJ34" ca="1">IF(AND($M34=1,ISNUMBER(INDIRECT(ADDRESS(ROW(),COLUMN()-_mp_perc_gap)))), INDIRECT(ADDRESS(ROW(),COLUMN()-_mp_perc_gap))*(1-BJ$8)*(1-$BQ$8), "")</f>
        <v/>
      </c>
      <c r="BK34" s="160" t="str" cm="1">
        <f t="array" aca="1" ref="BK34" ca="1">IF(AND($M34=1,ISNUMBER(INDIRECT(ADDRESS(ROW(),COLUMN()-_mp_perc_gap)))), INDIRECT(ADDRESS(ROW(),COLUMN()-_mp_perc_gap))*(1-BK$8)*(1-$BQ$8), "")</f>
        <v/>
      </c>
      <c r="BM34" s="169" t="str">
        <f t="shared" si="9"/>
        <v/>
      </c>
      <c r="BN34" s="842" t="str">
        <f t="shared" si="10"/>
        <v/>
      </c>
      <c r="BO34" s="843" t="str">
        <f t="shared" si="11"/>
        <v/>
      </c>
      <c r="BP34" s="841" t="str">
        <f t="shared" si="13"/>
        <v/>
      </c>
      <c r="BQ34" s="170"/>
      <c r="BR34" s="133" t="b">
        <f t="shared" si="12"/>
        <v>1</v>
      </c>
      <c r="BU34" s="171">
        <f t="shared" si="20"/>
        <v>0</v>
      </c>
      <c r="BV34" s="171"/>
    </row>
    <row r="35" spans="2:74" ht="14.95" customHeight="1" x14ac:dyDescent="0.2">
      <c r="B35" s="691">
        <v>24</v>
      </c>
      <c r="C35" s="547"/>
      <c r="D35" s="548"/>
      <c r="E35" s="549"/>
      <c r="F35" s="550"/>
      <c r="G35" s="551"/>
      <c r="H35" s="551"/>
      <c r="I35" s="552"/>
      <c r="J35" s="553"/>
      <c r="K35" s="146">
        <f t="shared" si="0"/>
        <v>0</v>
      </c>
      <c r="M35" s="147">
        <f t="shared" si="1"/>
        <v>0</v>
      </c>
      <c r="N35" s="148">
        <f xml:space="preserve"> IF(M35=0, 0,VLOOKUP($F35,'הנחיות למילוי-התחל כאן'!$F$6:$I$17,3,0))</f>
        <v>0</v>
      </c>
      <c r="O35" s="149">
        <f xml:space="preserve"> IF(M35=0, 0,VLOOKUP($F35,'הנחיות למילוי-התחל כאן'!$F$6:$I$17,4,0))</f>
        <v>0</v>
      </c>
      <c r="P35" s="852">
        <f t="shared" si="2"/>
        <v>0</v>
      </c>
      <c r="Q35" s="230" t="str">
        <f t="shared" si="14"/>
        <v>$S$35:$AH$35</v>
      </c>
      <c r="S35" s="565"/>
      <c r="T35" s="565"/>
      <c r="U35" s="565"/>
      <c r="V35" s="565"/>
      <c r="W35" s="565"/>
      <c r="X35" s="565"/>
      <c r="Y35" s="565"/>
      <c r="Z35" s="565"/>
      <c r="AA35" s="565"/>
      <c r="AB35" s="565"/>
      <c r="AC35" s="565"/>
      <c r="AD35" s="565"/>
      <c r="AE35" s="565"/>
      <c r="AF35" s="565"/>
      <c r="AG35" s="565"/>
      <c r="AH35" s="565"/>
      <c r="AJ35" s="164" t="str">
        <f t="shared" si="3"/>
        <v/>
      </c>
      <c r="AK35" s="152" t="str">
        <f t="shared" ca="1" si="4"/>
        <v/>
      </c>
      <c r="AL35" s="165" t="str">
        <f t="shared" si="5"/>
        <v/>
      </c>
      <c r="AN35" s="154" t="str">
        <f t="shared" si="15"/>
        <v/>
      </c>
      <c r="AO35" s="835" t="str">
        <f t="shared" si="16"/>
        <v/>
      </c>
      <c r="AP35" s="155" t="str">
        <f t="shared" si="17"/>
        <v/>
      </c>
      <c r="AR35" s="166" t="str">
        <f t="shared" si="6"/>
        <v/>
      </c>
      <c r="AS35" s="167" t="str">
        <f t="shared" si="7"/>
        <v/>
      </c>
      <c r="AT35" s="168" t="str">
        <f t="shared" si="8"/>
        <v/>
      </c>
      <c r="AV35" s="160" t="str" cm="1">
        <f t="array" aca="1" ref="AV35" ca="1">IF(AND($M35=1,ISNUMBER(INDIRECT(ADDRESS(ROW(),COLUMN()-_mp_perc_gap)))), INDIRECT(ADDRESS(ROW(),COLUMN()-_mp_perc_gap))*(1-AV$8)*(1-$BQ$8), "")</f>
        <v/>
      </c>
      <c r="AW35" s="160" t="str" cm="1">
        <f t="array" aca="1" ref="AW35" ca="1">IF(AND($M35=1,ISNUMBER(INDIRECT(ADDRESS(ROW(),COLUMN()-_mp_perc_gap)))), INDIRECT(ADDRESS(ROW(),COLUMN()-_mp_perc_gap))*(1-AW$8)*(1-$BQ$8), "")</f>
        <v/>
      </c>
      <c r="AX35" s="160" t="str" cm="1">
        <f t="array" aca="1" ref="AX35" ca="1">IF(AND($M35=1,ISNUMBER(INDIRECT(ADDRESS(ROW(),COLUMN()-_mp_perc_gap)))), INDIRECT(ADDRESS(ROW(),COLUMN()-_mp_perc_gap))*(1-AX$8)*(1-$BQ$8), "")</f>
        <v/>
      </c>
      <c r="AY35" s="160" t="str" cm="1">
        <f t="array" aca="1" ref="AY35" ca="1">IF(AND($M35=1,ISNUMBER(INDIRECT(ADDRESS(ROW(),COLUMN()-_mp_perc_gap)))), INDIRECT(ADDRESS(ROW(),COLUMN()-_mp_perc_gap))*(1-AY$8)*(1-$BQ$8), "")</f>
        <v/>
      </c>
      <c r="AZ35" s="160" t="str" cm="1">
        <f t="array" aca="1" ref="AZ35" ca="1">IF(AND($M35=1,ISNUMBER(INDIRECT(ADDRESS(ROW(),COLUMN()-_mp_perc_gap)))), INDIRECT(ADDRESS(ROW(),COLUMN()-_mp_perc_gap))*(1-AZ$8)*(1-$BQ$8), "")</f>
        <v/>
      </c>
      <c r="BA35" s="160" t="str" cm="1">
        <f t="array" aca="1" ref="BA35" ca="1">IF(AND($M35=1,ISNUMBER(INDIRECT(ADDRESS(ROW(),COLUMN()-_mp_perc_gap)))), INDIRECT(ADDRESS(ROW(),COLUMN()-_mp_perc_gap))*(1-BA$8)*(1-$BQ$8), "")</f>
        <v/>
      </c>
      <c r="BB35" s="160" t="str" cm="1">
        <f t="array" aca="1" ref="BB35" ca="1">IF(AND($M35=1,ISNUMBER(INDIRECT(ADDRESS(ROW(),COLUMN()-_mp_perc_gap)))), INDIRECT(ADDRESS(ROW(),COLUMN()-_mp_perc_gap))*(1-BB$8)*(1-$BQ$8), "")</f>
        <v/>
      </c>
      <c r="BC35" s="160" t="str" cm="1">
        <f t="array" aca="1" ref="BC35" ca="1">IF(AND($M35=1,ISNUMBER(INDIRECT(ADDRESS(ROW(),COLUMN()-_mp_perc_gap)))), INDIRECT(ADDRESS(ROW(),COLUMN()-_mp_perc_gap))*(1-BC$8)*(1-$BQ$8), "")</f>
        <v/>
      </c>
      <c r="BD35" s="160" t="str" cm="1">
        <f t="array" aca="1" ref="BD35" ca="1">IF(AND($M35=1,ISNUMBER(INDIRECT(ADDRESS(ROW(),COLUMN()-_mp_perc_gap)))), INDIRECT(ADDRESS(ROW(),COLUMN()-_mp_perc_gap))*(1-BD$8)*(1-$BQ$8), "")</f>
        <v/>
      </c>
      <c r="BE35" s="160" t="str" cm="1">
        <f t="array" aca="1" ref="BE35" ca="1">IF(AND($M35=1,ISNUMBER(INDIRECT(ADDRESS(ROW(),COLUMN()-_mp_perc_gap)))), INDIRECT(ADDRESS(ROW(),COLUMN()-_mp_perc_gap))*(1-BE$8)*(1-$BQ$8), "")</f>
        <v/>
      </c>
      <c r="BF35" s="160" t="str" cm="1">
        <f t="array" aca="1" ref="BF35" ca="1">IF(AND($M35=1,ISNUMBER(INDIRECT(ADDRESS(ROW(),COLUMN()-_mp_perc_gap)))), INDIRECT(ADDRESS(ROW(),COLUMN()-_mp_perc_gap))*(1-BF$8)*(1-$BQ$8), "")</f>
        <v/>
      </c>
      <c r="BG35" s="160" t="str" cm="1">
        <f t="array" aca="1" ref="BG35" ca="1">IF(AND($M35=1,ISNUMBER(INDIRECT(ADDRESS(ROW(),COLUMN()-_mp_perc_gap)))), INDIRECT(ADDRESS(ROW(),COLUMN()-_mp_perc_gap))*(1-BG$8)*(1-$BQ$8), "")</f>
        <v/>
      </c>
      <c r="BH35" s="160" t="str" cm="1">
        <f t="array" aca="1" ref="BH35" ca="1">IF(AND($M35=1,ISNUMBER(INDIRECT(ADDRESS(ROW(),COLUMN()-_mp_perc_gap)))), INDIRECT(ADDRESS(ROW(),COLUMN()-_mp_perc_gap))*(1-BH$8)*(1-$BQ$8), "")</f>
        <v/>
      </c>
      <c r="BI35" s="160" t="str" cm="1">
        <f t="array" aca="1" ref="BI35" ca="1">IF(AND($M35=1,ISNUMBER(INDIRECT(ADDRESS(ROW(),COLUMN()-_mp_perc_gap)))), INDIRECT(ADDRESS(ROW(),COLUMN()-_mp_perc_gap))*(1-BI$8)*(1-$BQ$8), "")</f>
        <v/>
      </c>
      <c r="BJ35" s="160" t="str" cm="1">
        <f t="array" aca="1" ref="BJ35" ca="1">IF(AND($M35=1,ISNUMBER(INDIRECT(ADDRESS(ROW(),COLUMN()-_mp_perc_gap)))), INDIRECT(ADDRESS(ROW(),COLUMN()-_mp_perc_gap))*(1-BJ$8)*(1-$BQ$8), "")</f>
        <v/>
      </c>
      <c r="BK35" s="160" t="str" cm="1">
        <f t="array" aca="1" ref="BK35" ca="1">IF(AND($M35=1,ISNUMBER(INDIRECT(ADDRESS(ROW(),COLUMN()-_mp_perc_gap)))), INDIRECT(ADDRESS(ROW(),COLUMN()-_mp_perc_gap))*(1-BK$8)*(1-$BQ$8), "")</f>
        <v/>
      </c>
      <c r="BM35" s="169" t="str">
        <f t="shared" si="9"/>
        <v/>
      </c>
      <c r="BN35" s="842" t="str">
        <f t="shared" si="10"/>
        <v/>
      </c>
      <c r="BO35" s="843" t="str">
        <f t="shared" si="11"/>
        <v/>
      </c>
      <c r="BP35" s="841" t="str">
        <f t="shared" si="13"/>
        <v/>
      </c>
      <c r="BQ35" s="170"/>
      <c r="BR35" s="133" t="b">
        <f t="shared" si="12"/>
        <v>1</v>
      </c>
      <c r="BU35" s="171">
        <f t="shared" si="20"/>
        <v>0</v>
      </c>
      <c r="BV35" s="171"/>
    </row>
    <row r="36" spans="2:74" ht="14.95" customHeight="1" x14ac:dyDescent="0.2">
      <c r="B36" s="691">
        <v>25</v>
      </c>
      <c r="C36" s="547"/>
      <c r="D36" s="548"/>
      <c r="E36" s="549"/>
      <c r="F36" s="550"/>
      <c r="G36" s="551"/>
      <c r="H36" s="551"/>
      <c r="I36" s="552"/>
      <c r="J36" s="553"/>
      <c r="K36" s="146">
        <f t="shared" si="0"/>
        <v>0</v>
      </c>
      <c r="M36" s="147">
        <f t="shared" si="1"/>
        <v>0</v>
      </c>
      <c r="N36" s="148">
        <f xml:space="preserve"> IF(M36=0, 0,VLOOKUP($F36,'הנחיות למילוי-התחל כאן'!$F$6:$I$17,3,0))</f>
        <v>0</v>
      </c>
      <c r="O36" s="149">
        <f xml:space="preserve"> IF(M36=0, 0,VLOOKUP($F36,'הנחיות למילוי-התחל כאן'!$F$6:$I$17,4,0))</f>
        <v>0</v>
      </c>
      <c r="P36" s="852">
        <f t="shared" si="2"/>
        <v>0</v>
      </c>
      <c r="Q36" s="230" t="str">
        <f t="shared" si="14"/>
        <v>$S$36:$AH$36</v>
      </c>
      <c r="S36" s="565"/>
      <c r="T36" s="565"/>
      <c r="U36" s="565"/>
      <c r="V36" s="565"/>
      <c r="W36" s="565"/>
      <c r="X36" s="565"/>
      <c r="Y36" s="565"/>
      <c r="Z36" s="565"/>
      <c r="AA36" s="565"/>
      <c r="AB36" s="565"/>
      <c r="AC36" s="565"/>
      <c r="AD36" s="565"/>
      <c r="AE36" s="565"/>
      <c r="AF36" s="565"/>
      <c r="AG36" s="565"/>
      <c r="AH36" s="565"/>
      <c r="AJ36" s="164" t="str">
        <f t="shared" si="3"/>
        <v/>
      </c>
      <c r="AK36" s="152" t="str">
        <f t="shared" ca="1" si="4"/>
        <v/>
      </c>
      <c r="AL36" s="165" t="str">
        <f t="shared" si="5"/>
        <v/>
      </c>
      <c r="AN36" s="154" t="str">
        <f t="shared" si="15"/>
        <v/>
      </c>
      <c r="AO36" s="835" t="str">
        <f t="shared" si="16"/>
        <v/>
      </c>
      <c r="AP36" s="155" t="str">
        <f t="shared" si="17"/>
        <v/>
      </c>
      <c r="AR36" s="166" t="str">
        <f t="shared" si="6"/>
        <v/>
      </c>
      <c r="AS36" s="167" t="str">
        <f t="shared" si="7"/>
        <v/>
      </c>
      <c r="AT36" s="168" t="str">
        <f t="shared" si="8"/>
        <v/>
      </c>
      <c r="AV36" s="160" t="str" cm="1">
        <f t="array" aca="1" ref="AV36" ca="1">IF(AND($M36=1,ISNUMBER(INDIRECT(ADDRESS(ROW(),COLUMN()-_mp_perc_gap)))), INDIRECT(ADDRESS(ROW(),COLUMN()-_mp_perc_gap))*(1-AV$8)*(1-$BQ$8), "")</f>
        <v/>
      </c>
      <c r="AW36" s="160" t="str" cm="1">
        <f t="array" aca="1" ref="AW36" ca="1">IF(AND($M36=1,ISNUMBER(INDIRECT(ADDRESS(ROW(),COLUMN()-_mp_perc_gap)))), INDIRECT(ADDRESS(ROW(),COLUMN()-_mp_perc_gap))*(1-AW$8)*(1-$BQ$8), "")</f>
        <v/>
      </c>
      <c r="AX36" s="160" t="str" cm="1">
        <f t="array" aca="1" ref="AX36" ca="1">IF(AND($M36=1,ISNUMBER(INDIRECT(ADDRESS(ROW(),COLUMN()-_mp_perc_gap)))), INDIRECT(ADDRESS(ROW(),COLUMN()-_mp_perc_gap))*(1-AX$8)*(1-$BQ$8), "")</f>
        <v/>
      </c>
      <c r="AY36" s="160" t="str" cm="1">
        <f t="array" aca="1" ref="AY36" ca="1">IF(AND($M36=1,ISNUMBER(INDIRECT(ADDRESS(ROW(),COLUMN()-_mp_perc_gap)))), INDIRECT(ADDRESS(ROW(),COLUMN()-_mp_perc_gap))*(1-AY$8)*(1-$BQ$8), "")</f>
        <v/>
      </c>
      <c r="AZ36" s="160" t="str" cm="1">
        <f t="array" aca="1" ref="AZ36" ca="1">IF(AND($M36=1,ISNUMBER(INDIRECT(ADDRESS(ROW(),COLUMN()-_mp_perc_gap)))), INDIRECT(ADDRESS(ROW(),COLUMN()-_mp_perc_gap))*(1-AZ$8)*(1-$BQ$8), "")</f>
        <v/>
      </c>
      <c r="BA36" s="160" t="str" cm="1">
        <f t="array" aca="1" ref="BA36" ca="1">IF(AND($M36=1,ISNUMBER(INDIRECT(ADDRESS(ROW(),COLUMN()-_mp_perc_gap)))), INDIRECT(ADDRESS(ROW(),COLUMN()-_mp_perc_gap))*(1-BA$8)*(1-$BQ$8), "")</f>
        <v/>
      </c>
      <c r="BB36" s="160" t="str" cm="1">
        <f t="array" aca="1" ref="BB36" ca="1">IF(AND($M36=1,ISNUMBER(INDIRECT(ADDRESS(ROW(),COLUMN()-_mp_perc_gap)))), INDIRECT(ADDRESS(ROW(),COLUMN()-_mp_perc_gap))*(1-BB$8)*(1-$BQ$8), "")</f>
        <v/>
      </c>
      <c r="BC36" s="160" t="str" cm="1">
        <f t="array" aca="1" ref="BC36" ca="1">IF(AND($M36=1,ISNUMBER(INDIRECT(ADDRESS(ROW(),COLUMN()-_mp_perc_gap)))), INDIRECT(ADDRESS(ROW(),COLUMN()-_mp_perc_gap))*(1-BC$8)*(1-$BQ$8), "")</f>
        <v/>
      </c>
      <c r="BD36" s="160" t="str" cm="1">
        <f t="array" aca="1" ref="BD36" ca="1">IF(AND($M36=1,ISNUMBER(INDIRECT(ADDRESS(ROW(),COLUMN()-_mp_perc_gap)))), INDIRECT(ADDRESS(ROW(),COLUMN()-_mp_perc_gap))*(1-BD$8)*(1-$BQ$8), "")</f>
        <v/>
      </c>
      <c r="BE36" s="160" t="str" cm="1">
        <f t="array" aca="1" ref="BE36" ca="1">IF(AND($M36=1,ISNUMBER(INDIRECT(ADDRESS(ROW(),COLUMN()-_mp_perc_gap)))), INDIRECT(ADDRESS(ROW(),COLUMN()-_mp_perc_gap))*(1-BE$8)*(1-$BQ$8), "")</f>
        <v/>
      </c>
      <c r="BF36" s="160" t="str" cm="1">
        <f t="array" aca="1" ref="BF36" ca="1">IF(AND($M36=1,ISNUMBER(INDIRECT(ADDRESS(ROW(),COLUMN()-_mp_perc_gap)))), INDIRECT(ADDRESS(ROW(),COLUMN()-_mp_perc_gap))*(1-BF$8)*(1-$BQ$8), "")</f>
        <v/>
      </c>
      <c r="BG36" s="160" t="str" cm="1">
        <f t="array" aca="1" ref="BG36" ca="1">IF(AND($M36=1,ISNUMBER(INDIRECT(ADDRESS(ROW(),COLUMN()-_mp_perc_gap)))), INDIRECT(ADDRESS(ROW(),COLUMN()-_mp_perc_gap))*(1-BG$8)*(1-$BQ$8), "")</f>
        <v/>
      </c>
      <c r="BH36" s="160" t="str" cm="1">
        <f t="array" aca="1" ref="BH36" ca="1">IF(AND($M36=1,ISNUMBER(INDIRECT(ADDRESS(ROW(),COLUMN()-_mp_perc_gap)))), INDIRECT(ADDRESS(ROW(),COLUMN()-_mp_perc_gap))*(1-BH$8)*(1-$BQ$8), "")</f>
        <v/>
      </c>
      <c r="BI36" s="160" t="str" cm="1">
        <f t="array" aca="1" ref="BI36" ca="1">IF(AND($M36=1,ISNUMBER(INDIRECT(ADDRESS(ROW(),COLUMN()-_mp_perc_gap)))), INDIRECT(ADDRESS(ROW(),COLUMN()-_mp_perc_gap))*(1-BI$8)*(1-$BQ$8), "")</f>
        <v/>
      </c>
      <c r="BJ36" s="160" t="str" cm="1">
        <f t="array" aca="1" ref="BJ36" ca="1">IF(AND($M36=1,ISNUMBER(INDIRECT(ADDRESS(ROW(),COLUMN()-_mp_perc_gap)))), INDIRECT(ADDRESS(ROW(),COLUMN()-_mp_perc_gap))*(1-BJ$8)*(1-$BQ$8), "")</f>
        <v/>
      </c>
      <c r="BK36" s="160" t="str" cm="1">
        <f t="array" aca="1" ref="BK36" ca="1">IF(AND($M36=1,ISNUMBER(INDIRECT(ADDRESS(ROW(),COLUMN()-_mp_perc_gap)))), INDIRECT(ADDRESS(ROW(),COLUMN()-_mp_perc_gap))*(1-BK$8)*(1-$BQ$8), "")</f>
        <v/>
      </c>
      <c r="BM36" s="169" t="str">
        <f t="shared" si="9"/>
        <v/>
      </c>
      <c r="BN36" s="842" t="str">
        <f t="shared" si="10"/>
        <v/>
      </c>
      <c r="BO36" s="843" t="str">
        <f t="shared" si="11"/>
        <v/>
      </c>
      <c r="BP36" s="841" t="str">
        <f t="shared" si="13"/>
        <v/>
      </c>
      <c r="BQ36" s="170"/>
      <c r="BR36" s="133" t="b">
        <f t="shared" si="12"/>
        <v>1</v>
      </c>
      <c r="BU36" s="171">
        <f t="shared" si="20"/>
        <v>0</v>
      </c>
      <c r="BV36" s="171"/>
    </row>
    <row r="37" spans="2:74" ht="14.95" customHeight="1" x14ac:dyDescent="0.2">
      <c r="B37" s="691">
        <v>26</v>
      </c>
      <c r="C37" s="547"/>
      <c r="D37" s="548"/>
      <c r="E37" s="549"/>
      <c r="F37" s="550"/>
      <c r="G37" s="551"/>
      <c r="H37" s="551"/>
      <c r="I37" s="552"/>
      <c r="J37" s="553"/>
      <c r="K37" s="146">
        <f t="shared" si="0"/>
        <v>0</v>
      </c>
      <c r="M37" s="147">
        <f t="shared" si="1"/>
        <v>0</v>
      </c>
      <c r="N37" s="148">
        <f xml:space="preserve"> IF(M37=0, 0,VLOOKUP($F37,'הנחיות למילוי-התחל כאן'!$F$6:$I$17,3,0))</f>
        <v>0</v>
      </c>
      <c r="O37" s="149">
        <f xml:space="preserve"> IF(M37=0, 0,VLOOKUP($F37,'הנחיות למילוי-התחל כאן'!$F$6:$I$17,4,0))</f>
        <v>0</v>
      </c>
      <c r="P37" s="852">
        <f t="shared" si="2"/>
        <v>0</v>
      </c>
      <c r="Q37" s="230" t="str">
        <f t="shared" si="14"/>
        <v>$S$37:$AH$37</v>
      </c>
      <c r="S37" s="565"/>
      <c r="T37" s="565"/>
      <c r="U37" s="565"/>
      <c r="V37" s="565"/>
      <c r="W37" s="565"/>
      <c r="X37" s="565"/>
      <c r="Y37" s="565"/>
      <c r="Z37" s="565"/>
      <c r="AA37" s="565"/>
      <c r="AB37" s="565"/>
      <c r="AC37" s="565"/>
      <c r="AD37" s="565"/>
      <c r="AE37" s="565"/>
      <c r="AF37" s="565"/>
      <c r="AG37" s="565"/>
      <c r="AH37" s="565"/>
      <c r="AJ37" s="164" t="str">
        <f t="shared" si="3"/>
        <v/>
      </c>
      <c r="AK37" s="152" t="str">
        <f t="shared" ca="1" si="4"/>
        <v/>
      </c>
      <c r="AL37" s="165" t="str">
        <f t="shared" si="5"/>
        <v/>
      </c>
      <c r="AN37" s="154" t="str">
        <f t="shared" si="15"/>
        <v/>
      </c>
      <c r="AO37" s="835" t="str">
        <f t="shared" si="16"/>
        <v/>
      </c>
      <c r="AP37" s="155" t="str">
        <f t="shared" si="17"/>
        <v/>
      </c>
      <c r="AR37" s="166" t="str">
        <f t="shared" si="6"/>
        <v/>
      </c>
      <c r="AS37" s="167" t="str">
        <f t="shared" si="7"/>
        <v/>
      </c>
      <c r="AT37" s="168" t="str">
        <f t="shared" si="8"/>
        <v/>
      </c>
      <c r="AV37" s="160" t="str" cm="1">
        <f t="array" aca="1" ref="AV37" ca="1">IF(AND($M37=1,ISNUMBER(INDIRECT(ADDRESS(ROW(),COLUMN()-_mp_perc_gap)))), INDIRECT(ADDRESS(ROW(),COLUMN()-_mp_perc_gap))*(1-AV$8)*(1-$BQ$8), "")</f>
        <v/>
      </c>
      <c r="AW37" s="160" t="str" cm="1">
        <f t="array" aca="1" ref="AW37" ca="1">IF(AND($M37=1,ISNUMBER(INDIRECT(ADDRESS(ROW(),COLUMN()-_mp_perc_gap)))), INDIRECT(ADDRESS(ROW(),COLUMN()-_mp_perc_gap))*(1-AW$8)*(1-$BQ$8), "")</f>
        <v/>
      </c>
      <c r="AX37" s="160" t="str" cm="1">
        <f t="array" aca="1" ref="AX37" ca="1">IF(AND($M37=1,ISNUMBER(INDIRECT(ADDRESS(ROW(),COLUMN()-_mp_perc_gap)))), INDIRECT(ADDRESS(ROW(),COLUMN()-_mp_perc_gap))*(1-AX$8)*(1-$BQ$8), "")</f>
        <v/>
      </c>
      <c r="AY37" s="160" t="str" cm="1">
        <f t="array" aca="1" ref="AY37" ca="1">IF(AND($M37=1,ISNUMBER(INDIRECT(ADDRESS(ROW(),COLUMN()-_mp_perc_gap)))), INDIRECT(ADDRESS(ROW(),COLUMN()-_mp_perc_gap))*(1-AY$8)*(1-$BQ$8), "")</f>
        <v/>
      </c>
      <c r="AZ37" s="160" t="str" cm="1">
        <f t="array" aca="1" ref="AZ37" ca="1">IF(AND($M37=1,ISNUMBER(INDIRECT(ADDRESS(ROW(),COLUMN()-_mp_perc_gap)))), INDIRECT(ADDRESS(ROW(),COLUMN()-_mp_perc_gap))*(1-AZ$8)*(1-$BQ$8), "")</f>
        <v/>
      </c>
      <c r="BA37" s="160" t="str" cm="1">
        <f t="array" aca="1" ref="BA37" ca="1">IF(AND($M37=1,ISNUMBER(INDIRECT(ADDRESS(ROW(),COLUMN()-_mp_perc_gap)))), INDIRECT(ADDRESS(ROW(),COLUMN()-_mp_perc_gap))*(1-BA$8)*(1-$BQ$8), "")</f>
        <v/>
      </c>
      <c r="BB37" s="160" t="str" cm="1">
        <f t="array" aca="1" ref="BB37" ca="1">IF(AND($M37=1,ISNUMBER(INDIRECT(ADDRESS(ROW(),COLUMN()-_mp_perc_gap)))), INDIRECT(ADDRESS(ROW(),COLUMN()-_mp_perc_gap))*(1-BB$8)*(1-$BQ$8), "")</f>
        <v/>
      </c>
      <c r="BC37" s="160" t="str" cm="1">
        <f t="array" aca="1" ref="BC37" ca="1">IF(AND($M37=1,ISNUMBER(INDIRECT(ADDRESS(ROW(),COLUMN()-_mp_perc_gap)))), INDIRECT(ADDRESS(ROW(),COLUMN()-_mp_perc_gap))*(1-BC$8)*(1-$BQ$8), "")</f>
        <v/>
      </c>
      <c r="BD37" s="160" t="str" cm="1">
        <f t="array" aca="1" ref="BD37" ca="1">IF(AND($M37=1,ISNUMBER(INDIRECT(ADDRESS(ROW(),COLUMN()-_mp_perc_gap)))), INDIRECT(ADDRESS(ROW(),COLUMN()-_mp_perc_gap))*(1-BD$8)*(1-$BQ$8), "")</f>
        <v/>
      </c>
      <c r="BE37" s="160" t="str" cm="1">
        <f t="array" aca="1" ref="BE37" ca="1">IF(AND($M37=1,ISNUMBER(INDIRECT(ADDRESS(ROW(),COLUMN()-_mp_perc_gap)))), INDIRECT(ADDRESS(ROW(),COLUMN()-_mp_perc_gap))*(1-BE$8)*(1-$BQ$8), "")</f>
        <v/>
      </c>
      <c r="BF37" s="160" t="str" cm="1">
        <f t="array" aca="1" ref="BF37" ca="1">IF(AND($M37=1,ISNUMBER(INDIRECT(ADDRESS(ROW(),COLUMN()-_mp_perc_gap)))), INDIRECT(ADDRESS(ROW(),COLUMN()-_mp_perc_gap))*(1-BF$8)*(1-$BQ$8), "")</f>
        <v/>
      </c>
      <c r="BG37" s="160" t="str" cm="1">
        <f t="array" aca="1" ref="BG37" ca="1">IF(AND($M37=1,ISNUMBER(INDIRECT(ADDRESS(ROW(),COLUMN()-_mp_perc_gap)))), INDIRECT(ADDRESS(ROW(),COLUMN()-_mp_perc_gap))*(1-BG$8)*(1-$BQ$8), "")</f>
        <v/>
      </c>
      <c r="BH37" s="160" t="str" cm="1">
        <f t="array" aca="1" ref="BH37" ca="1">IF(AND($M37=1,ISNUMBER(INDIRECT(ADDRESS(ROW(),COLUMN()-_mp_perc_gap)))), INDIRECT(ADDRESS(ROW(),COLUMN()-_mp_perc_gap))*(1-BH$8)*(1-$BQ$8), "")</f>
        <v/>
      </c>
      <c r="BI37" s="160" t="str" cm="1">
        <f t="array" aca="1" ref="BI37" ca="1">IF(AND($M37=1,ISNUMBER(INDIRECT(ADDRESS(ROW(),COLUMN()-_mp_perc_gap)))), INDIRECT(ADDRESS(ROW(),COLUMN()-_mp_perc_gap))*(1-BI$8)*(1-$BQ$8), "")</f>
        <v/>
      </c>
      <c r="BJ37" s="160" t="str" cm="1">
        <f t="array" aca="1" ref="BJ37" ca="1">IF(AND($M37=1,ISNUMBER(INDIRECT(ADDRESS(ROW(),COLUMN()-_mp_perc_gap)))), INDIRECT(ADDRESS(ROW(),COLUMN()-_mp_perc_gap))*(1-BJ$8)*(1-$BQ$8), "")</f>
        <v/>
      </c>
      <c r="BK37" s="160" t="str" cm="1">
        <f t="array" aca="1" ref="BK37" ca="1">IF(AND($M37=1,ISNUMBER(INDIRECT(ADDRESS(ROW(),COLUMN()-_mp_perc_gap)))), INDIRECT(ADDRESS(ROW(),COLUMN()-_mp_perc_gap))*(1-BK$8)*(1-$BQ$8), "")</f>
        <v/>
      </c>
      <c r="BM37" s="169" t="str">
        <f t="shared" si="9"/>
        <v/>
      </c>
      <c r="BN37" s="842" t="str">
        <f t="shared" si="10"/>
        <v/>
      </c>
      <c r="BO37" s="843" t="str">
        <f t="shared" si="11"/>
        <v/>
      </c>
      <c r="BP37" s="841" t="str">
        <f t="shared" si="13"/>
        <v/>
      </c>
      <c r="BQ37" s="170"/>
      <c r="BR37" s="133" t="b">
        <f t="shared" si="12"/>
        <v>1</v>
      </c>
      <c r="BU37" s="171">
        <f t="shared" si="20"/>
        <v>0</v>
      </c>
      <c r="BV37" s="171"/>
    </row>
    <row r="38" spans="2:74" ht="14.95" customHeight="1" x14ac:dyDescent="0.2">
      <c r="B38" s="691">
        <v>27</v>
      </c>
      <c r="C38" s="547"/>
      <c r="D38" s="548"/>
      <c r="E38" s="549"/>
      <c r="F38" s="550"/>
      <c r="G38" s="551"/>
      <c r="H38" s="551"/>
      <c r="I38" s="552"/>
      <c r="J38" s="553"/>
      <c r="K38" s="146">
        <f t="shared" si="0"/>
        <v>0</v>
      </c>
      <c r="M38" s="147">
        <f t="shared" si="1"/>
        <v>0</v>
      </c>
      <c r="N38" s="148">
        <f xml:space="preserve"> IF(M38=0, 0,VLOOKUP($F38,'הנחיות למילוי-התחל כאן'!$F$6:$I$17,3,0))</f>
        <v>0</v>
      </c>
      <c r="O38" s="149">
        <f xml:space="preserve"> IF(M38=0, 0,VLOOKUP($F38,'הנחיות למילוי-התחל כאן'!$F$6:$I$17,4,0))</f>
        <v>0</v>
      </c>
      <c r="P38" s="852">
        <f t="shared" si="2"/>
        <v>0</v>
      </c>
      <c r="Q38" s="230" t="str">
        <f t="shared" si="14"/>
        <v>$S$38:$AH$38</v>
      </c>
      <c r="S38" s="565"/>
      <c r="T38" s="565"/>
      <c r="U38" s="565"/>
      <c r="V38" s="565"/>
      <c r="W38" s="565"/>
      <c r="X38" s="565"/>
      <c r="Y38" s="565"/>
      <c r="Z38" s="565"/>
      <c r="AA38" s="565"/>
      <c r="AB38" s="565"/>
      <c r="AC38" s="565"/>
      <c r="AD38" s="565"/>
      <c r="AE38" s="565"/>
      <c r="AF38" s="565"/>
      <c r="AG38" s="565"/>
      <c r="AH38" s="565"/>
      <c r="AJ38" s="164" t="str">
        <f t="shared" si="3"/>
        <v/>
      </c>
      <c r="AK38" s="152" t="str">
        <f t="shared" ca="1" si="4"/>
        <v/>
      </c>
      <c r="AL38" s="165" t="str">
        <f t="shared" si="5"/>
        <v/>
      </c>
      <c r="AN38" s="154" t="str">
        <f t="shared" si="15"/>
        <v/>
      </c>
      <c r="AO38" s="835" t="str">
        <f t="shared" si="16"/>
        <v/>
      </c>
      <c r="AP38" s="155" t="str">
        <f t="shared" si="17"/>
        <v/>
      </c>
      <c r="AR38" s="166" t="str">
        <f t="shared" si="6"/>
        <v/>
      </c>
      <c r="AS38" s="167" t="str">
        <f t="shared" si="7"/>
        <v/>
      </c>
      <c r="AT38" s="168" t="str">
        <f t="shared" si="8"/>
        <v/>
      </c>
      <c r="AV38" s="160" t="str" cm="1">
        <f t="array" aca="1" ref="AV38" ca="1">IF(AND($M38=1,ISNUMBER(INDIRECT(ADDRESS(ROW(),COLUMN()-_mp_perc_gap)))), INDIRECT(ADDRESS(ROW(),COLUMN()-_mp_perc_gap))*(1-AV$8)*(1-$BQ$8), "")</f>
        <v/>
      </c>
      <c r="AW38" s="160" t="str" cm="1">
        <f t="array" aca="1" ref="AW38" ca="1">IF(AND($M38=1,ISNUMBER(INDIRECT(ADDRESS(ROW(),COLUMN()-_mp_perc_gap)))), INDIRECT(ADDRESS(ROW(),COLUMN()-_mp_perc_gap))*(1-AW$8)*(1-$BQ$8), "")</f>
        <v/>
      </c>
      <c r="AX38" s="160" t="str" cm="1">
        <f t="array" aca="1" ref="AX38" ca="1">IF(AND($M38=1,ISNUMBER(INDIRECT(ADDRESS(ROW(),COLUMN()-_mp_perc_gap)))), INDIRECT(ADDRESS(ROW(),COLUMN()-_mp_perc_gap))*(1-AX$8)*(1-$BQ$8), "")</f>
        <v/>
      </c>
      <c r="AY38" s="160" t="str" cm="1">
        <f t="array" aca="1" ref="AY38" ca="1">IF(AND($M38=1,ISNUMBER(INDIRECT(ADDRESS(ROW(),COLUMN()-_mp_perc_gap)))), INDIRECT(ADDRESS(ROW(),COLUMN()-_mp_perc_gap))*(1-AY$8)*(1-$BQ$8), "")</f>
        <v/>
      </c>
      <c r="AZ38" s="160" t="str" cm="1">
        <f t="array" aca="1" ref="AZ38" ca="1">IF(AND($M38=1,ISNUMBER(INDIRECT(ADDRESS(ROW(),COLUMN()-_mp_perc_gap)))), INDIRECT(ADDRESS(ROW(),COLUMN()-_mp_perc_gap))*(1-AZ$8)*(1-$BQ$8), "")</f>
        <v/>
      </c>
      <c r="BA38" s="160" t="str" cm="1">
        <f t="array" aca="1" ref="BA38" ca="1">IF(AND($M38=1,ISNUMBER(INDIRECT(ADDRESS(ROW(),COLUMN()-_mp_perc_gap)))), INDIRECT(ADDRESS(ROW(),COLUMN()-_mp_perc_gap))*(1-BA$8)*(1-$BQ$8), "")</f>
        <v/>
      </c>
      <c r="BB38" s="160" t="str" cm="1">
        <f t="array" aca="1" ref="BB38" ca="1">IF(AND($M38=1,ISNUMBER(INDIRECT(ADDRESS(ROW(),COLUMN()-_mp_perc_gap)))), INDIRECT(ADDRESS(ROW(),COLUMN()-_mp_perc_gap))*(1-BB$8)*(1-$BQ$8), "")</f>
        <v/>
      </c>
      <c r="BC38" s="160" t="str" cm="1">
        <f t="array" aca="1" ref="BC38" ca="1">IF(AND($M38=1,ISNUMBER(INDIRECT(ADDRESS(ROW(),COLUMN()-_mp_perc_gap)))), INDIRECT(ADDRESS(ROW(),COLUMN()-_mp_perc_gap))*(1-BC$8)*(1-$BQ$8), "")</f>
        <v/>
      </c>
      <c r="BD38" s="160" t="str" cm="1">
        <f t="array" aca="1" ref="BD38" ca="1">IF(AND($M38=1,ISNUMBER(INDIRECT(ADDRESS(ROW(),COLUMN()-_mp_perc_gap)))), INDIRECT(ADDRESS(ROW(),COLUMN()-_mp_perc_gap))*(1-BD$8)*(1-$BQ$8), "")</f>
        <v/>
      </c>
      <c r="BE38" s="160" t="str" cm="1">
        <f t="array" aca="1" ref="BE38" ca="1">IF(AND($M38=1,ISNUMBER(INDIRECT(ADDRESS(ROW(),COLUMN()-_mp_perc_gap)))), INDIRECT(ADDRESS(ROW(),COLUMN()-_mp_perc_gap))*(1-BE$8)*(1-$BQ$8), "")</f>
        <v/>
      </c>
      <c r="BF38" s="160" t="str" cm="1">
        <f t="array" aca="1" ref="BF38" ca="1">IF(AND($M38=1,ISNUMBER(INDIRECT(ADDRESS(ROW(),COLUMN()-_mp_perc_gap)))), INDIRECT(ADDRESS(ROW(),COLUMN()-_mp_perc_gap))*(1-BF$8)*(1-$BQ$8), "")</f>
        <v/>
      </c>
      <c r="BG38" s="160" t="str" cm="1">
        <f t="array" aca="1" ref="BG38" ca="1">IF(AND($M38=1,ISNUMBER(INDIRECT(ADDRESS(ROW(),COLUMN()-_mp_perc_gap)))), INDIRECT(ADDRESS(ROW(),COLUMN()-_mp_perc_gap))*(1-BG$8)*(1-$BQ$8), "")</f>
        <v/>
      </c>
      <c r="BH38" s="160" t="str" cm="1">
        <f t="array" aca="1" ref="BH38" ca="1">IF(AND($M38=1,ISNUMBER(INDIRECT(ADDRESS(ROW(),COLUMN()-_mp_perc_gap)))), INDIRECT(ADDRESS(ROW(),COLUMN()-_mp_perc_gap))*(1-BH$8)*(1-$BQ$8), "")</f>
        <v/>
      </c>
      <c r="BI38" s="160" t="str" cm="1">
        <f t="array" aca="1" ref="BI38" ca="1">IF(AND($M38=1,ISNUMBER(INDIRECT(ADDRESS(ROW(),COLUMN()-_mp_perc_gap)))), INDIRECT(ADDRESS(ROW(),COLUMN()-_mp_perc_gap))*(1-BI$8)*(1-$BQ$8), "")</f>
        <v/>
      </c>
      <c r="BJ38" s="160" t="str" cm="1">
        <f t="array" aca="1" ref="BJ38" ca="1">IF(AND($M38=1,ISNUMBER(INDIRECT(ADDRESS(ROW(),COLUMN()-_mp_perc_gap)))), INDIRECT(ADDRESS(ROW(),COLUMN()-_mp_perc_gap))*(1-BJ$8)*(1-$BQ$8), "")</f>
        <v/>
      </c>
      <c r="BK38" s="160" t="str" cm="1">
        <f t="array" aca="1" ref="BK38" ca="1">IF(AND($M38=1,ISNUMBER(INDIRECT(ADDRESS(ROW(),COLUMN()-_mp_perc_gap)))), INDIRECT(ADDRESS(ROW(),COLUMN()-_mp_perc_gap))*(1-BK$8)*(1-$BQ$8), "")</f>
        <v/>
      </c>
      <c r="BM38" s="169" t="str">
        <f t="shared" si="9"/>
        <v/>
      </c>
      <c r="BN38" s="842" t="str">
        <f t="shared" si="10"/>
        <v/>
      </c>
      <c r="BO38" s="843" t="str">
        <f t="shared" si="11"/>
        <v/>
      </c>
      <c r="BP38" s="841" t="str">
        <f t="shared" si="13"/>
        <v/>
      </c>
      <c r="BQ38" s="170"/>
      <c r="BR38" s="133" t="b">
        <f t="shared" si="12"/>
        <v>1</v>
      </c>
      <c r="BU38" s="171">
        <f t="shared" si="20"/>
        <v>0</v>
      </c>
      <c r="BV38" s="171"/>
    </row>
    <row r="39" spans="2:74" ht="14.95" customHeight="1" x14ac:dyDescent="0.2">
      <c r="B39" s="691">
        <v>28</v>
      </c>
      <c r="C39" s="547"/>
      <c r="D39" s="548"/>
      <c r="E39" s="549"/>
      <c r="F39" s="550"/>
      <c r="G39" s="551"/>
      <c r="H39" s="551"/>
      <c r="I39" s="552"/>
      <c r="J39" s="553"/>
      <c r="K39" s="146">
        <f t="shared" si="0"/>
        <v>0</v>
      </c>
      <c r="M39" s="147">
        <f t="shared" si="1"/>
        <v>0</v>
      </c>
      <c r="N39" s="148">
        <f xml:space="preserve"> IF(M39=0, 0,VLOOKUP($F39,'הנחיות למילוי-התחל כאן'!$F$6:$I$17,3,0))</f>
        <v>0</v>
      </c>
      <c r="O39" s="149">
        <f xml:space="preserve"> IF(M39=0, 0,VLOOKUP($F39,'הנחיות למילוי-התחל כאן'!$F$6:$I$17,4,0))</f>
        <v>0</v>
      </c>
      <c r="P39" s="852">
        <f t="shared" si="2"/>
        <v>0</v>
      </c>
      <c r="Q39" s="230" t="str">
        <f t="shared" si="14"/>
        <v>$S$39:$AH$39</v>
      </c>
      <c r="S39" s="565"/>
      <c r="T39" s="565"/>
      <c r="U39" s="565"/>
      <c r="V39" s="565"/>
      <c r="W39" s="565"/>
      <c r="X39" s="565"/>
      <c r="Y39" s="565"/>
      <c r="Z39" s="565"/>
      <c r="AA39" s="565"/>
      <c r="AB39" s="565"/>
      <c r="AC39" s="565"/>
      <c r="AD39" s="565"/>
      <c r="AE39" s="565"/>
      <c r="AF39" s="565"/>
      <c r="AG39" s="565"/>
      <c r="AH39" s="565"/>
      <c r="AJ39" s="164" t="str">
        <f t="shared" si="3"/>
        <v/>
      </c>
      <c r="AK39" s="152" t="str">
        <f t="shared" ca="1" si="4"/>
        <v/>
      </c>
      <c r="AL39" s="165" t="str">
        <f t="shared" si="5"/>
        <v/>
      </c>
      <c r="AN39" s="154" t="str">
        <f t="shared" si="15"/>
        <v/>
      </c>
      <c r="AO39" s="835" t="str">
        <f t="shared" si="16"/>
        <v/>
      </c>
      <c r="AP39" s="155" t="str">
        <f t="shared" si="17"/>
        <v/>
      </c>
      <c r="AR39" s="166" t="str">
        <f t="shared" si="6"/>
        <v/>
      </c>
      <c r="AS39" s="167" t="str">
        <f t="shared" si="7"/>
        <v/>
      </c>
      <c r="AT39" s="168" t="str">
        <f t="shared" si="8"/>
        <v/>
      </c>
      <c r="AV39" s="160" t="str" cm="1">
        <f t="array" aca="1" ref="AV39" ca="1">IF(AND($M39=1,ISNUMBER(INDIRECT(ADDRESS(ROW(),COLUMN()-_mp_perc_gap)))), INDIRECT(ADDRESS(ROW(),COLUMN()-_mp_perc_gap))*(1-AV$8)*(1-$BQ$8), "")</f>
        <v/>
      </c>
      <c r="AW39" s="160" t="str" cm="1">
        <f t="array" aca="1" ref="AW39" ca="1">IF(AND($M39=1,ISNUMBER(INDIRECT(ADDRESS(ROW(),COLUMN()-_mp_perc_gap)))), INDIRECT(ADDRESS(ROW(),COLUMN()-_mp_perc_gap))*(1-AW$8)*(1-$BQ$8), "")</f>
        <v/>
      </c>
      <c r="AX39" s="160" t="str" cm="1">
        <f t="array" aca="1" ref="AX39" ca="1">IF(AND($M39=1,ISNUMBER(INDIRECT(ADDRESS(ROW(),COLUMN()-_mp_perc_gap)))), INDIRECT(ADDRESS(ROW(),COLUMN()-_mp_perc_gap))*(1-AX$8)*(1-$BQ$8), "")</f>
        <v/>
      </c>
      <c r="AY39" s="160" t="str" cm="1">
        <f t="array" aca="1" ref="AY39" ca="1">IF(AND($M39=1,ISNUMBER(INDIRECT(ADDRESS(ROW(),COLUMN()-_mp_perc_gap)))), INDIRECT(ADDRESS(ROW(),COLUMN()-_mp_perc_gap))*(1-AY$8)*(1-$BQ$8), "")</f>
        <v/>
      </c>
      <c r="AZ39" s="160" t="str" cm="1">
        <f t="array" aca="1" ref="AZ39" ca="1">IF(AND($M39=1,ISNUMBER(INDIRECT(ADDRESS(ROW(),COLUMN()-_mp_perc_gap)))), INDIRECT(ADDRESS(ROW(),COLUMN()-_mp_perc_gap))*(1-AZ$8)*(1-$BQ$8), "")</f>
        <v/>
      </c>
      <c r="BA39" s="160" t="str" cm="1">
        <f t="array" aca="1" ref="BA39" ca="1">IF(AND($M39=1,ISNUMBER(INDIRECT(ADDRESS(ROW(),COLUMN()-_mp_perc_gap)))), INDIRECT(ADDRESS(ROW(),COLUMN()-_mp_perc_gap))*(1-BA$8)*(1-$BQ$8), "")</f>
        <v/>
      </c>
      <c r="BB39" s="160" t="str" cm="1">
        <f t="array" aca="1" ref="BB39" ca="1">IF(AND($M39=1,ISNUMBER(INDIRECT(ADDRESS(ROW(),COLUMN()-_mp_perc_gap)))), INDIRECT(ADDRESS(ROW(),COLUMN()-_mp_perc_gap))*(1-BB$8)*(1-$BQ$8), "")</f>
        <v/>
      </c>
      <c r="BC39" s="160" t="str" cm="1">
        <f t="array" aca="1" ref="BC39" ca="1">IF(AND($M39=1,ISNUMBER(INDIRECT(ADDRESS(ROW(),COLUMN()-_mp_perc_gap)))), INDIRECT(ADDRESS(ROW(),COLUMN()-_mp_perc_gap))*(1-BC$8)*(1-$BQ$8), "")</f>
        <v/>
      </c>
      <c r="BD39" s="160" t="str" cm="1">
        <f t="array" aca="1" ref="BD39" ca="1">IF(AND($M39=1,ISNUMBER(INDIRECT(ADDRESS(ROW(),COLUMN()-_mp_perc_gap)))), INDIRECT(ADDRESS(ROW(),COLUMN()-_mp_perc_gap))*(1-BD$8)*(1-$BQ$8), "")</f>
        <v/>
      </c>
      <c r="BE39" s="160" t="str" cm="1">
        <f t="array" aca="1" ref="BE39" ca="1">IF(AND($M39=1,ISNUMBER(INDIRECT(ADDRESS(ROW(),COLUMN()-_mp_perc_gap)))), INDIRECT(ADDRESS(ROW(),COLUMN()-_mp_perc_gap))*(1-BE$8)*(1-$BQ$8), "")</f>
        <v/>
      </c>
      <c r="BF39" s="160" t="str" cm="1">
        <f t="array" aca="1" ref="BF39" ca="1">IF(AND($M39=1,ISNUMBER(INDIRECT(ADDRESS(ROW(),COLUMN()-_mp_perc_gap)))), INDIRECT(ADDRESS(ROW(),COLUMN()-_mp_perc_gap))*(1-BF$8)*(1-$BQ$8), "")</f>
        <v/>
      </c>
      <c r="BG39" s="160" t="str" cm="1">
        <f t="array" aca="1" ref="BG39" ca="1">IF(AND($M39=1,ISNUMBER(INDIRECT(ADDRESS(ROW(),COLUMN()-_mp_perc_gap)))), INDIRECT(ADDRESS(ROW(),COLUMN()-_mp_perc_gap))*(1-BG$8)*(1-$BQ$8), "")</f>
        <v/>
      </c>
      <c r="BH39" s="160" t="str" cm="1">
        <f t="array" aca="1" ref="BH39" ca="1">IF(AND($M39=1,ISNUMBER(INDIRECT(ADDRESS(ROW(),COLUMN()-_mp_perc_gap)))), INDIRECT(ADDRESS(ROW(),COLUMN()-_mp_perc_gap))*(1-BH$8)*(1-$BQ$8), "")</f>
        <v/>
      </c>
      <c r="BI39" s="160" t="str" cm="1">
        <f t="array" aca="1" ref="BI39" ca="1">IF(AND($M39=1,ISNUMBER(INDIRECT(ADDRESS(ROW(),COLUMN()-_mp_perc_gap)))), INDIRECT(ADDRESS(ROW(),COLUMN()-_mp_perc_gap))*(1-BI$8)*(1-$BQ$8), "")</f>
        <v/>
      </c>
      <c r="BJ39" s="160" t="str" cm="1">
        <f t="array" aca="1" ref="BJ39" ca="1">IF(AND($M39=1,ISNUMBER(INDIRECT(ADDRESS(ROW(),COLUMN()-_mp_perc_gap)))), INDIRECT(ADDRESS(ROW(),COLUMN()-_mp_perc_gap))*(1-BJ$8)*(1-$BQ$8), "")</f>
        <v/>
      </c>
      <c r="BK39" s="160" t="str" cm="1">
        <f t="array" aca="1" ref="BK39" ca="1">IF(AND($M39=1,ISNUMBER(INDIRECT(ADDRESS(ROW(),COLUMN()-_mp_perc_gap)))), INDIRECT(ADDRESS(ROW(),COLUMN()-_mp_perc_gap))*(1-BK$8)*(1-$BQ$8), "")</f>
        <v/>
      </c>
      <c r="BM39" s="169" t="str">
        <f t="shared" si="9"/>
        <v/>
      </c>
      <c r="BN39" s="842" t="str">
        <f t="shared" si="10"/>
        <v/>
      </c>
      <c r="BO39" s="843" t="str">
        <f t="shared" si="11"/>
        <v/>
      </c>
      <c r="BP39" s="841" t="str">
        <f t="shared" si="13"/>
        <v/>
      </c>
      <c r="BQ39" s="170"/>
      <c r="BR39" s="133" t="b">
        <f t="shared" si="12"/>
        <v>1</v>
      </c>
      <c r="BU39" s="171">
        <f t="shared" si="20"/>
        <v>0</v>
      </c>
      <c r="BV39" s="171"/>
    </row>
    <row r="40" spans="2:74" ht="14.95" customHeight="1" x14ac:dyDescent="0.2">
      <c r="B40" s="691">
        <v>29</v>
      </c>
      <c r="C40" s="547"/>
      <c r="D40" s="548"/>
      <c r="E40" s="549"/>
      <c r="F40" s="550"/>
      <c r="G40" s="551"/>
      <c r="H40" s="551"/>
      <c r="I40" s="552"/>
      <c r="J40" s="553"/>
      <c r="K40" s="146">
        <f t="shared" si="0"/>
        <v>0</v>
      </c>
      <c r="M40" s="147">
        <f t="shared" si="1"/>
        <v>0</v>
      </c>
      <c r="N40" s="148">
        <f xml:space="preserve"> IF(M40=0, 0,VLOOKUP($F40,'הנחיות למילוי-התחל כאן'!$F$6:$I$17,3,0))</f>
        <v>0</v>
      </c>
      <c r="O40" s="149">
        <f xml:space="preserve"> IF(M40=0, 0,VLOOKUP($F40,'הנחיות למילוי-התחל כאן'!$F$6:$I$17,4,0))</f>
        <v>0</v>
      </c>
      <c r="P40" s="852">
        <f t="shared" si="2"/>
        <v>0</v>
      </c>
      <c r="Q40" s="230" t="str">
        <f t="shared" si="14"/>
        <v>$S$40:$AH$40</v>
      </c>
      <c r="S40" s="565"/>
      <c r="T40" s="565"/>
      <c r="U40" s="565"/>
      <c r="V40" s="565"/>
      <c r="W40" s="565"/>
      <c r="X40" s="565"/>
      <c r="Y40" s="565"/>
      <c r="Z40" s="565"/>
      <c r="AA40" s="565"/>
      <c r="AB40" s="565"/>
      <c r="AC40" s="565"/>
      <c r="AD40" s="565"/>
      <c r="AE40" s="565"/>
      <c r="AF40" s="565"/>
      <c r="AG40" s="565"/>
      <c r="AH40" s="565"/>
      <c r="AJ40" s="164" t="str">
        <f t="shared" si="3"/>
        <v/>
      </c>
      <c r="AK40" s="152" t="str">
        <f t="shared" ca="1" si="4"/>
        <v/>
      </c>
      <c r="AL40" s="165" t="str">
        <f t="shared" si="5"/>
        <v/>
      </c>
      <c r="AN40" s="154" t="str">
        <f t="shared" si="15"/>
        <v/>
      </c>
      <c r="AO40" s="835" t="str">
        <f t="shared" si="16"/>
        <v/>
      </c>
      <c r="AP40" s="155" t="str">
        <f t="shared" si="17"/>
        <v/>
      </c>
      <c r="AR40" s="166" t="str">
        <f t="shared" si="6"/>
        <v/>
      </c>
      <c r="AS40" s="167" t="str">
        <f t="shared" si="7"/>
        <v/>
      </c>
      <c r="AT40" s="168" t="str">
        <f t="shared" si="8"/>
        <v/>
      </c>
      <c r="AV40" s="160" t="str" cm="1">
        <f t="array" aca="1" ref="AV40" ca="1">IF(AND($M40=1,ISNUMBER(INDIRECT(ADDRESS(ROW(),COLUMN()-_mp_perc_gap)))), INDIRECT(ADDRESS(ROW(),COLUMN()-_mp_perc_gap))*(1-AV$8)*(1-$BQ$8), "")</f>
        <v/>
      </c>
      <c r="AW40" s="160" t="str" cm="1">
        <f t="array" aca="1" ref="AW40" ca="1">IF(AND($M40=1,ISNUMBER(INDIRECT(ADDRESS(ROW(),COLUMN()-_mp_perc_gap)))), INDIRECT(ADDRESS(ROW(),COLUMN()-_mp_perc_gap))*(1-AW$8)*(1-$BQ$8), "")</f>
        <v/>
      </c>
      <c r="AX40" s="160" t="str" cm="1">
        <f t="array" aca="1" ref="AX40" ca="1">IF(AND($M40=1,ISNUMBER(INDIRECT(ADDRESS(ROW(),COLUMN()-_mp_perc_gap)))), INDIRECT(ADDRESS(ROW(),COLUMN()-_mp_perc_gap))*(1-AX$8)*(1-$BQ$8), "")</f>
        <v/>
      </c>
      <c r="AY40" s="160" t="str" cm="1">
        <f t="array" aca="1" ref="AY40" ca="1">IF(AND($M40=1,ISNUMBER(INDIRECT(ADDRESS(ROW(),COLUMN()-_mp_perc_gap)))), INDIRECT(ADDRESS(ROW(),COLUMN()-_mp_perc_gap))*(1-AY$8)*(1-$BQ$8), "")</f>
        <v/>
      </c>
      <c r="AZ40" s="160" t="str" cm="1">
        <f t="array" aca="1" ref="AZ40" ca="1">IF(AND($M40=1,ISNUMBER(INDIRECT(ADDRESS(ROW(),COLUMN()-_mp_perc_gap)))), INDIRECT(ADDRESS(ROW(),COLUMN()-_mp_perc_gap))*(1-AZ$8)*(1-$BQ$8), "")</f>
        <v/>
      </c>
      <c r="BA40" s="160" t="str" cm="1">
        <f t="array" aca="1" ref="BA40" ca="1">IF(AND($M40=1,ISNUMBER(INDIRECT(ADDRESS(ROW(),COLUMN()-_mp_perc_gap)))), INDIRECT(ADDRESS(ROW(),COLUMN()-_mp_perc_gap))*(1-BA$8)*(1-$BQ$8), "")</f>
        <v/>
      </c>
      <c r="BB40" s="160" t="str" cm="1">
        <f t="array" aca="1" ref="BB40" ca="1">IF(AND($M40=1,ISNUMBER(INDIRECT(ADDRESS(ROW(),COLUMN()-_mp_perc_gap)))), INDIRECT(ADDRESS(ROW(),COLUMN()-_mp_perc_gap))*(1-BB$8)*(1-$BQ$8), "")</f>
        <v/>
      </c>
      <c r="BC40" s="160" t="str" cm="1">
        <f t="array" aca="1" ref="BC40" ca="1">IF(AND($M40=1,ISNUMBER(INDIRECT(ADDRESS(ROW(),COLUMN()-_mp_perc_gap)))), INDIRECT(ADDRESS(ROW(),COLUMN()-_mp_perc_gap))*(1-BC$8)*(1-$BQ$8), "")</f>
        <v/>
      </c>
      <c r="BD40" s="160" t="str" cm="1">
        <f t="array" aca="1" ref="BD40" ca="1">IF(AND($M40=1,ISNUMBER(INDIRECT(ADDRESS(ROW(),COLUMN()-_mp_perc_gap)))), INDIRECT(ADDRESS(ROW(),COLUMN()-_mp_perc_gap))*(1-BD$8)*(1-$BQ$8), "")</f>
        <v/>
      </c>
      <c r="BE40" s="160" t="str" cm="1">
        <f t="array" aca="1" ref="BE40" ca="1">IF(AND($M40=1,ISNUMBER(INDIRECT(ADDRESS(ROW(),COLUMN()-_mp_perc_gap)))), INDIRECT(ADDRESS(ROW(),COLUMN()-_mp_perc_gap))*(1-BE$8)*(1-$BQ$8), "")</f>
        <v/>
      </c>
      <c r="BF40" s="160" t="str" cm="1">
        <f t="array" aca="1" ref="BF40" ca="1">IF(AND($M40=1,ISNUMBER(INDIRECT(ADDRESS(ROW(),COLUMN()-_mp_perc_gap)))), INDIRECT(ADDRESS(ROW(),COLUMN()-_mp_perc_gap))*(1-BF$8)*(1-$BQ$8), "")</f>
        <v/>
      </c>
      <c r="BG40" s="160" t="str" cm="1">
        <f t="array" aca="1" ref="BG40" ca="1">IF(AND($M40=1,ISNUMBER(INDIRECT(ADDRESS(ROW(),COLUMN()-_mp_perc_gap)))), INDIRECT(ADDRESS(ROW(),COLUMN()-_mp_perc_gap))*(1-BG$8)*(1-$BQ$8), "")</f>
        <v/>
      </c>
      <c r="BH40" s="160" t="str" cm="1">
        <f t="array" aca="1" ref="BH40" ca="1">IF(AND($M40=1,ISNUMBER(INDIRECT(ADDRESS(ROW(),COLUMN()-_mp_perc_gap)))), INDIRECT(ADDRESS(ROW(),COLUMN()-_mp_perc_gap))*(1-BH$8)*(1-$BQ$8), "")</f>
        <v/>
      </c>
      <c r="BI40" s="160" t="str" cm="1">
        <f t="array" aca="1" ref="BI40" ca="1">IF(AND($M40=1,ISNUMBER(INDIRECT(ADDRESS(ROW(),COLUMN()-_mp_perc_gap)))), INDIRECT(ADDRESS(ROW(),COLUMN()-_mp_perc_gap))*(1-BI$8)*(1-$BQ$8), "")</f>
        <v/>
      </c>
      <c r="BJ40" s="160" t="str" cm="1">
        <f t="array" aca="1" ref="BJ40" ca="1">IF(AND($M40=1,ISNUMBER(INDIRECT(ADDRESS(ROW(),COLUMN()-_mp_perc_gap)))), INDIRECT(ADDRESS(ROW(),COLUMN()-_mp_perc_gap))*(1-BJ$8)*(1-$BQ$8), "")</f>
        <v/>
      </c>
      <c r="BK40" s="160" t="str" cm="1">
        <f t="array" aca="1" ref="BK40" ca="1">IF(AND($M40=1,ISNUMBER(INDIRECT(ADDRESS(ROW(),COLUMN()-_mp_perc_gap)))), INDIRECT(ADDRESS(ROW(),COLUMN()-_mp_perc_gap))*(1-BK$8)*(1-$BQ$8), "")</f>
        <v/>
      </c>
      <c r="BM40" s="169" t="str">
        <f t="shared" si="9"/>
        <v/>
      </c>
      <c r="BN40" s="842" t="str">
        <f t="shared" si="10"/>
        <v/>
      </c>
      <c r="BO40" s="843" t="str">
        <f t="shared" si="11"/>
        <v/>
      </c>
      <c r="BP40" s="841" t="str">
        <f t="shared" si="13"/>
        <v/>
      </c>
      <c r="BQ40" s="170"/>
      <c r="BR40" s="133" t="b">
        <f t="shared" si="12"/>
        <v>1</v>
      </c>
      <c r="BU40" s="171">
        <f t="shared" si="20"/>
        <v>0</v>
      </c>
      <c r="BV40" s="171"/>
    </row>
    <row r="41" spans="2:74" ht="14.95" customHeight="1" x14ac:dyDescent="0.2">
      <c r="B41" s="691">
        <v>30</v>
      </c>
      <c r="C41" s="547"/>
      <c r="D41" s="548"/>
      <c r="E41" s="549"/>
      <c r="F41" s="550"/>
      <c r="G41" s="551"/>
      <c r="H41" s="551"/>
      <c r="I41" s="552"/>
      <c r="J41" s="553"/>
      <c r="K41" s="146">
        <f t="shared" si="0"/>
        <v>0</v>
      </c>
      <c r="M41" s="147">
        <f t="shared" si="1"/>
        <v>0</v>
      </c>
      <c r="N41" s="148">
        <f xml:space="preserve"> IF(M41=0, 0,VLOOKUP($F41,'הנחיות למילוי-התחל כאן'!$F$6:$I$17,3,0))</f>
        <v>0</v>
      </c>
      <c r="O41" s="149">
        <f xml:space="preserve"> IF(M41=0, 0,VLOOKUP($F41,'הנחיות למילוי-התחל כאן'!$F$6:$I$17,4,0))</f>
        <v>0</v>
      </c>
      <c r="P41" s="852">
        <f t="shared" si="2"/>
        <v>0</v>
      </c>
      <c r="Q41" s="230" t="str">
        <f t="shared" si="14"/>
        <v>$S$41:$AH$41</v>
      </c>
      <c r="S41" s="565"/>
      <c r="T41" s="565"/>
      <c r="U41" s="565"/>
      <c r="V41" s="565"/>
      <c r="W41" s="565"/>
      <c r="X41" s="565"/>
      <c r="Y41" s="565"/>
      <c r="Z41" s="565"/>
      <c r="AA41" s="565"/>
      <c r="AB41" s="565"/>
      <c r="AC41" s="565"/>
      <c r="AD41" s="565"/>
      <c r="AE41" s="565"/>
      <c r="AF41" s="565"/>
      <c r="AG41" s="565"/>
      <c r="AH41" s="565"/>
      <c r="AJ41" s="164" t="str">
        <f t="shared" si="3"/>
        <v/>
      </c>
      <c r="AK41" s="152" t="str">
        <f t="shared" ca="1" si="4"/>
        <v/>
      </c>
      <c r="AL41" s="165" t="str">
        <f t="shared" si="5"/>
        <v/>
      </c>
      <c r="AN41" s="154" t="str">
        <f t="shared" si="15"/>
        <v/>
      </c>
      <c r="AO41" s="835" t="str">
        <f t="shared" si="16"/>
        <v/>
      </c>
      <c r="AP41" s="155" t="str">
        <f t="shared" si="17"/>
        <v/>
      </c>
      <c r="AR41" s="166" t="str">
        <f t="shared" si="6"/>
        <v/>
      </c>
      <c r="AS41" s="167" t="str">
        <f t="shared" si="7"/>
        <v/>
      </c>
      <c r="AT41" s="168" t="str">
        <f t="shared" si="8"/>
        <v/>
      </c>
      <c r="AV41" s="160" t="str" cm="1">
        <f t="array" aca="1" ref="AV41" ca="1">IF(AND($M41=1,ISNUMBER(INDIRECT(ADDRESS(ROW(),COLUMN()-_mp_perc_gap)))), INDIRECT(ADDRESS(ROW(),COLUMN()-_mp_perc_gap))*(1-AV$8)*(1-$BQ$8), "")</f>
        <v/>
      </c>
      <c r="AW41" s="160" t="str" cm="1">
        <f t="array" aca="1" ref="AW41" ca="1">IF(AND($M41=1,ISNUMBER(INDIRECT(ADDRESS(ROW(),COLUMN()-_mp_perc_gap)))), INDIRECT(ADDRESS(ROW(),COLUMN()-_mp_perc_gap))*(1-AW$8)*(1-$BQ$8), "")</f>
        <v/>
      </c>
      <c r="AX41" s="160" t="str" cm="1">
        <f t="array" aca="1" ref="AX41" ca="1">IF(AND($M41=1,ISNUMBER(INDIRECT(ADDRESS(ROW(),COLUMN()-_mp_perc_gap)))), INDIRECT(ADDRESS(ROW(),COLUMN()-_mp_perc_gap))*(1-AX$8)*(1-$BQ$8), "")</f>
        <v/>
      </c>
      <c r="AY41" s="160" t="str" cm="1">
        <f t="array" aca="1" ref="AY41" ca="1">IF(AND($M41=1,ISNUMBER(INDIRECT(ADDRESS(ROW(),COLUMN()-_mp_perc_gap)))), INDIRECT(ADDRESS(ROW(),COLUMN()-_mp_perc_gap))*(1-AY$8)*(1-$BQ$8), "")</f>
        <v/>
      </c>
      <c r="AZ41" s="160" t="str" cm="1">
        <f t="array" aca="1" ref="AZ41" ca="1">IF(AND($M41=1,ISNUMBER(INDIRECT(ADDRESS(ROW(),COLUMN()-_mp_perc_gap)))), INDIRECT(ADDRESS(ROW(),COLUMN()-_mp_perc_gap))*(1-AZ$8)*(1-$BQ$8), "")</f>
        <v/>
      </c>
      <c r="BA41" s="160" t="str" cm="1">
        <f t="array" aca="1" ref="BA41" ca="1">IF(AND($M41=1,ISNUMBER(INDIRECT(ADDRESS(ROW(),COLUMN()-_mp_perc_gap)))), INDIRECT(ADDRESS(ROW(),COLUMN()-_mp_perc_gap))*(1-BA$8)*(1-$BQ$8), "")</f>
        <v/>
      </c>
      <c r="BB41" s="160" t="str" cm="1">
        <f t="array" aca="1" ref="BB41" ca="1">IF(AND($M41=1,ISNUMBER(INDIRECT(ADDRESS(ROW(),COLUMN()-_mp_perc_gap)))), INDIRECT(ADDRESS(ROW(),COLUMN()-_mp_perc_gap))*(1-BB$8)*(1-$BQ$8), "")</f>
        <v/>
      </c>
      <c r="BC41" s="160" t="str" cm="1">
        <f t="array" aca="1" ref="BC41" ca="1">IF(AND($M41=1,ISNUMBER(INDIRECT(ADDRESS(ROW(),COLUMN()-_mp_perc_gap)))), INDIRECT(ADDRESS(ROW(),COLUMN()-_mp_perc_gap))*(1-BC$8)*(1-$BQ$8), "")</f>
        <v/>
      </c>
      <c r="BD41" s="160" t="str" cm="1">
        <f t="array" aca="1" ref="BD41" ca="1">IF(AND($M41=1,ISNUMBER(INDIRECT(ADDRESS(ROW(),COLUMN()-_mp_perc_gap)))), INDIRECT(ADDRESS(ROW(),COLUMN()-_mp_perc_gap))*(1-BD$8)*(1-$BQ$8), "")</f>
        <v/>
      </c>
      <c r="BE41" s="160" t="str" cm="1">
        <f t="array" aca="1" ref="BE41" ca="1">IF(AND($M41=1,ISNUMBER(INDIRECT(ADDRESS(ROW(),COLUMN()-_mp_perc_gap)))), INDIRECT(ADDRESS(ROW(),COLUMN()-_mp_perc_gap))*(1-BE$8)*(1-$BQ$8), "")</f>
        <v/>
      </c>
      <c r="BF41" s="160" t="str" cm="1">
        <f t="array" aca="1" ref="BF41" ca="1">IF(AND($M41=1,ISNUMBER(INDIRECT(ADDRESS(ROW(),COLUMN()-_mp_perc_gap)))), INDIRECT(ADDRESS(ROW(),COLUMN()-_mp_perc_gap))*(1-BF$8)*(1-$BQ$8), "")</f>
        <v/>
      </c>
      <c r="BG41" s="160" t="str" cm="1">
        <f t="array" aca="1" ref="BG41" ca="1">IF(AND($M41=1,ISNUMBER(INDIRECT(ADDRESS(ROW(),COLUMN()-_mp_perc_gap)))), INDIRECT(ADDRESS(ROW(),COLUMN()-_mp_perc_gap))*(1-BG$8)*(1-$BQ$8), "")</f>
        <v/>
      </c>
      <c r="BH41" s="160" t="str" cm="1">
        <f t="array" aca="1" ref="BH41" ca="1">IF(AND($M41=1,ISNUMBER(INDIRECT(ADDRESS(ROW(),COLUMN()-_mp_perc_gap)))), INDIRECT(ADDRESS(ROW(),COLUMN()-_mp_perc_gap))*(1-BH$8)*(1-$BQ$8), "")</f>
        <v/>
      </c>
      <c r="BI41" s="160" t="str" cm="1">
        <f t="array" aca="1" ref="BI41" ca="1">IF(AND($M41=1,ISNUMBER(INDIRECT(ADDRESS(ROW(),COLUMN()-_mp_perc_gap)))), INDIRECT(ADDRESS(ROW(),COLUMN()-_mp_perc_gap))*(1-BI$8)*(1-$BQ$8), "")</f>
        <v/>
      </c>
      <c r="BJ41" s="160" t="str" cm="1">
        <f t="array" aca="1" ref="BJ41" ca="1">IF(AND($M41=1,ISNUMBER(INDIRECT(ADDRESS(ROW(),COLUMN()-_mp_perc_gap)))), INDIRECT(ADDRESS(ROW(),COLUMN()-_mp_perc_gap))*(1-BJ$8)*(1-$BQ$8), "")</f>
        <v/>
      </c>
      <c r="BK41" s="160" t="str" cm="1">
        <f t="array" aca="1" ref="BK41" ca="1">IF(AND($M41=1,ISNUMBER(INDIRECT(ADDRESS(ROW(),COLUMN()-_mp_perc_gap)))), INDIRECT(ADDRESS(ROW(),COLUMN()-_mp_perc_gap))*(1-BK$8)*(1-$BQ$8), "")</f>
        <v/>
      </c>
      <c r="BM41" s="169" t="str">
        <f t="shared" si="9"/>
        <v/>
      </c>
      <c r="BN41" s="842" t="str">
        <f t="shared" si="10"/>
        <v/>
      </c>
      <c r="BO41" s="843" t="str">
        <f t="shared" si="11"/>
        <v/>
      </c>
      <c r="BP41" s="841" t="str">
        <f t="shared" si="13"/>
        <v/>
      </c>
      <c r="BQ41" s="170"/>
      <c r="BR41" s="133" t="b">
        <f t="shared" si="12"/>
        <v>1</v>
      </c>
      <c r="BU41" s="171">
        <f t="shared" si="20"/>
        <v>0</v>
      </c>
      <c r="BV41" s="171"/>
    </row>
    <row r="42" spans="2:74" ht="14.95" customHeight="1" x14ac:dyDescent="0.2">
      <c r="B42" s="691">
        <v>31</v>
      </c>
      <c r="C42" s="547"/>
      <c r="D42" s="548"/>
      <c r="E42" s="549"/>
      <c r="F42" s="550"/>
      <c r="G42" s="551"/>
      <c r="H42" s="551"/>
      <c r="I42" s="552"/>
      <c r="J42" s="553"/>
      <c r="K42" s="146">
        <f t="shared" si="0"/>
        <v>0</v>
      </c>
      <c r="M42" s="147">
        <f t="shared" si="1"/>
        <v>0</v>
      </c>
      <c r="N42" s="148">
        <f xml:space="preserve"> IF(M42=0, 0,VLOOKUP($F42,'הנחיות למילוי-התחל כאן'!$F$6:$I$17,3,0))</f>
        <v>0</v>
      </c>
      <c r="O42" s="149">
        <f xml:space="preserve"> IF(M42=0, 0,VLOOKUP($F42,'הנחיות למילוי-התחל כאן'!$F$6:$I$17,4,0))</f>
        <v>0</v>
      </c>
      <c r="P42" s="852">
        <f t="shared" si="2"/>
        <v>0</v>
      </c>
      <c r="Q42" s="230" t="str">
        <f t="shared" si="14"/>
        <v>$S$42:$AH$42</v>
      </c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5"/>
      <c r="AE42" s="565"/>
      <c r="AF42" s="565"/>
      <c r="AG42" s="565"/>
      <c r="AH42" s="565"/>
      <c r="AJ42" s="164" t="str">
        <f t="shared" si="3"/>
        <v/>
      </c>
      <c r="AK42" s="152" t="str">
        <f t="shared" ca="1" si="4"/>
        <v/>
      </c>
      <c r="AL42" s="165" t="str">
        <f t="shared" si="5"/>
        <v/>
      </c>
      <c r="AN42" s="154" t="str">
        <f t="shared" si="15"/>
        <v/>
      </c>
      <c r="AO42" s="835" t="str">
        <f t="shared" si="16"/>
        <v/>
      </c>
      <c r="AP42" s="155" t="str">
        <f t="shared" si="17"/>
        <v/>
      </c>
      <c r="AR42" s="166" t="str">
        <f t="shared" si="6"/>
        <v/>
      </c>
      <c r="AS42" s="167" t="str">
        <f t="shared" si="7"/>
        <v/>
      </c>
      <c r="AT42" s="168" t="str">
        <f t="shared" si="8"/>
        <v/>
      </c>
      <c r="AV42" s="160" t="str" cm="1">
        <f t="array" aca="1" ref="AV42" ca="1">IF(AND($M42=1,ISNUMBER(INDIRECT(ADDRESS(ROW(),COLUMN()-_mp_perc_gap)))), INDIRECT(ADDRESS(ROW(),COLUMN()-_mp_perc_gap))*(1-AV$8)*(1-$BQ$8), "")</f>
        <v/>
      </c>
      <c r="AW42" s="160" t="str" cm="1">
        <f t="array" aca="1" ref="AW42" ca="1">IF(AND($M42=1,ISNUMBER(INDIRECT(ADDRESS(ROW(),COLUMN()-_mp_perc_gap)))), INDIRECT(ADDRESS(ROW(),COLUMN()-_mp_perc_gap))*(1-AW$8)*(1-$BQ$8), "")</f>
        <v/>
      </c>
      <c r="AX42" s="160" t="str" cm="1">
        <f t="array" aca="1" ref="AX42" ca="1">IF(AND($M42=1,ISNUMBER(INDIRECT(ADDRESS(ROW(),COLUMN()-_mp_perc_gap)))), INDIRECT(ADDRESS(ROW(),COLUMN()-_mp_perc_gap))*(1-AX$8)*(1-$BQ$8), "")</f>
        <v/>
      </c>
      <c r="AY42" s="160" t="str" cm="1">
        <f t="array" aca="1" ref="AY42" ca="1">IF(AND($M42=1,ISNUMBER(INDIRECT(ADDRESS(ROW(),COLUMN()-_mp_perc_gap)))), INDIRECT(ADDRESS(ROW(),COLUMN()-_mp_perc_gap))*(1-AY$8)*(1-$BQ$8), "")</f>
        <v/>
      </c>
      <c r="AZ42" s="160" t="str" cm="1">
        <f t="array" aca="1" ref="AZ42" ca="1">IF(AND($M42=1,ISNUMBER(INDIRECT(ADDRESS(ROW(),COLUMN()-_mp_perc_gap)))), INDIRECT(ADDRESS(ROW(),COLUMN()-_mp_perc_gap))*(1-AZ$8)*(1-$BQ$8), "")</f>
        <v/>
      </c>
      <c r="BA42" s="160" t="str" cm="1">
        <f t="array" aca="1" ref="BA42" ca="1">IF(AND($M42=1,ISNUMBER(INDIRECT(ADDRESS(ROW(),COLUMN()-_mp_perc_gap)))), INDIRECT(ADDRESS(ROW(),COLUMN()-_mp_perc_gap))*(1-BA$8)*(1-$BQ$8), "")</f>
        <v/>
      </c>
      <c r="BB42" s="160" t="str" cm="1">
        <f t="array" aca="1" ref="BB42" ca="1">IF(AND($M42=1,ISNUMBER(INDIRECT(ADDRESS(ROW(),COLUMN()-_mp_perc_gap)))), INDIRECT(ADDRESS(ROW(),COLUMN()-_mp_perc_gap))*(1-BB$8)*(1-$BQ$8), "")</f>
        <v/>
      </c>
      <c r="BC42" s="160" t="str" cm="1">
        <f t="array" aca="1" ref="BC42" ca="1">IF(AND($M42=1,ISNUMBER(INDIRECT(ADDRESS(ROW(),COLUMN()-_mp_perc_gap)))), INDIRECT(ADDRESS(ROW(),COLUMN()-_mp_perc_gap))*(1-BC$8)*(1-$BQ$8), "")</f>
        <v/>
      </c>
      <c r="BD42" s="160" t="str" cm="1">
        <f t="array" aca="1" ref="BD42" ca="1">IF(AND($M42=1,ISNUMBER(INDIRECT(ADDRESS(ROW(),COLUMN()-_mp_perc_gap)))), INDIRECT(ADDRESS(ROW(),COLUMN()-_mp_perc_gap))*(1-BD$8)*(1-$BQ$8), "")</f>
        <v/>
      </c>
      <c r="BE42" s="160" t="str" cm="1">
        <f t="array" aca="1" ref="BE42" ca="1">IF(AND($M42=1,ISNUMBER(INDIRECT(ADDRESS(ROW(),COLUMN()-_mp_perc_gap)))), INDIRECT(ADDRESS(ROW(),COLUMN()-_mp_perc_gap))*(1-BE$8)*(1-$BQ$8), "")</f>
        <v/>
      </c>
      <c r="BF42" s="160" t="str" cm="1">
        <f t="array" aca="1" ref="BF42" ca="1">IF(AND($M42=1,ISNUMBER(INDIRECT(ADDRESS(ROW(),COLUMN()-_mp_perc_gap)))), INDIRECT(ADDRESS(ROW(),COLUMN()-_mp_perc_gap))*(1-BF$8)*(1-$BQ$8), "")</f>
        <v/>
      </c>
      <c r="BG42" s="160" t="str" cm="1">
        <f t="array" aca="1" ref="BG42" ca="1">IF(AND($M42=1,ISNUMBER(INDIRECT(ADDRESS(ROW(),COLUMN()-_mp_perc_gap)))), INDIRECT(ADDRESS(ROW(),COLUMN()-_mp_perc_gap))*(1-BG$8)*(1-$BQ$8), "")</f>
        <v/>
      </c>
      <c r="BH42" s="160" t="str" cm="1">
        <f t="array" aca="1" ref="BH42" ca="1">IF(AND($M42=1,ISNUMBER(INDIRECT(ADDRESS(ROW(),COLUMN()-_mp_perc_gap)))), INDIRECT(ADDRESS(ROW(),COLUMN()-_mp_perc_gap))*(1-BH$8)*(1-$BQ$8), "")</f>
        <v/>
      </c>
      <c r="BI42" s="160" t="str" cm="1">
        <f t="array" aca="1" ref="BI42" ca="1">IF(AND($M42=1,ISNUMBER(INDIRECT(ADDRESS(ROW(),COLUMN()-_mp_perc_gap)))), INDIRECT(ADDRESS(ROW(),COLUMN()-_mp_perc_gap))*(1-BI$8)*(1-$BQ$8), "")</f>
        <v/>
      </c>
      <c r="BJ42" s="160" t="str" cm="1">
        <f t="array" aca="1" ref="BJ42" ca="1">IF(AND($M42=1,ISNUMBER(INDIRECT(ADDRESS(ROW(),COLUMN()-_mp_perc_gap)))), INDIRECT(ADDRESS(ROW(),COLUMN()-_mp_perc_gap))*(1-BJ$8)*(1-$BQ$8), "")</f>
        <v/>
      </c>
      <c r="BK42" s="160" t="str" cm="1">
        <f t="array" aca="1" ref="BK42" ca="1">IF(AND($M42=1,ISNUMBER(INDIRECT(ADDRESS(ROW(),COLUMN()-_mp_perc_gap)))), INDIRECT(ADDRESS(ROW(),COLUMN()-_mp_perc_gap))*(1-BK$8)*(1-$BQ$8), "")</f>
        <v/>
      </c>
      <c r="BM42" s="169" t="str">
        <f t="shared" si="9"/>
        <v/>
      </c>
      <c r="BN42" s="842" t="str">
        <f t="shared" si="10"/>
        <v/>
      </c>
      <c r="BO42" s="843" t="str">
        <f t="shared" si="11"/>
        <v/>
      </c>
      <c r="BP42" s="841" t="str">
        <f t="shared" si="13"/>
        <v/>
      </c>
      <c r="BQ42" s="170"/>
      <c r="BR42" s="133" t="b">
        <f t="shared" si="12"/>
        <v>1</v>
      </c>
      <c r="BU42" s="171">
        <f t="shared" si="20"/>
        <v>0</v>
      </c>
      <c r="BV42" s="171"/>
    </row>
    <row r="43" spans="2:74" ht="14.95" customHeight="1" x14ac:dyDescent="0.2">
      <c r="B43" s="691">
        <v>32</v>
      </c>
      <c r="C43" s="547"/>
      <c r="D43" s="548"/>
      <c r="E43" s="549"/>
      <c r="F43" s="550"/>
      <c r="G43" s="551"/>
      <c r="H43" s="551"/>
      <c r="I43" s="552"/>
      <c r="J43" s="553"/>
      <c r="K43" s="146">
        <f t="shared" si="0"/>
        <v>0</v>
      </c>
      <c r="M43" s="147">
        <f t="shared" si="1"/>
        <v>0</v>
      </c>
      <c r="N43" s="148">
        <f xml:space="preserve"> IF(M43=0, 0,VLOOKUP($F43,'הנחיות למילוי-התחל כאן'!$F$6:$I$17,3,0))</f>
        <v>0</v>
      </c>
      <c r="O43" s="149">
        <f xml:space="preserve"> IF(M43=0, 0,VLOOKUP($F43,'הנחיות למילוי-התחל כאן'!$F$6:$I$17,4,0))</f>
        <v>0</v>
      </c>
      <c r="P43" s="852">
        <f t="shared" si="2"/>
        <v>0</v>
      </c>
      <c r="Q43" s="230" t="str">
        <f t="shared" si="14"/>
        <v>$S$43:$AH$43</v>
      </c>
      <c r="S43" s="565"/>
      <c r="T43" s="565"/>
      <c r="U43" s="565"/>
      <c r="V43" s="565"/>
      <c r="W43" s="565"/>
      <c r="X43" s="565"/>
      <c r="Y43" s="565"/>
      <c r="Z43" s="565"/>
      <c r="AA43" s="565"/>
      <c r="AB43" s="565"/>
      <c r="AC43" s="565"/>
      <c r="AD43" s="565"/>
      <c r="AE43" s="565"/>
      <c r="AF43" s="565"/>
      <c r="AG43" s="565"/>
      <c r="AH43" s="565"/>
      <c r="AJ43" s="164" t="str">
        <f t="shared" si="3"/>
        <v/>
      </c>
      <c r="AK43" s="152" t="str">
        <f t="shared" ca="1" si="4"/>
        <v/>
      </c>
      <c r="AL43" s="165" t="str">
        <f t="shared" si="5"/>
        <v/>
      </c>
      <c r="AN43" s="154" t="str">
        <f t="shared" si="15"/>
        <v/>
      </c>
      <c r="AO43" s="835" t="str">
        <f t="shared" si="16"/>
        <v/>
      </c>
      <c r="AP43" s="155" t="str">
        <f t="shared" si="17"/>
        <v/>
      </c>
      <c r="AR43" s="166" t="str">
        <f t="shared" si="6"/>
        <v/>
      </c>
      <c r="AS43" s="167" t="str">
        <f t="shared" si="7"/>
        <v/>
      </c>
      <c r="AT43" s="168" t="str">
        <f t="shared" si="8"/>
        <v/>
      </c>
      <c r="AV43" s="160" t="str" cm="1">
        <f t="array" aca="1" ref="AV43" ca="1">IF(AND($M43=1,ISNUMBER(INDIRECT(ADDRESS(ROW(),COLUMN()-_mp_perc_gap)))), INDIRECT(ADDRESS(ROW(),COLUMN()-_mp_perc_gap))*(1-AV$8)*(1-$BQ$8), "")</f>
        <v/>
      </c>
      <c r="AW43" s="160" t="str" cm="1">
        <f t="array" aca="1" ref="AW43" ca="1">IF(AND($M43=1,ISNUMBER(INDIRECT(ADDRESS(ROW(),COLUMN()-_mp_perc_gap)))), INDIRECT(ADDRESS(ROW(),COLUMN()-_mp_perc_gap))*(1-AW$8)*(1-$BQ$8), "")</f>
        <v/>
      </c>
      <c r="AX43" s="160" t="str" cm="1">
        <f t="array" aca="1" ref="AX43" ca="1">IF(AND($M43=1,ISNUMBER(INDIRECT(ADDRESS(ROW(),COLUMN()-_mp_perc_gap)))), INDIRECT(ADDRESS(ROW(),COLUMN()-_mp_perc_gap))*(1-AX$8)*(1-$BQ$8), "")</f>
        <v/>
      </c>
      <c r="AY43" s="160" t="str" cm="1">
        <f t="array" aca="1" ref="AY43" ca="1">IF(AND($M43=1,ISNUMBER(INDIRECT(ADDRESS(ROW(),COLUMN()-_mp_perc_gap)))), INDIRECT(ADDRESS(ROW(),COLUMN()-_mp_perc_gap))*(1-AY$8)*(1-$BQ$8), "")</f>
        <v/>
      </c>
      <c r="AZ43" s="160" t="str" cm="1">
        <f t="array" aca="1" ref="AZ43" ca="1">IF(AND($M43=1,ISNUMBER(INDIRECT(ADDRESS(ROW(),COLUMN()-_mp_perc_gap)))), INDIRECT(ADDRESS(ROW(),COLUMN()-_mp_perc_gap))*(1-AZ$8)*(1-$BQ$8), "")</f>
        <v/>
      </c>
      <c r="BA43" s="160" t="str" cm="1">
        <f t="array" aca="1" ref="BA43" ca="1">IF(AND($M43=1,ISNUMBER(INDIRECT(ADDRESS(ROW(),COLUMN()-_mp_perc_gap)))), INDIRECT(ADDRESS(ROW(),COLUMN()-_mp_perc_gap))*(1-BA$8)*(1-$BQ$8), "")</f>
        <v/>
      </c>
      <c r="BB43" s="160" t="str" cm="1">
        <f t="array" aca="1" ref="BB43" ca="1">IF(AND($M43=1,ISNUMBER(INDIRECT(ADDRESS(ROW(),COLUMN()-_mp_perc_gap)))), INDIRECT(ADDRESS(ROW(),COLUMN()-_mp_perc_gap))*(1-BB$8)*(1-$BQ$8), "")</f>
        <v/>
      </c>
      <c r="BC43" s="160" t="str" cm="1">
        <f t="array" aca="1" ref="BC43" ca="1">IF(AND($M43=1,ISNUMBER(INDIRECT(ADDRESS(ROW(),COLUMN()-_mp_perc_gap)))), INDIRECT(ADDRESS(ROW(),COLUMN()-_mp_perc_gap))*(1-BC$8)*(1-$BQ$8), "")</f>
        <v/>
      </c>
      <c r="BD43" s="160" t="str" cm="1">
        <f t="array" aca="1" ref="BD43" ca="1">IF(AND($M43=1,ISNUMBER(INDIRECT(ADDRESS(ROW(),COLUMN()-_mp_perc_gap)))), INDIRECT(ADDRESS(ROW(),COLUMN()-_mp_perc_gap))*(1-BD$8)*(1-$BQ$8), "")</f>
        <v/>
      </c>
      <c r="BE43" s="160" t="str" cm="1">
        <f t="array" aca="1" ref="BE43" ca="1">IF(AND($M43=1,ISNUMBER(INDIRECT(ADDRESS(ROW(),COLUMN()-_mp_perc_gap)))), INDIRECT(ADDRESS(ROW(),COLUMN()-_mp_perc_gap))*(1-BE$8)*(1-$BQ$8), "")</f>
        <v/>
      </c>
      <c r="BF43" s="160" t="str" cm="1">
        <f t="array" aca="1" ref="BF43" ca="1">IF(AND($M43=1,ISNUMBER(INDIRECT(ADDRESS(ROW(),COLUMN()-_mp_perc_gap)))), INDIRECT(ADDRESS(ROW(),COLUMN()-_mp_perc_gap))*(1-BF$8)*(1-$BQ$8), "")</f>
        <v/>
      </c>
      <c r="BG43" s="160" t="str" cm="1">
        <f t="array" aca="1" ref="BG43" ca="1">IF(AND($M43=1,ISNUMBER(INDIRECT(ADDRESS(ROW(),COLUMN()-_mp_perc_gap)))), INDIRECT(ADDRESS(ROW(),COLUMN()-_mp_perc_gap))*(1-BG$8)*(1-$BQ$8), "")</f>
        <v/>
      </c>
      <c r="BH43" s="160" t="str" cm="1">
        <f t="array" aca="1" ref="BH43" ca="1">IF(AND($M43=1,ISNUMBER(INDIRECT(ADDRESS(ROW(),COLUMN()-_mp_perc_gap)))), INDIRECT(ADDRESS(ROW(),COLUMN()-_mp_perc_gap))*(1-BH$8)*(1-$BQ$8), "")</f>
        <v/>
      </c>
      <c r="BI43" s="160" t="str" cm="1">
        <f t="array" aca="1" ref="BI43" ca="1">IF(AND($M43=1,ISNUMBER(INDIRECT(ADDRESS(ROW(),COLUMN()-_mp_perc_gap)))), INDIRECT(ADDRESS(ROW(),COLUMN()-_mp_perc_gap))*(1-BI$8)*(1-$BQ$8), "")</f>
        <v/>
      </c>
      <c r="BJ43" s="160" t="str" cm="1">
        <f t="array" aca="1" ref="BJ43" ca="1">IF(AND($M43=1,ISNUMBER(INDIRECT(ADDRESS(ROW(),COLUMN()-_mp_perc_gap)))), INDIRECT(ADDRESS(ROW(),COLUMN()-_mp_perc_gap))*(1-BJ$8)*(1-$BQ$8), "")</f>
        <v/>
      </c>
      <c r="BK43" s="160" t="str" cm="1">
        <f t="array" aca="1" ref="BK43" ca="1">IF(AND($M43=1,ISNUMBER(INDIRECT(ADDRESS(ROW(),COLUMN()-_mp_perc_gap)))), INDIRECT(ADDRESS(ROW(),COLUMN()-_mp_perc_gap))*(1-BK$8)*(1-$BQ$8), "")</f>
        <v/>
      </c>
      <c r="BM43" s="169" t="str">
        <f t="shared" si="9"/>
        <v/>
      </c>
      <c r="BN43" s="842" t="str">
        <f t="shared" si="10"/>
        <v/>
      </c>
      <c r="BO43" s="843" t="str">
        <f t="shared" si="11"/>
        <v/>
      </c>
      <c r="BP43" s="841" t="str">
        <f t="shared" si="13"/>
        <v/>
      </c>
      <c r="BQ43" s="170"/>
      <c r="BR43" s="133" t="b">
        <f t="shared" si="12"/>
        <v>1</v>
      </c>
      <c r="BU43" s="171">
        <f t="shared" si="20"/>
        <v>0</v>
      </c>
      <c r="BV43" s="171"/>
    </row>
    <row r="44" spans="2:74" ht="14.95" customHeight="1" x14ac:dyDescent="0.2">
      <c r="B44" s="691">
        <v>33</v>
      </c>
      <c r="C44" s="547"/>
      <c r="D44" s="548"/>
      <c r="E44" s="549"/>
      <c r="F44" s="550"/>
      <c r="G44" s="551"/>
      <c r="H44" s="551"/>
      <c r="I44" s="552"/>
      <c r="J44" s="553"/>
      <c r="K44" s="146">
        <f t="shared" ref="K44:K76" si="21">N44</f>
        <v>0</v>
      </c>
      <c r="M44" s="147">
        <f t="shared" ref="M44:M75" si="22">IF(COUNTBLANK($C44:$J44)&gt;0,0,1)</f>
        <v>0</v>
      </c>
      <c r="N44" s="148">
        <f xml:space="preserve"> IF(M44=0, 0,VLOOKUP($F44,'הנחיות למילוי-התחל כאן'!$F$6:$I$17,3,0))</f>
        <v>0</v>
      </c>
      <c r="O44" s="149">
        <f xml:space="preserve"> IF(M44=0, 0,VLOOKUP($F44,'הנחיות למילוי-התחל כאן'!$F$6:$I$17,4,0))</f>
        <v>0</v>
      </c>
      <c r="P44" s="852">
        <f t="shared" si="2"/>
        <v>0</v>
      </c>
      <c r="Q44" s="230" t="str">
        <f t="shared" si="14"/>
        <v>$S$44:$AH$44</v>
      </c>
      <c r="S44" s="565"/>
      <c r="T44" s="565"/>
      <c r="U44" s="565"/>
      <c r="V44" s="565"/>
      <c r="W44" s="565"/>
      <c r="X44" s="565"/>
      <c r="Y44" s="565"/>
      <c r="Z44" s="565"/>
      <c r="AA44" s="565"/>
      <c r="AB44" s="565"/>
      <c r="AC44" s="565"/>
      <c r="AD44" s="565"/>
      <c r="AE44" s="565"/>
      <c r="AF44" s="565"/>
      <c r="AG44" s="565"/>
      <c r="AH44" s="565"/>
      <c r="AJ44" s="164" t="str">
        <f t="shared" si="3"/>
        <v/>
      </c>
      <c r="AK44" s="152" t="str">
        <f t="shared" ca="1" si="4"/>
        <v/>
      </c>
      <c r="AL44" s="165" t="str">
        <f t="shared" si="5"/>
        <v/>
      </c>
      <c r="AN44" s="154" t="str">
        <f t="shared" si="15"/>
        <v/>
      </c>
      <c r="AO44" s="835" t="str">
        <f t="shared" si="16"/>
        <v/>
      </c>
      <c r="AP44" s="155" t="str">
        <f t="shared" si="17"/>
        <v/>
      </c>
      <c r="AR44" s="166" t="str">
        <f t="shared" si="6"/>
        <v/>
      </c>
      <c r="AS44" s="167" t="str">
        <f t="shared" si="7"/>
        <v/>
      </c>
      <c r="AT44" s="168" t="str">
        <f t="shared" ref="AT44:AT75" si="23">IF($M44=0, "",IF(BO44*BM44 &lt;&gt; 0, BO44/BM44, 0))</f>
        <v/>
      </c>
      <c r="AV44" s="160" t="str" cm="1">
        <f t="array" aca="1" ref="AV44" ca="1">IF(AND($M44=1,ISNUMBER(INDIRECT(ADDRESS(ROW(),COLUMN()-_mp_perc_gap)))), INDIRECT(ADDRESS(ROW(),COLUMN()-_mp_perc_gap))*(1-AV$8)*(1-$BQ$8), "")</f>
        <v/>
      </c>
      <c r="AW44" s="160" t="str" cm="1">
        <f t="array" aca="1" ref="AW44" ca="1">IF(AND($M44=1,ISNUMBER(INDIRECT(ADDRESS(ROW(),COLUMN()-_mp_perc_gap)))), INDIRECT(ADDRESS(ROW(),COLUMN()-_mp_perc_gap))*(1-AW$8)*(1-$BQ$8), "")</f>
        <v/>
      </c>
      <c r="AX44" s="160" t="str" cm="1">
        <f t="array" aca="1" ref="AX44" ca="1">IF(AND($M44=1,ISNUMBER(INDIRECT(ADDRESS(ROW(),COLUMN()-_mp_perc_gap)))), INDIRECT(ADDRESS(ROW(),COLUMN()-_mp_perc_gap))*(1-AX$8)*(1-$BQ$8), "")</f>
        <v/>
      </c>
      <c r="AY44" s="160" t="str" cm="1">
        <f t="array" aca="1" ref="AY44" ca="1">IF(AND($M44=1,ISNUMBER(INDIRECT(ADDRESS(ROW(),COLUMN()-_mp_perc_gap)))), INDIRECT(ADDRESS(ROW(),COLUMN()-_mp_perc_gap))*(1-AY$8)*(1-$BQ$8), "")</f>
        <v/>
      </c>
      <c r="AZ44" s="160" t="str" cm="1">
        <f t="array" aca="1" ref="AZ44" ca="1">IF(AND($M44=1,ISNUMBER(INDIRECT(ADDRESS(ROW(),COLUMN()-_mp_perc_gap)))), INDIRECT(ADDRESS(ROW(),COLUMN()-_mp_perc_gap))*(1-AZ$8)*(1-$BQ$8), "")</f>
        <v/>
      </c>
      <c r="BA44" s="160" t="str" cm="1">
        <f t="array" aca="1" ref="BA44" ca="1">IF(AND($M44=1,ISNUMBER(INDIRECT(ADDRESS(ROW(),COLUMN()-_mp_perc_gap)))), INDIRECT(ADDRESS(ROW(),COLUMN()-_mp_perc_gap))*(1-BA$8)*(1-$BQ$8), "")</f>
        <v/>
      </c>
      <c r="BB44" s="160" t="str" cm="1">
        <f t="array" aca="1" ref="BB44" ca="1">IF(AND($M44=1,ISNUMBER(INDIRECT(ADDRESS(ROW(),COLUMN()-_mp_perc_gap)))), INDIRECT(ADDRESS(ROW(),COLUMN()-_mp_perc_gap))*(1-BB$8)*(1-$BQ$8), "")</f>
        <v/>
      </c>
      <c r="BC44" s="160" t="str" cm="1">
        <f t="array" aca="1" ref="BC44" ca="1">IF(AND($M44=1,ISNUMBER(INDIRECT(ADDRESS(ROW(),COLUMN()-_mp_perc_gap)))), INDIRECT(ADDRESS(ROW(),COLUMN()-_mp_perc_gap))*(1-BC$8)*(1-$BQ$8), "")</f>
        <v/>
      </c>
      <c r="BD44" s="160" t="str" cm="1">
        <f t="array" aca="1" ref="BD44" ca="1">IF(AND($M44=1,ISNUMBER(INDIRECT(ADDRESS(ROW(),COLUMN()-_mp_perc_gap)))), INDIRECT(ADDRESS(ROW(),COLUMN()-_mp_perc_gap))*(1-BD$8)*(1-$BQ$8), "")</f>
        <v/>
      </c>
      <c r="BE44" s="160" t="str" cm="1">
        <f t="array" aca="1" ref="BE44" ca="1">IF(AND($M44=1,ISNUMBER(INDIRECT(ADDRESS(ROW(),COLUMN()-_mp_perc_gap)))), INDIRECT(ADDRESS(ROW(),COLUMN()-_mp_perc_gap))*(1-BE$8)*(1-$BQ$8), "")</f>
        <v/>
      </c>
      <c r="BF44" s="160" t="str" cm="1">
        <f t="array" aca="1" ref="BF44" ca="1">IF(AND($M44=1,ISNUMBER(INDIRECT(ADDRESS(ROW(),COLUMN()-_mp_perc_gap)))), INDIRECT(ADDRESS(ROW(),COLUMN()-_mp_perc_gap))*(1-BF$8)*(1-$BQ$8), "")</f>
        <v/>
      </c>
      <c r="BG44" s="160" t="str" cm="1">
        <f t="array" aca="1" ref="BG44" ca="1">IF(AND($M44=1,ISNUMBER(INDIRECT(ADDRESS(ROW(),COLUMN()-_mp_perc_gap)))), INDIRECT(ADDRESS(ROW(),COLUMN()-_mp_perc_gap))*(1-BG$8)*(1-$BQ$8), "")</f>
        <v/>
      </c>
      <c r="BH44" s="160" t="str" cm="1">
        <f t="array" aca="1" ref="BH44" ca="1">IF(AND($M44=1,ISNUMBER(INDIRECT(ADDRESS(ROW(),COLUMN()-_mp_perc_gap)))), INDIRECT(ADDRESS(ROW(),COLUMN()-_mp_perc_gap))*(1-BH$8)*(1-$BQ$8), "")</f>
        <v/>
      </c>
      <c r="BI44" s="160" t="str" cm="1">
        <f t="array" aca="1" ref="BI44" ca="1">IF(AND($M44=1,ISNUMBER(INDIRECT(ADDRESS(ROW(),COLUMN()-_mp_perc_gap)))), INDIRECT(ADDRESS(ROW(),COLUMN()-_mp_perc_gap))*(1-BI$8)*(1-$BQ$8), "")</f>
        <v/>
      </c>
      <c r="BJ44" s="160" t="str" cm="1">
        <f t="array" aca="1" ref="BJ44" ca="1">IF(AND($M44=1,ISNUMBER(INDIRECT(ADDRESS(ROW(),COLUMN()-_mp_perc_gap)))), INDIRECT(ADDRESS(ROW(),COLUMN()-_mp_perc_gap))*(1-BJ$8)*(1-$BQ$8), "")</f>
        <v/>
      </c>
      <c r="BK44" s="160" t="str" cm="1">
        <f t="array" aca="1" ref="BK44" ca="1">IF(AND($M44=1,ISNUMBER(INDIRECT(ADDRESS(ROW(),COLUMN()-_mp_perc_gap)))), INDIRECT(ADDRESS(ROW(),COLUMN()-_mp_perc_gap))*(1-BK$8)*(1-$BQ$8), "")</f>
        <v/>
      </c>
      <c r="BM44" s="169" t="str">
        <f t="shared" si="9"/>
        <v/>
      </c>
      <c r="BN44" s="842" t="str">
        <f t="shared" si="10"/>
        <v/>
      </c>
      <c r="BO44" s="843" t="str">
        <f t="shared" si="11"/>
        <v/>
      </c>
      <c r="BP44" s="841" t="str">
        <f t="shared" si="13"/>
        <v/>
      </c>
      <c r="BQ44" s="170"/>
      <c r="BR44" s="133" t="b">
        <f t="shared" ref="BR44:BR75" si="24">OR($C44=0,$D44=0,$E44=0,$F44=0)</f>
        <v>1</v>
      </c>
      <c r="BU44" s="171">
        <f t="shared" si="20"/>
        <v>0</v>
      </c>
      <c r="BV44" s="171"/>
    </row>
    <row r="45" spans="2:74" ht="14.95" customHeight="1" x14ac:dyDescent="0.2">
      <c r="B45" s="691">
        <v>34</v>
      </c>
      <c r="C45" s="547"/>
      <c r="D45" s="548"/>
      <c r="E45" s="549"/>
      <c r="F45" s="550"/>
      <c r="G45" s="551"/>
      <c r="H45" s="551"/>
      <c r="I45" s="552"/>
      <c r="J45" s="553"/>
      <c r="K45" s="146">
        <f t="shared" si="21"/>
        <v>0</v>
      </c>
      <c r="M45" s="147">
        <f t="shared" si="22"/>
        <v>0</v>
      </c>
      <c r="N45" s="148">
        <f xml:space="preserve"> IF(M45=0, 0,VLOOKUP($F45,'הנחיות למילוי-התחל כאן'!$F$6:$I$17,3,0))</f>
        <v>0</v>
      </c>
      <c r="O45" s="149">
        <f xml:space="preserve"> IF(M45=0, 0,VLOOKUP($F45,'הנחיות למילוי-התחל כאן'!$F$6:$I$17,4,0))</f>
        <v>0</v>
      </c>
      <c r="P45" s="852">
        <f t="shared" si="2"/>
        <v>0</v>
      </c>
      <c r="Q45" s="230" t="str">
        <f t="shared" si="14"/>
        <v>$S$45:$AH$45</v>
      </c>
      <c r="S45" s="565"/>
      <c r="T45" s="565"/>
      <c r="U45" s="565"/>
      <c r="V45" s="565"/>
      <c r="W45" s="565"/>
      <c r="X45" s="565"/>
      <c r="Y45" s="565"/>
      <c r="Z45" s="565"/>
      <c r="AA45" s="565"/>
      <c r="AB45" s="565"/>
      <c r="AC45" s="565"/>
      <c r="AD45" s="565"/>
      <c r="AE45" s="565"/>
      <c r="AF45" s="565"/>
      <c r="AG45" s="565"/>
      <c r="AH45" s="565"/>
      <c r="AJ45" s="164" t="str">
        <f t="shared" si="3"/>
        <v/>
      </c>
      <c r="AK45" s="152" t="str">
        <f t="shared" ca="1" si="4"/>
        <v/>
      </c>
      <c r="AL45" s="165" t="str">
        <f t="shared" si="5"/>
        <v/>
      </c>
      <c r="AN45" s="154" t="str">
        <f t="shared" si="15"/>
        <v/>
      </c>
      <c r="AO45" s="835" t="str">
        <f t="shared" si="16"/>
        <v/>
      </c>
      <c r="AP45" s="155" t="str">
        <f t="shared" si="17"/>
        <v/>
      </c>
      <c r="AR45" s="166" t="str">
        <f t="shared" si="6"/>
        <v/>
      </c>
      <c r="AS45" s="167" t="str">
        <f t="shared" si="7"/>
        <v/>
      </c>
      <c r="AT45" s="168" t="str">
        <f t="shared" si="23"/>
        <v/>
      </c>
      <c r="AV45" s="160" t="str" cm="1">
        <f t="array" aca="1" ref="AV45" ca="1">IF(AND($M45=1,ISNUMBER(INDIRECT(ADDRESS(ROW(),COLUMN()-_mp_perc_gap)))), INDIRECT(ADDRESS(ROW(),COLUMN()-_mp_perc_gap))*(1-AV$8)*(1-$BQ$8), "")</f>
        <v/>
      </c>
      <c r="AW45" s="160" t="str" cm="1">
        <f t="array" aca="1" ref="AW45" ca="1">IF(AND($M45=1,ISNUMBER(INDIRECT(ADDRESS(ROW(),COLUMN()-_mp_perc_gap)))), INDIRECT(ADDRESS(ROW(),COLUMN()-_mp_perc_gap))*(1-AW$8)*(1-$BQ$8), "")</f>
        <v/>
      </c>
      <c r="AX45" s="160" t="str" cm="1">
        <f t="array" aca="1" ref="AX45" ca="1">IF(AND($M45=1,ISNUMBER(INDIRECT(ADDRESS(ROW(),COLUMN()-_mp_perc_gap)))), INDIRECT(ADDRESS(ROW(),COLUMN()-_mp_perc_gap))*(1-AX$8)*(1-$BQ$8), "")</f>
        <v/>
      </c>
      <c r="AY45" s="160" t="str" cm="1">
        <f t="array" aca="1" ref="AY45" ca="1">IF(AND($M45=1,ISNUMBER(INDIRECT(ADDRESS(ROW(),COLUMN()-_mp_perc_gap)))), INDIRECT(ADDRESS(ROW(),COLUMN()-_mp_perc_gap))*(1-AY$8)*(1-$BQ$8), "")</f>
        <v/>
      </c>
      <c r="AZ45" s="160" t="str" cm="1">
        <f t="array" aca="1" ref="AZ45" ca="1">IF(AND($M45=1,ISNUMBER(INDIRECT(ADDRESS(ROW(),COLUMN()-_mp_perc_gap)))), INDIRECT(ADDRESS(ROW(),COLUMN()-_mp_perc_gap))*(1-AZ$8)*(1-$BQ$8), "")</f>
        <v/>
      </c>
      <c r="BA45" s="160" t="str" cm="1">
        <f t="array" aca="1" ref="BA45" ca="1">IF(AND($M45=1,ISNUMBER(INDIRECT(ADDRESS(ROW(),COLUMN()-_mp_perc_gap)))), INDIRECT(ADDRESS(ROW(),COLUMN()-_mp_perc_gap))*(1-BA$8)*(1-$BQ$8), "")</f>
        <v/>
      </c>
      <c r="BB45" s="160" t="str" cm="1">
        <f t="array" aca="1" ref="BB45" ca="1">IF(AND($M45=1,ISNUMBER(INDIRECT(ADDRESS(ROW(),COLUMN()-_mp_perc_gap)))), INDIRECT(ADDRESS(ROW(),COLUMN()-_mp_perc_gap))*(1-BB$8)*(1-$BQ$8), "")</f>
        <v/>
      </c>
      <c r="BC45" s="160" t="str" cm="1">
        <f t="array" aca="1" ref="BC45" ca="1">IF(AND($M45=1,ISNUMBER(INDIRECT(ADDRESS(ROW(),COLUMN()-_mp_perc_gap)))), INDIRECT(ADDRESS(ROW(),COLUMN()-_mp_perc_gap))*(1-BC$8)*(1-$BQ$8), "")</f>
        <v/>
      </c>
      <c r="BD45" s="160" t="str" cm="1">
        <f t="array" aca="1" ref="BD45" ca="1">IF(AND($M45=1,ISNUMBER(INDIRECT(ADDRESS(ROW(),COLUMN()-_mp_perc_gap)))), INDIRECT(ADDRESS(ROW(),COLUMN()-_mp_perc_gap))*(1-BD$8)*(1-$BQ$8), "")</f>
        <v/>
      </c>
      <c r="BE45" s="160" t="str" cm="1">
        <f t="array" aca="1" ref="BE45" ca="1">IF(AND($M45=1,ISNUMBER(INDIRECT(ADDRESS(ROW(),COLUMN()-_mp_perc_gap)))), INDIRECT(ADDRESS(ROW(),COLUMN()-_mp_perc_gap))*(1-BE$8)*(1-$BQ$8), "")</f>
        <v/>
      </c>
      <c r="BF45" s="160" t="str" cm="1">
        <f t="array" aca="1" ref="BF45" ca="1">IF(AND($M45=1,ISNUMBER(INDIRECT(ADDRESS(ROW(),COLUMN()-_mp_perc_gap)))), INDIRECT(ADDRESS(ROW(),COLUMN()-_mp_perc_gap))*(1-BF$8)*(1-$BQ$8), "")</f>
        <v/>
      </c>
      <c r="BG45" s="160" t="str" cm="1">
        <f t="array" aca="1" ref="BG45" ca="1">IF(AND($M45=1,ISNUMBER(INDIRECT(ADDRESS(ROW(),COLUMN()-_mp_perc_gap)))), INDIRECT(ADDRESS(ROW(),COLUMN()-_mp_perc_gap))*(1-BG$8)*(1-$BQ$8), "")</f>
        <v/>
      </c>
      <c r="BH45" s="160" t="str" cm="1">
        <f t="array" aca="1" ref="BH45" ca="1">IF(AND($M45=1,ISNUMBER(INDIRECT(ADDRESS(ROW(),COLUMN()-_mp_perc_gap)))), INDIRECT(ADDRESS(ROW(),COLUMN()-_mp_perc_gap))*(1-BH$8)*(1-$BQ$8), "")</f>
        <v/>
      </c>
      <c r="BI45" s="160" t="str" cm="1">
        <f t="array" aca="1" ref="BI45" ca="1">IF(AND($M45=1,ISNUMBER(INDIRECT(ADDRESS(ROW(),COLUMN()-_mp_perc_gap)))), INDIRECT(ADDRESS(ROW(),COLUMN()-_mp_perc_gap))*(1-BI$8)*(1-$BQ$8), "")</f>
        <v/>
      </c>
      <c r="BJ45" s="160" t="str" cm="1">
        <f t="array" aca="1" ref="BJ45" ca="1">IF(AND($M45=1,ISNUMBER(INDIRECT(ADDRESS(ROW(),COLUMN()-_mp_perc_gap)))), INDIRECT(ADDRESS(ROW(),COLUMN()-_mp_perc_gap))*(1-BJ$8)*(1-$BQ$8), "")</f>
        <v/>
      </c>
      <c r="BK45" s="160" t="str" cm="1">
        <f t="array" aca="1" ref="BK45" ca="1">IF(AND($M45=1,ISNUMBER(INDIRECT(ADDRESS(ROW(),COLUMN()-_mp_perc_gap)))), INDIRECT(ADDRESS(ROW(),COLUMN()-_mp_perc_gap))*(1-BK$8)*(1-$BQ$8), "")</f>
        <v/>
      </c>
      <c r="BM45" s="169" t="str">
        <f t="shared" si="9"/>
        <v/>
      </c>
      <c r="BN45" s="842" t="str">
        <f t="shared" si="10"/>
        <v/>
      </c>
      <c r="BO45" s="843" t="str">
        <f t="shared" si="11"/>
        <v/>
      </c>
      <c r="BP45" s="841" t="str">
        <f t="shared" si="13"/>
        <v/>
      </c>
      <c r="BQ45" s="170"/>
      <c r="BR45" s="133" t="b">
        <f t="shared" si="24"/>
        <v>1</v>
      </c>
      <c r="BU45" s="171">
        <f t="shared" si="20"/>
        <v>0</v>
      </c>
      <c r="BV45" s="171"/>
    </row>
    <row r="46" spans="2:74" ht="14.95" customHeight="1" x14ac:dyDescent="0.2">
      <c r="B46" s="691">
        <v>35</v>
      </c>
      <c r="C46" s="547"/>
      <c r="D46" s="548"/>
      <c r="E46" s="549"/>
      <c r="F46" s="550"/>
      <c r="G46" s="551"/>
      <c r="H46" s="551"/>
      <c r="I46" s="552"/>
      <c r="J46" s="553"/>
      <c r="K46" s="146">
        <f t="shared" si="21"/>
        <v>0</v>
      </c>
      <c r="M46" s="147">
        <f t="shared" si="22"/>
        <v>0</v>
      </c>
      <c r="N46" s="148">
        <f xml:space="preserve"> IF(M46=0, 0,VLOOKUP($F46,'הנחיות למילוי-התחל כאן'!$F$6:$I$17,3,0))</f>
        <v>0</v>
      </c>
      <c r="O46" s="149">
        <f xml:space="preserve"> IF(M46=0, 0,VLOOKUP($F46,'הנחיות למילוי-התחל כאן'!$F$6:$I$17,4,0))</f>
        <v>0</v>
      </c>
      <c r="P46" s="852">
        <f t="shared" si="2"/>
        <v>0</v>
      </c>
      <c r="Q46" s="230" t="str">
        <f t="shared" si="14"/>
        <v>$S$46:$AH$46</v>
      </c>
      <c r="S46" s="565"/>
      <c r="T46" s="565"/>
      <c r="U46" s="565"/>
      <c r="V46" s="565"/>
      <c r="W46" s="565"/>
      <c r="X46" s="565"/>
      <c r="Y46" s="565"/>
      <c r="Z46" s="565"/>
      <c r="AA46" s="565"/>
      <c r="AB46" s="565"/>
      <c r="AC46" s="565"/>
      <c r="AD46" s="565"/>
      <c r="AE46" s="565"/>
      <c r="AF46" s="565"/>
      <c r="AG46" s="565"/>
      <c r="AH46" s="565"/>
      <c r="AJ46" s="164" t="str">
        <f t="shared" si="3"/>
        <v/>
      </c>
      <c r="AK46" s="152" t="str">
        <f t="shared" ca="1" si="4"/>
        <v/>
      </c>
      <c r="AL46" s="165" t="str">
        <f t="shared" si="5"/>
        <v/>
      </c>
      <c r="AN46" s="154" t="str">
        <f t="shared" si="15"/>
        <v/>
      </c>
      <c r="AO46" s="835" t="str">
        <f t="shared" si="16"/>
        <v/>
      </c>
      <c r="AP46" s="155" t="str">
        <f t="shared" si="17"/>
        <v/>
      </c>
      <c r="AR46" s="166" t="str">
        <f t="shared" si="6"/>
        <v/>
      </c>
      <c r="AS46" s="167" t="str">
        <f t="shared" si="7"/>
        <v/>
      </c>
      <c r="AT46" s="168" t="str">
        <f t="shared" si="23"/>
        <v/>
      </c>
      <c r="AV46" s="160" t="str" cm="1">
        <f t="array" aca="1" ref="AV46" ca="1">IF(AND($M46=1,ISNUMBER(INDIRECT(ADDRESS(ROW(),COLUMN()-_mp_perc_gap)))), INDIRECT(ADDRESS(ROW(),COLUMN()-_mp_perc_gap))*(1-AV$8)*(1-$BQ$8), "")</f>
        <v/>
      </c>
      <c r="AW46" s="160" t="str" cm="1">
        <f t="array" aca="1" ref="AW46" ca="1">IF(AND($M46=1,ISNUMBER(INDIRECT(ADDRESS(ROW(),COLUMN()-_mp_perc_gap)))), INDIRECT(ADDRESS(ROW(),COLUMN()-_mp_perc_gap))*(1-AW$8)*(1-$BQ$8), "")</f>
        <v/>
      </c>
      <c r="AX46" s="160" t="str" cm="1">
        <f t="array" aca="1" ref="AX46" ca="1">IF(AND($M46=1,ISNUMBER(INDIRECT(ADDRESS(ROW(),COLUMN()-_mp_perc_gap)))), INDIRECT(ADDRESS(ROW(),COLUMN()-_mp_perc_gap))*(1-AX$8)*(1-$BQ$8), "")</f>
        <v/>
      </c>
      <c r="AY46" s="160" t="str" cm="1">
        <f t="array" aca="1" ref="AY46" ca="1">IF(AND($M46=1,ISNUMBER(INDIRECT(ADDRESS(ROW(),COLUMN()-_mp_perc_gap)))), INDIRECT(ADDRESS(ROW(),COLUMN()-_mp_perc_gap))*(1-AY$8)*(1-$BQ$8), "")</f>
        <v/>
      </c>
      <c r="AZ46" s="160" t="str" cm="1">
        <f t="array" aca="1" ref="AZ46" ca="1">IF(AND($M46=1,ISNUMBER(INDIRECT(ADDRESS(ROW(),COLUMN()-_mp_perc_gap)))), INDIRECT(ADDRESS(ROW(),COLUMN()-_mp_perc_gap))*(1-AZ$8)*(1-$BQ$8), "")</f>
        <v/>
      </c>
      <c r="BA46" s="160" t="str" cm="1">
        <f t="array" aca="1" ref="BA46" ca="1">IF(AND($M46=1,ISNUMBER(INDIRECT(ADDRESS(ROW(),COLUMN()-_mp_perc_gap)))), INDIRECT(ADDRESS(ROW(),COLUMN()-_mp_perc_gap))*(1-BA$8)*(1-$BQ$8), "")</f>
        <v/>
      </c>
      <c r="BB46" s="160" t="str" cm="1">
        <f t="array" aca="1" ref="BB46" ca="1">IF(AND($M46=1,ISNUMBER(INDIRECT(ADDRESS(ROW(),COLUMN()-_mp_perc_gap)))), INDIRECT(ADDRESS(ROW(),COLUMN()-_mp_perc_gap))*(1-BB$8)*(1-$BQ$8), "")</f>
        <v/>
      </c>
      <c r="BC46" s="160" t="str" cm="1">
        <f t="array" aca="1" ref="BC46" ca="1">IF(AND($M46=1,ISNUMBER(INDIRECT(ADDRESS(ROW(),COLUMN()-_mp_perc_gap)))), INDIRECT(ADDRESS(ROW(),COLUMN()-_mp_perc_gap))*(1-BC$8)*(1-$BQ$8), "")</f>
        <v/>
      </c>
      <c r="BD46" s="160" t="str" cm="1">
        <f t="array" aca="1" ref="BD46" ca="1">IF(AND($M46=1,ISNUMBER(INDIRECT(ADDRESS(ROW(),COLUMN()-_mp_perc_gap)))), INDIRECT(ADDRESS(ROW(),COLUMN()-_mp_perc_gap))*(1-BD$8)*(1-$BQ$8), "")</f>
        <v/>
      </c>
      <c r="BE46" s="160" t="str" cm="1">
        <f t="array" aca="1" ref="BE46" ca="1">IF(AND($M46=1,ISNUMBER(INDIRECT(ADDRESS(ROW(),COLUMN()-_mp_perc_gap)))), INDIRECT(ADDRESS(ROW(),COLUMN()-_mp_perc_gap))*(1-BE$8)*(1-$BQ$8), "")</f>
        <v/>
      </c>
      <c r="BF46" s="160" t="str" cm="1">
        <f t="array" aca="1" ref="BF46" ca="1">IF(AND($M46=1,ISNUMBER(INDIRECT(ADDRESS(ROW(),COLUMN()-_mp_perc_gap)))), INDIRECT(ADDRESS(ROW(),COLUMN()-_mp_perc_gap))*(1-BF$8)*(1-$BQ$8), "")</f>
        <v/>
      </c>
      <c r="BG46" s="160" t="str" cm="1">
        <f t="array" aca="1" ref="BG46" ca="1">IF(AND($M46=1,ISNUMBER(INDIRECT(ADDRESS(ROW(),COLUMN()-_mp_perc_gap)))), INDIRECT(ADDRESS(ROW(),COLUMN()-_mp_perc_gap))*(1-BG$8)*(1-$BQ$8), "")</f>
        <v/>
      </c>
      <c r="BH46" s="160" t="str" cm="1">
        <f t="array" aca="1" ref="BH46" ca="1">IF(AND($M46=1,ISNUMBER(INDIRECT(ADDRESS(ROW(),COLUMN()-_mp_perc_gap)))), INDIRECT(ADDRESS(ROW(),COLUMN()-_mp_perc_gap))*(1-BH$8)*(1-$BQ$8), "")</f>
        <v/>
      </c>
      <c r="BI46" s="160" t="str" cm="1">
        <f t="array" aca="1" ref="BI46" ca="1">IF(AND($M46=1,ISNUMBER(INDIRECT(ADDRESS(ROW(),COLUMN()-_mp_perc_gap)))), INDIRECT(ADDRESS(ROW(),COLUMN()-_mp_perc_gap))*(1-BI$8)*(1-$BQ$8), "")</f>
        <v/>
      </c>
      <c r="BJ46" s="160" t="str" cm="1">
        <f t="array" aca="1" ref="BJ46" ca="1">IF(AND($M46=1,ISNUMBER(INDIRECT(ADDRESS(ROW(),COLUMN()-_mp_perc_gap)))), INDIRECT(ADDRESS(ROW(),COLUMN()-_mp_perc_gap))*(1-BJ$8)*(1-$BQ$8), "")</f>
        <v/>
      </c>
      <c r="BK46" s="160" t="str" cm="1">
        <f t="array" aca="1" ref="BK46" ca="1">IF(AND($M46=1,ISNUMBER(INDIRECT(ADDRESS(ROW(),COLUMN()-_mp_perc_gap)))), INDIRECT(ADDRESS(ROW(),COLUMN()-_mp_perc_gap))*(1-BK$8)*(1-$BQ$8), "")</f>
        <v/>
      </c>
      <c r="BM46" s="169" t="str">
        <f t="shared" si="9"/>
        <v/>
      </c>
      <c r="BN46" s="842" t="str">
        <f t="shared" si="10"/>
        <v/>
      </c>
      <c r="BO46" s="843" t="str">
        <f t="shared" si="11"/>
        <v/>
      </c>
      <c r="BP46" s="841" t="str">
        <f t="shared" si="13"/>
        <v/>
      </c>
      <c r="BQ46" s="170"/>
      <c r="BR46" s="133" t="b">
        <f t="shared" si="24"/>
        <v>1</v>
      </c>
      <c r="BU46" s="171">
        <f t="shared" si="20"/>
        <v>0</v>
      </c>
      <c r="BV46" s="171"/>
    </row>
    <row r="47" spans="2:74" ht="14.95" customHeight="1" x14ac:dyDescent="0.2">
      <c r="B47" s="691">
        <v>36</v>
      </c>
      <c r="C47" s="547"/>
      <c r="D47" s="548"/>
      <c r="E47" s="549"/>
      <c r="F47" s="550"/>
      <c r="G47" s="551"/>
      <c r="H47" s="551"/>
      <c r="I47" s="552"/>
      <c r="J47" s="553"/>
      <c r="K47" s="146">
        <f t="shared" si="21"/>
        <v>0</v>
      </c>
      <c r="M47" s="147">
        <f t="shared" si="22"/>
        <v>0</v>
      </c>
      <c r="N47" s="148">
        <f xml:space="preserve"> IF(M47=0, 0,VLOOKUP($F47,'הנחיות למילוי-התחל כאן'!$F$6:$I$17,3,0))</f>
        <v>0</v>
      </c>
      <c r="O47" s="149">
        <f xml:space="preserve"> IF(M47=0, 0,VLOOKUP($F47,'הנחיות למילוי-התחל כאן'!$F$6:$I$17,4,0))</f>
        <v>0</v>
      </c>
      <c r="P47" s="852">
        <f t="shared" si="2"/>
        <v>0</v>
      </c>
      <c r="Q47" s="230" t="str">
        <f t="shared" si="14"/>
        <v>$S$47:$AH$47</v>
      </c>
      <c r="S47" s="565"/>
      <c r="T47" s="565"/>
      <c r="U47" s="565"/>
      <c r="V47" s="565"/>
      <c r="W47" s="565"/>
      <c r="X47" s="565"/>
      <c r="Y47" s="565"/>
      <c r="Z47" s="565"/>
      <c r="AA47" s="565"/>
      <c r="AB47" s="565"/>
      <c r="AC47" s="565"/>
      <c r="AD47" s="565"/>
      <c r="AE47" s="565"/>
      <c r="AF47" s="565"/>
      <c r="AG47" s="565"/>
      <c r="AH47" s="565"/>
      <c r="AJ47" s="164" t="str">
        <f t="shared" si="3"/>
        <v/>
      </c>
      <c r="AK47" s="152" t="str">
        <f t="shared" ca="1" si="4"/>
        <v/>
      </c>
      <c r="AL47" s="165" t="str">
        <f t="shared" si="5"/>
        <v/>
      </c>
      <c r="AN47" s="154" t="str">
        <f t="shared" si="15"/>
        <v/>
      </c>
      <c r="AO47" s="835" t="str">
        <f t="shared" si="16"/>
        <v/>
      </c>
      <c r="AP47" s="155" t="str">
        <f t="shared" si="17"/>
        <v/>
      </c>
      <c r="AR47" s="166" t="str">
        <f t="shared" si="6"/>
        <v/>
      </c>
      <c r="AS47" s="167" t="str">
        <f t="shared" si="7"/>
        <v/>
      </c>
      <c r="AT47" s="168" t="str">
        <f t="shared" si="23"/>
        <v/>
      </c>
      <c r="AV47" s="160" t="str" cm="1">
        <f t="array" aca="1" ref="AV47" ca="1">IF(AND($M47=1,ISNUMBER(INDIRECT(ADDRESS(ROW(),COLUMN()-_mp_perc_gap)))), INDIRECT(ADDRESS(ROW(),COLUMN()-_mp_perc_gap))*(1-AV$8)*(1-$BQ$8), "")</f>
        <v/>
      </c>
      <c r="AW47" s="160" t="str" cm="1">
        <f t="array" aca="1" ref="AW47" ca="1">IF(AND($M47=1,ISNUMBER(INDIRECT(ADDRESS(ROW(),COLUMN()-_mp_perc_gap)))), INDIRECT(ADDRESS(ROW(),COLUMN()-_mp_perc_gap))*(1-AW$8)*(1-$BQ$8), "")</f>
        <v/>
      </c>
      <c r="AX47" s="160" t="str" cm="1">
        <f t="array" aca="1" ref="AX47" ca="1">IF(AND($M47=1,ISNUMBER(INDIRECT(ADDRESS(ROW(),COLUMN()-_mp_perc_gap)))), INDIRECT(ADDRESS(ROW(),COLUMN()-_mp_perc_gap))*(1-AX$8)*(1-$BQ$8), "")</f>
        <v/>
      </c>
      <c r="AY47" s="160" t="str" cm="1">
        <f t="array" aca="1" ref="AY47" ca="1">IF(AND($M47=1,ISNUMBER(INDIRECT(ADDRESS(ROW(),COLUMN()-_mp_perc_gap)))), INDIRECT(ADDRESS(ROW(),COLUMN()-_mp_perc_gap))*(1-AY$8)*(1-$BQ$8), "")</f>
        <v/>
      </c>
      <c r="AZ47" s="160" t="str" cm="1">
        <f t="array" aca="1" ref="AZ47" ca="1">IF(AND($M47=1,ISNUMBER(INDIRECT(ADDRESS(ROW(),COLUMN()-_mp_perc_gap)))), INDIRECT(ADDRESS(ROW(),COLUMN()-_mp_perc_gap))*(1-AZ$8)*(1-$BQ$8), "")</f>
        <v/>
      </c>
      <c r="BA47" s="160" t="str" cm="1">
        <f t="array" aca="1" ref="BA47" ca="1">IF(AND($M47=1,ISNUMBER(INDIRECT(ADDRESS(ROW(),COLUMN()-_mp_perc_gap)))), INDIRECT(ADDRESS(ROW(),COLUMN()-_mp_perc_gap))*(1-BA$8)*(1-$BQ$8), "")</f>
        <v/>
      </c>
      <c r="BB47" s="160" t="str" cm="1">
        <f t="array" aca="1" ref="BB47" ca="1">IF(AND($M47=1,ISNUMBER(INDIRECT(ADDRESS(ROW(),COLUMN()-_mp_perc_gap)))), INDIRECT(ADDRESS(ROW(),COLUMN()-_mp_perc_gap))*(1-BB$8)*(1-$BQ$8), "")</f>
        <v/>
      </c>
      <c r="BC47" s="160" t="str" cm="1">
        <f t="array" aca="1" ref="BC47" ca="1">IF(AND($M47=1,ISNUMBER(INDIRECT(ADDRESS(ROW(),COLUMN()-_mp_perc_gap)))), INDIRECT(ADDRESS(ROW(),COLUMN()-_mp_perc_gap))*(1-BC$8)*(1-$BQ$8), "")</f>
        <v/>
      </c>
      <c r="BD47" s="160" t="str" cm="1">
        <f t="array" aca="1" ref="BD47" ca="1">IF(AND($M47=1,ISNUMBER(INDIRECT(ADDRESS(ROW(),COLUMN()-_mp_perc_gap)))), INDIRECT(ADDRESS(ROW(),COLUMN()-_mp_perc_gap))*(1-BD$8)*(1-$BQ$8), "")</f>
        <v/>
      </c>
      <c r="BE47" s="160" t="str" cm="1">
        <f t="array" aca="1" ref="BE47" ca="1">IF(AND($M47=1,ISNUMBER(INDIRECT(ADDRESS(ROW(),COLUMN()-_mp_perc_gap)))), INDIRECT(ADDRESS(ROW(),COLUMN()-_mp_perc_gap))*(1-BE$8)*(1-$BQ$8), "")</f>
        <v/>
      </c>
      <c r="BF47" s="160" t="str" cm="1">
        <f t="array" aca="1" ref="BF47" ca="1">IF(AND($M47=1,ISNUMBER(INDIRECT(ADDRESS(ROW(),COLUMN()-_mp_perc_gap)))), INDIRECT(ADDRESS(ROW(),COLUMN()-_mp_perc_gap))*(1-BF$8)*(1-$BQ$8), "")</f>
        <v/>
      </c>
      <c r="BG47" s="160" t="str" cm="1">
        <f t="array" aca="1" ref="BG47" ca="1">IF(AND($M47=1,ISNUMBER(INDIRECT(ADDRESS(ROW(),COLUMN()-_mp_perc_gap)))), INDIRECT(ADDRESS(ROW(),COLUMN()-_mp_perc_gap))*(1-BG$8)*(1-$BQ$8), "")</f>
        <v/>
      </c>
      <c r="BH47" s="160" t="str" cm="1">
        <f t="array" aca="1" ref="BH47" ca="1">IF(AND($M47=1,ISNUMBER(INDIRECT(ADDRESS(ROW(),COLUMN()-_mp_perc_gap)))), INDIRECT(ADDRESS(ROW(),COLUMN()-_mp_perc_gap))*(1-BH$8)*(1-$BQ$8), "")</f>
        <v/>
      </c>
      <c r="BI47" s="160" t="str" cm="1">
        <f t="array" aca="1" ref="BI47" ca="1">IF(AND($M47=1,ISNUMBER(INDIRECT(ADDRESS(ROW(),COLUMN()-_mp_perc_gap)))), INDIRECT(ADDRESS(ROW(),COLUMN()-_mp_perc_gap))*(1-BI$8)*(1-$BQ$8), "")</f>
        <v/>
      </c>
      <c r="BJ47" s="160" t="str" cm="1">
        <f t="array" aca="1" ref="BJ47" ca="1">IF(AND($M47=1,ISNUMBER(INDIRECT(ADDRESS(ROW(),COLUMN()-_mp_perc_gap)))), INDIRECT(ADDRESS(ROW(),COLUMN()-_mp_perc_gap))*(1-BJ$8)*(1-$BQ$8), "")</f>
        <v/>
      </c>
      <c r="BK47" s="160" t="str" cm="1">
        <f t="array" aca="1" ref="BK47" ca="1">IF(AND($M47=1,ISNUMBER(INDIRECT(ADDRESS(ROW(),COLUMN()-_mp_perc_gap)))), INDIRECT(ADDRESS(ROW(),COLUMN()-_mp_perc_gap))*(1-BK$8)*(1-$BQ$8), "")</f>
        <v/>
      </c>
      <c r="BM47" s="169" t="str">
        <f t="shared" si="9"/>
        <v/>
      </c>
      <c r="BN47" s="842" t="str">
        <f t="shared" si="10"/>
        <v/>
      </c>
      <c r="BO47" s="843" t="str">
        <f t="shared" si="11"/>
        <v/>
      </c>
      <c r="BP47" s="841" t="str">
        <f t="shared" si="13"/>
        <v/>
      </c>
      <c r="BQ47" s="170"/>
      <c r="BR47" s="133" t="b">
        <f t="shared" si="24"/>
        <v>1</v>
      </c>
      <c r="BU47" s="171">
        <f t="shared" si="20"/>
        <v>0</v>
      </c>
      <c r="BV47" s="171"/>
    </row>
    <row r="48" spans="2:74" ht="14.95" customHeight="1" x14ac:dyDescent="0.2">
      <c r="B48" s="691">
        <v>37</v>
      </c>
      <c r="C48" s="547"/>
      <c r="D48" s="548"/>
      <c r="E48" s="549"/>
      <c r="F48" s="550"/>
      <c r="G48" s="551"/>
      <c r="H48" s="551"/>
      <c r="I48" s="552"/>
      <c r="J48" s="553"/>
      <c r="K48" s="146">
        <f t="shared" si="21"/>
        <v>0</v>
      </c>
      <c r="M48" s="147">
        <f t="shared" si="22"/>
        <v>0</v>
      </c>
      <c r="N48" s="148">
        <f xml:space="preserve"> IF(M48=0, 0,VLOOKUP($F48,'הנחיות למילוי-התחל כאן'!$F$6:$I$17,3,0))</f>
        <v>0</v>
      </c>
      <c r="O48" s="149">
        <f xml:space="preserve"> IF(M48=0, 0,VLOOKUP($F48,'הנחיות למילוי-התחל כאן'!$F$6:$I$17,4,0))</f>
        <v>0</v>
      </c>
      <c r="P48" s="852">
        <f t="shared" si="2"/>
        <v>0</v>
      </c>
      <c r="Q48" s="230" t="str">
        <f t="shared" si="14"/>
        <v>$S$48:$AH$48</v>
      </c>
      <c r="S48" s="565"/>
      <c r="T48" s="565"/>
      <c r="U48" s="565"/>
      <c r="V48" s="565"/>
      <c r="W48" s="565"/>
      <c r="X48" s="565"/>
      <c r="Y48" s="565"/>
      <c r="Z48" s="565"/>
      <c r="AA48" s="565"/>
      <c r="AB48" s="565"/>
      <c r="AC48" s="565"/>
      <c r="AD48" s="565"/>
      <c r="AE48" s="565"/>
      <c r="AF48" s="565"/>
      <c r="AG48" s="565"/>
      <c r="AH48" s="565"/>
      <c r="AJ48" s="164" t="str">
        <f t="shared" si="3"/>
        <v/>
      </c>
      <c r="AK48" s="152" t="str">
        <f t="shared" ca="1" si="4"/>
        <v/>
      </c>
      <c r="AL48" s="165" t="str">
        <f t="shared" si="5"/>
        <v/>
      </c>
      <c r="AN48" s="154" t="str">
        <f t="shared" si="15"/>
        <v/>
      </c>
      <c r="AO48" s="835" t="str">
        <f t="shared" si="16"/>
        <v/>
      </c>
      <c r="AP48" s="155" t="str">
        <f t="shared" si="17"/>
        <v/>
      </c>
      <c r="AR48" s="166" t="str">
        <f t="shared" si="6"/>
        <v/>
      </c>
      <c r="AS48" s="167" t="str">
        <f t="shared" si="7"/>
        <v/>
      </c>
      <c r="AT48" s="168" t="str">
        <f t="shared" si="23"/>
        <v/>
      </c>
      <c r="AV48" s="160" t="str" cm="1">
        <f t="array" aca="1" ref="AV48" ca="1">IF(AND($M48=1,ISNUMBER(INDIRECT(ADDRESS(ROW(),COLUMN()-_mp_perc_gap)))), INDIRECT(ADDRESS(ROW(),COLUMN()-_mp_perc_gap))*(1-AV$8)*(1-$BQ$8), "")</f>
        <v/>
      </c>
      <c r="AW48" s="160" t="str" cm="1">
        <f t="array" aca="1" ref="AW48" ca="1">IF(AND($M48=1,ISNUMBER(INDIRECT(ADDRESS(ROW(),COLUMN()-_mp_perc_gap)))), INDIRECT(ADDRESS(ROW(),COLUMN()-_mp_perc_gap))*(1-AW$8)*(1-$BQ$8), "")</f>
        <v/>
      </c>
      <c r="AX48" s="160" t="str" cm="1">
        <f t="array" aca="1" ref="AX48" ca="1">IF(AND($M48=1,ISNUMBER(INDIRECT(ADDRESS(ROW(),COLUMN()-_mp_perc_gap)))), INDIRECT(ADDRESS(ROW(),COLUMN()-_mp_perc_gap))*(1-AX$8)*(1-$BQ$8), "")</f>
        <v/>
      </c>
      <c r="AY48" s="160" t="str" cm="1">
        <f t="array" aca="1" ref="AY48" ca="1">IF(AND($M48=1,ISNUMBER(INDIRECT(ADDRESS(ROW(),COLUMN()-_mp_perc_gap)))), INDIRECT(ADDRESS(ROW(),COLUMN()-_mp_perc_gap))*(1-AY$8)*(1-$BQ$8), "")</f>
        <v/>
      </c>
      <c r="AZ48" s="160" t="str" cm="1">
        <f t="array" aca="1" ref="AZ48" ca="1">IF(AND($M48=1,ISNUMBER(INDIRECT(ADDRESS(ROW(),COLUMN()-_mp_perc_gap)))), INDIRECT(ADDRESS(ROW(),COLUMN()-_mp_perc_gap))*(1-AZ$8)*(1-$BQ$8), "")</f>
        <v/>
      </c>
      <c r="BA48" s="160" t="str" cm="1">
        <f t="array" aca="1" ref="BA48" ca="1">IF(AND($M48=1,ISNUMBER(INDIRECT(ADDRESS(ROW(),COLUMN()-_mp_perc_gap)))), INDIRECT(ADDRESS(ROW(),COLUMN()-_mp_perc_gap))*(1-BA$8)*(1-$BQ$8), "")</f>
        <v/>
      </c>
      <c r="BB48" s="160" t="str" cm="1">
        <f t="array" aca="1" ref="BB48" ca="1">IF(AND($M48=1,ISNUMBER(INDIRECT(ADDRESS(ROW(),COLUMN()-_mp_perc_gap)))), INDIRECT(ADDRESS(ROW(),COLUMN()-_mp_perc_gap))*(1-BB$8)*(1-$BQ$8), "")</f>
        <v/>
      </c>
      <c r="BC48" s="160" t="str" cm="1">
        <f t="array" aca="1" ref="BC48" ca="1">IF(AND($M48=1,ISNUMBER(INDIRECT(ADDRESS(ROW(),COLUMN()-_mp_perc_gap)))), INDIRECT(ADDRESS(ROW(),COLUMN()-_mp_perc_gap))*(1-BC$8)*(1-$BQ$8), "")</f>
        <v/>
      </c>
      <c r="BD48" s="160" t="str" cm="1">
        <f t="array" aca="1" ref="BD48" ca="1">IF(AND($M48=1,ISNUMBER(INDIRECT(ADDRESS(ROW(),COLUMN()-_mp_perc_gap)))), INDIRECT(ADDRESS(ROW(),COLUMN()-_mp_perc_gap))*(1-BD$8)*(1-$BQ$8), "")</f>
        <v/>
      </c>
      <c r="BE48" s="160" t="str" cm="1">
        <f t="array" aca="1" ref="BE48" ca="1">IF(AND($M48=1,ISNUMBER(INDIRECT(ADDRESS(ROW(),COLUMN()-_mp_perc_gap)))), INDIRECT(ADDRESS(ROW(),COLUMN()-_mp_perc_gap))*(1-BE$8)*(1-$BQ$8), "")</f>
        <v/>
      </c>
      <c r="BF48" s="160" t="str" cm="1">
        <f t="array" aca="1" ref="BF48" ca="1">IF(AND($M48=1,ISNUMBER(INDIRECT(ADDRESS(ROW(),COLUMN()-_mp_perc_gap)))), INDIRECT(ADDRESS(ROW(),COLUMN()-_mp_perc_gap))*(1-BF$8)*(1-$BQ$8), "")</f>
        <v/>
      </c>
      <c r="BG48" s="160" t="str" cm="1">
        <f t="array" aca="1" ref="BG48" ca="1">IF(AND($M48=1,ISNUMBER(INDIRECT(ADDRESS(ROW(),COLUMN()-_mp_perc_gap)))), INDIRECT(ADDRESS(ROW(),COLUMN()-_mp_perc_gap))*(1-BG$8)*(1-$BQ$8), "")</f>
        <v/>
      </c>
      <c r="BH48" s="160" t="str" cm="1">
        <f t="array" aca="1" ref="BH48" ca="1">IF(AND($M48=1,ISNUMBER(INDIRECT(ADDRESS(ROW(),COLUMN()-_mp_perc_gap)))), INDIRECT(ADDRESS(ROW(),COLUMN()-_mp_perc_gap))*(1-BH$8)*(1-$BQ$8), "")</f>
        <v/>
      </c>
      <c r="BI48" s="160" t="str" cm="1">
        <f t="array" aca="1" ref="BI48" ca="1">IF(AND($M48=1,ISNUMBER(INDIRECT(ADDRESS(ROW(),COLUMN()-_mp_perc_gap)))), INDIRECT(ADDRESS(ROW(),COLUMN()-_mp_perc_gap))*(1-BI$8)*(1-$BQ$8), "")</f>
        <v/>
      </c>
      <c r="BJ48" s="160" t="str" cm="1">
        <f t="array" aca="1" ref="BJ48" ca="1">IF(AND($M48=1,ISNUMBER(INDIRECT(ADDRESS(ROW(),COLUMN()-_mp_perc_gap)))), INDIRECT(ADDRESS(ROW(),COLUMN()-_mp_perc_gap))*(1-BJ$8)*(1-$BQ$8), "")</f>
        <v/>
      </c>
      <c r="BK48" s="160" t="str" cm="1">
        <f t="array" aca="1" ref="BK48" ca="1">IF(AND($M48=1,ISNUMBER(INDIRECT(ADDRESS(ROW(),COLUMN()-_mp_perc_gap)))), INDIRECT(ADDRESS(ROW(),COLUMN()-_mp_perc_gap))*(1-BK$8)*(1-$BQ$8), "")</f>
        <v/>
      </c>
      <c r="BM48" s="169" t="str">
        <f t="shared" si="9"/>
        <v/>
      </c>
      <c r="BN48" s="842" t="str">
        <f t="shared" si="10"/>
        <v/>
      </c>
      <c r="BO48" s="843" t="str">
        <f t="shared" si="11"/>
        <v/>
      </c>
      <c r="BP48" s="841" t="str">
        <f t="shared" si="13"/>
        <v/>
      </c>
      <c r="BQ48" s="170"/>
      <c r="BR48" s="133" t="b">
        <f t="shared" si="24"/>
        <v>1</v>
      </c>
      <c r="BU48" s="171">
        <f t="shared" si="20"/>
        <v>0</v>
      </c>
      <c r="BV48" s="171"/>
    </row>
    <row r="49" spans="2:74" ht="14.95" customHeight="1" x14ac:dyDescent="0.2">
      <c r="B49" s="691">
        <v>38</v>
      </c>
      <c r="C49" s="547"/>
      <c r="D49" s="548"/>
      <c r="E49" s="549"/>
      <c r="F49" s="550"/>
      <c r="G49" s="551"/>
      <c r="H49" s="551"/>
      <c r="I49" s="552"/>
      <c r="J49" s="553"/>
      <c r="K49" s="146">
        <f t="shared" si="21"/>
        <v>0</v>
      </c>
      <c r="M49" s="147">
        <f t="shared" si="22"/>
        <v>0</v>
      </c>
      <c r="N49" s="148">
        <f xml:space="preserve"> IF(M49=0, 0,VLOOKUP($F49,'הנחיות למילוי-התחל כאן'!$F$6:$I$17,3,0))</f>
        <v>0</v>
      </c>
      <c r="O49" s="149">
        <f xml:space="preserve"> IF(M49=0, 0,VLOOKUP($F49,'הנחיות למילוי-התחל כאן'!$F$6:$I$17,4,0))</f>
        <v>0</v>
      </c>
      <c r="P49" s="852">
        <f t="shared" si="2"/>
        <v>0</v>
      </c>
      <c r="Q49" s="230" t="str">
        <f t="shared" si="14"/>
        <v>$S$49:$AH$49</v>
      </c>
      <c r="S49" s="565"/>
      <c r="T49" s="565"/>
      <c r="U49" s="565"/>
      <c r="V49" s="565"/>
      <c r="W49" s="565"/>
      <c r="X49" s="565"/>
      <c r="Y49" s="565"/>
      <c r="Z49" s="565"/>
      <c r="AA49" s="565"/>
      <c r="AB49" s="565"/>
      <c r="AC49" s="565"/>
      <c r="AD49" s="565"/>
      <c r="AE49" s="565"/>
      <c r="AF49" s="565"/>
      <c r="AG49" s="565"/>
      <c r="AH49" s="565"/>
      <c r="AJ49" s="164" t="str">
        <f t="shared" si="3"/>
        <v/>
      </c>
      <c r="AK49" s="152" t="str">
        <f t="shared" ca="1" si="4"/>
        <v/>
      </c>
      <c r="AL49" s="165" t="str">
        <f t="shared" si="5"/>
        <v/>
      </c>
      <c r="AN49" s="154" t="str">
        <f t="shared" si="15"/>
        <v/>
      </c>
      <c r="AO49" s="835" t="str">
        <f t="shared" si="16"/>
        <v/>
      </c>
      <c r="AP49" s="155" t="str">
        <f t="shared" si="17"/>
        <v/>
      </c>
      <c r="AR49" s="166" t="str">
        <f t="shared" si="6"/>
        <v/>
      </c>
      <c r="AS49" s="167" t="str">
        <f t="shared" si="7"/>
        <v/>
      </c>
      <c r="AT49" s="168" t="str">
        <f t="shared" si="23"/>
        <v/>
      </c>
      <c r="AV49" s="160" t="str" cm="1">
        <f t="array" aca="1" ref="AV49" ca="1">IF(AND($M49=1,ISNUMBER(INDIRECT(ADDRESS(ROW(),COLUMN()-_mp_perc_gap)))), INDIRECT(ADDRESS(ROW(),COLUMN()-_mp_perc_gap))*(1-AV$8)*(1-$BQ$8), "")</f>
        <v/>
      </c>
      <c r="AW49" s="160" t="str" cm="1">
        <f t="array" aca="1" ref="AW49" ca="1">IF(AND($M49=1,ISNUMBER(INDIRECT(ADDRESS(ROW(),COLUMN()-_mp_perc_gap)))), INDIRECT(ADDRESS(ROW(),COLUMN()-_mp_perc_gap))*(1-AW$8)*(1-$BQ$8), "")</f>
        <v/>
      </c>
      <c r="AX49" s="160" t="str" cm="1">
        <f t="array" aca="1" ref="AX49" ca="1">IF(AND($M49=1,ISNUMBER(INDIRECT(ADDRESS(ROW(),COLUMN()-_mp_perc_gap)))), INDIRECT(ADDRESS(ROW(),COLUMN()-_mp_perc_gap))*(1-AX$8)*(1-$BQ$8), "")</f>
        <v/>
      </c>
      <c r="AY49" s="160" t="str" cm="1">
        <f t="array" aca="1" ref="AY49" ca="1">IF(AND($M49=1,ISNUMBER(INDIRECT(ADDRESS(ROW(),COLUMN()-_mp_perc_gap)))), INDIRECT(ADDRESS(ROW(),COLUMN()-_mp_perc_gap))*(1-AY$8)*(1-$BQ$8), "")</f>
        <v/>
      </c>
      <c r="AZ49" s="160" t="str" cm="1">
        <f t="array" aca="1" ref="AZ49" ca="1">IF(AND($M49=1,ISNUMBER(INDIRECT(ADDRESS(ROW(),COLUMN()-_mp_perc_gap)))), INDIRECT(ADDRESS(ROW(),COLUMN()-_mp_perc_gap))*(1-AZ$8)*(1-$BQ$8), "")</f>
        <v/>
      </c>
      <c r="BA49" s="160" t="str" cm="1">
        <f t="array" aca="1" ref="BA49" ca="1">IF(AND($M49=1,ISNUMBER(INDIRECT(ADDRESS(ROW(),COLUMN()-_mp_perc_gap)))), INDIRECT(ADDRESS(ROW(),COLUMN()-_mp_perc_gap))*(1-BA$8)*(1-$BQ$8), "")</f>
        <v/>
      </c>
      <c r="BB49" s="160" t="str" cm="1">
        <f t="array" aca="1" ref="BB49" ca="1">IF(AND($M49=1,ISNUMBER(INDIRECT(ADDRESS(ROW(),COLUMN()-_mp_perc_gap)))), INDIRECT(ADDRESS(ROW(),COLUMN()-_mp_perc_gap))*(1-BB$8)*(1-$BQ$8), "")</f>
        <v/>
      </c>
      <c r="BC49" s="160" t="str" cm="1">
        <f t="array" aca="1" ref="BC49" ca="1">IF(AND($M49=1,ISNUMBER(INDIRECT(ADDRESS(ROW(),COLUMN()-_mp_perc_gap)))), INDIRECT(ADDRESS(ROW(),COLUMN()-_mp_perc_gap))*(1-BC$8)*(1-$BQ$8), "")</f>
        <v/>
      </c>
      <c r="BD49" s="160" t="str" cm="1">
        <f t="array" aca="1" ref="BD49" ca="1">IF(AND($M49=1,ISNUMBER(INDIRECT(ADDRESS(ROW(),COLUMN()-_mp_perc_gap)))), INDIRECT(ADDRESS(ROW(),COLUMN()-_mp_perc_gap))*(1-BD$8)*(1-$BQ$8), "")</f>
        <v/>
      </c>
      <c r="BE49" s="160" t="str" cm="1">
        <f t="array" aca="1" ref="BE49" ca="1">IF(AND($M49=1,ISNUMBER(INDIRECT(ADDRESS(ROW(),COLUMN()-_mp_perc_gap)))), INDIRECT(ADDRESS(ROW(),COLUMN()-_mp_perc_gap))*(1-BE$8)*(1-$BQ$8), "")</f>
        <v/>
      </c>
      <c r="BF49" s="160" t="str" cm="1">
        <f t="array" aca="1" ref="BF49" ca="1">IF(AND($M49=1,ISNUMBER(INDIRECT(ADDRESS(ROW(),COLUMN()-_mp_perc_gap)))), INDIRECT(ADDRESS(ROW(),COLUMN()-_mp_perc_gap))*(1-BF$8)*(1-$BQ$8), "")</f>
        <v/>
      </c>
      <c r="BG49" s="160" t="str" cm="1">
        <f t="array" aca="1" ref="BG49" ca="1">IF(AND($M49=1,ISNUMBER(INDIRECT(ADDRESS(ROW(),COLUMN()-_mp_perc_gap)))), INDIRECT(ADDRESS(ROW(),COLUMN()-_mp_perc_gap))*(1-BG$8)*(1-$BQ$8), "")</f>
        <v/>
      </c>
      <c r="BH49" s="160" t="str" cm="1">
        <f t="array" aca="1" ref="BH49" ca="1">IF(AND($M49=1,ISNUMBER(INDIRECT(ADDRESS(ROW(),COLUMN()-_mp_perc_gap)))), INDIRECT(ADDRESS(ROW(),COLUMN()-_mp_perc_gap))*(1-BH$8)*(1-$BQ$8), "")</f>
        <v/>
      </c>
      <c r="BI49" s="160" t="str" cm="1">
        <f t="array" aca="1" ref="BI49" ca="1">IF(AND($M49=1,ISNUMBER(INDIRECT(ADDRESS(ROW(),COLUMN()-_mp_perc_gap)))), INDIRECT(ADDRESS(ROW(),COLUMN()-_mp_perc_gap))*(1-BI$8)*(1-$BQ$8), "")</f>
        <v/>
      </c>
      <c r="BJ49" s="160" t="str" cm="1">
        <f t="array" aca="1" ref="BJ49" ca="1">IF(AND($M49=1,ISNUMBER(INDIRECT(ADDRESS(ROW(),COLUMN()-_mp_perc_gap)))), INDIRECT(ADDRESS(ROW(),COLUMN()-_mp_perc_gap))*(1-BJ$8)*(1-$BQ$8), "")</f>
        <v/>
      </c>
      <c r="BK49" s="160" t="str" cm="1">
        <f t="array" aca="1" ref="BK49" ca="1">IF(AND($M49=1,ISNUMBER(INDIRECT(ADDRESS(ROW(),COLUMN()-_mp_perc_gap)))), INDIRECT(ADDRESS(ROW(),COLUMN()-_mp_perc_gap))*(1-BK$8)*(1-$BQ$8), "")</f>
        <v/>
      </c>
      <c r="BM49" s="169" t="str">
        <f t="shared" si="9"/>
        <v/>
      </c>
      <c r="BN49" s="842" t="str">
        <f t="shared" si="10"/>
        <v/>
      </c>
      <c r="BO49" s="843" t="str">
        <f t="shared" si="11"/>
        <v/>
      </c>
      <c r="BP49" s="841" t="str">
        <f t="shared" si="13"/>
        <v/>
      </c>
      <c r="BQ49" s="170"/>
      <c r="BR49" s="133" t="b">
        <f t="shared" si="24"/>
        <v>1</v>
      </c>
      <c r="BU49" s="171">
        <f t="shared" si="20"/>
        <v>0</v>
      </c>
      <c r="BV49" s="171"/>
    </row>
    <row r="50" spans="2:74" ht="14.95" customHeight="1" x14ac:dyDescent="0.2">
      <c r="B50" s="691">
        <v>39</v>
      </c>
      <c r="C50" s="547"/>
      <c r="D50" s="548"/>
      <c r="E50" s="549"/>
      <c r="F50" s="550"/>
      <c r="G50" s="551"/>
      <c r="H50" s="551"/>
      <c r="I50" s="552"/>
      <c r="J50" s="553"/>
      <c r="K50" s="146">
        <f t="shared" si="21"/>
        <v>0</v>
      </c>
      <c r="M50" s="147">
        <f t="shared" si="22"/>
        <v>0</v>
      </c>
      <c r="N50" s="148">
        <f xml:space="preserve"> IF(M50=0, 0,VLOOKUP($F50,'הנחיות למילוי-התחל כאן'!$F$6:$I$17,3,0))</f>
        <v>0</v>
      </c>
      <c r="O50" s="149">
        <f xml:space="preserve"> IF(M50=0, 0,VLOOKUP($F50,'הנחיות למילוי-התחל כאן'!$F$6:$I$17,4,0))</f>
        <v>0</v>
      </c>
      <c r="P50" s="852">
        <f t="shared" si="2"/>
        <v>0</v>
      </c>
      <c r="Q50" s="230" t="str">
        <f t="shared" si="14"/>
        <v>$S$50:$AH$50</v>
      </c>
      <c r="S50" s="565"/>
      <c r="T50" s="565"/>
      <c r="U50" s="565"/>
      <c r="V50" s="565"/>
      <c r="W50" s="565"/>
      <c r="X50" s="565"/>
      <c r="Y50" s="565"/>
      <c r="Z50" s="565"/>
      <c r="AA50" s="565"/>
      <c r="AB50" s="565"/>
      <c r="AC50" s="565"/>
      <c r="AD50" s="565"/>
      <c r="AE50" s="565"/>
      <c r="AF50" s="565"/>
      <c r="AG50" s="565"/>
      <c r="AH50" s="565"/>
      <c r="AJ50" s="164" t="str">
        <f t="shared" si="3"/>
        <v/>
      </c>
      <c r="AK50" s="152" t="str">
        <f t="shared" ca="1" si="4"/>
        <v/>
      </c>
      <c r="AL50" s="165" t="str">
        <f t="shared" si="5"/>
        <v/>
      </c>
      <c r="AN50" s="154" t="str">
        <f t="shared" si="15"/>
        <v/>
      </c>
      <c r="AO50" s="835" t="str">
        <f t="shared" si="16"/>
        <v/>
      </c>
      <c r="AP50" s="155" t="str">
        <f t="shared" si="17"/>
        <v/>
      </c>
      <c r="AR50" s="166" t="str">
        <f t="shared" si="6"/>
        <v/>
      </c>
      <c r="AS50" s="167" t="str">
        <f t="shared" si="7"/>
        <v/>
      </c>
      <c r="AT50" s="168" t="str">
        <f t="shared" si="23"/>
        <v/>
      </c>
      <c r="AV50" s="160" t="str" cm="1">
        <f t="array" aca="1" ref="AV50" ca="1">IF(AND($M50=1,ISNUMBER(INDIRECT(ADDRESS(ROW(),COLUMN()-_mp_perc_gap)))), INDIRECT(ADDRESS(ROW(),COLUMN()-_mp_perc_gap))*(1-AV$8)*(1-$BQ$8), "")</f>
        <v/>
      </c>
      <c r="AW50" s="160" t="str" cm="1">
        <f t="array" aca="1" ref="AW50" ca="1">IF(AND($M50=1,ISNUMBER(INDIRECT(ADDRESS(ROW(),COLUMN()-_mp_perc_gap)))), INDIRECT(ADDRESS(ROW(),COLUMN()-_mp_perc_gap))*(1-AW$8)*(1-$BQ$8), "")</f>
        <v/>
      </c>
      <c r="AX50" s="160" t="str" cm="1">
        <f t="array" aca="1" ref="AX50" ca="1">IF(AND($M50=1,ISNUMBER(INDIRECT(ADDRESS(ROW(),COLUMN()-_mp_perc_gap)))), INDIRECT(ADDRESS(ROW(),COLUMN()-_mp_perc_gap))*(1-AX$8)*(1-$BQ$8), "")</f>
        <v/>
      </c>
      <c r="AY50" s="160" t="str" cm="1">
        <f t="array" aca="1" ref="AY50" ca="1">IF(AND($M50=1,ISNUMBER(INDIRECT(ADDRESS(ROW(),COLUMN()-_mp_perc_gap)))), INDIRECT(ADDRESS(ROW(),COLUMN()-_mp_perc_gap))*(1-AY$8)*(1-$BQ$8), "")</f>
        <v/>
      </c>
      <c r="AZ50" s="160" t="str" cm="1">
        <f t="array" aca="1" ref="AZ50" ca="1">IF(AND($M50=1,ISNUMBER(INDIRECT(ADDRESS(ROW(),COLUMN()-_mp_perc_gap)))), INDIRECT(ADDRESS(ROW(),COLUMN()-_mp_perc_gap))*(1-AZ$8)*(1-$BQ$8), "")</f>
        <v/>
      </c>
      <c r="BA50" s="160" t="str" cm="1">
        <f t="array" aca="1" ref="BA50" ca="1">IF(AND($M50=1,ISNUMBER(INDIRECT(ADDRESS(ROW(),COLUMN()-_mp_perc_gap)))), INDIRECT(ADDRESS(ROW(),COLUMN()-_mp_perc_gap))*(1-BA$8)*(1-$BQ$8), "")</f>
        <v/>
      </c>
      <c r="BB50" s="160" t="str" cm="1">
        <f t="array" aca="1" ref="BB50" ca="1">IF(AND($M50=1,ISNUMBER(INDIRECT(ADDRESS(ROW(),COLUMN()-_mp_perc_gap)))), INDIRECT(ADDRESS(ROW(),COLUMN()-_mp_perc_gap))*(1-BB$8)*(1-$BQ$8), "")</f>
        <v/>
      </c>
      <c r="BC50" s="160" t="str" cm="1">
        <f t="array" aca="1" ref="BC50" ca="1">IF(AND($M50=1,ISNUMBER(INDIRECT(ADDRESS(ROW(),COLUMN()-_mp_perc_gap)))), INDIRECT(ADDRESS(ROW(),COLUMN()-_mp_perc_gap))*(1-BC$8)*(1-$BQ$8), "")</f>
        <v/>
      </c>
      <c r="BD50" s="160" t="str" cm="1">
        <f t="array" aca="1" ref="BD50" ca="1">IF(AND($M50=1,ISNUMBER(INDIRECT(ADDRESS(ROW(),COLUMN()-_mp_perc_gap)))), INDIRECT(ADDRESS(ROW(),COLUMN()-_mp_perc_gap))*(1-BD$8)*(1-$BQ$8), "")</f>
        <v/>
      </c>
      <c r="BE50" s="160" t="str" cm="1">
        <f t="array" aca="1" ref="BE50" ca="1">IF(AND($M50=1,ISNUMBER(INDIRECT(ADDRESS(ROW(),COLUMN()-_mp_perc_gap)))), INDIRECT(ADDRESS(ROW(),COLUMN()-_mp_perc_gap))*(1-BE$8)*(1-$BQ$8), "")</f>
        <v/>
      </c>
      <c r="BF50" s="160" t="str" cm="1">
        <f t="array" aca="1" ref="BF50" ca="1">IF(AND($M50=1,ISNUMBER(INDIRECT(ADDRESS(ROW(),COLUMN()-_mp_perc_gap)))), INDIRECT(ADDRESS(ROW(),COLUMN()-_mp_perc_gap))*(1-BF$8)*(1-$BQ$8), "")</f>
        <v/>
      </c>
      <c r="BG50" s="160" t="str" cm="1">
        <f t="array" aca="1" ref="BG50" ca="1">IF(AND($M50=1,ISNUMBER(INDIRECT(ADDRESS(ROW(),COLUMN()-_mp_perc_gap)))), INDIRECT(ADDRESS(ROW(),COLUMN()-_mp_perc_gap))*(1-BG$8)*(1-$BQ$8), "")</f>
        <v/>
      </c>
      <c r="BH50" s="160" t="str" cm="1">
        <f t="array" aca="1" ref="BH50" ca="1">IF(AND($M50=1,ISNUMBER(INDIRECT(ADDRESS(ROW(),COLUMN()-_mp_perc_gap)))), INDIRECT(ADDRESS(ROW(),COLUMN()-_mp_perc_gap))*(1-BH$8)*(1-$BQ$8), "")</f>
        <v/>
      </c>
      <c r="BI50" s="160" t="str" cm="1">
        <f t="array" aca="1" ref="BI50" ca="1">IF(AND($M50=1,ISNUMBER(INDIRECT(ADDRESS(ROW(),COLUMN()-_mp_perc_gap)))), INDIRECT(ADDRESS(ROW(),COLUMN()-_mp_perc_gap))*(1-BI$8)*(1-$BQ$8), "")</f>
        <v/>
      </c>
      <c r="BJ50" s="160" t="str" cm="1">
        <f t="array" aca="1" ref="BJ50" ca="1">IF(AND($M50=1,ISNUMBER(INDIRECT(ADDRESS(ROW(),COLUMN()-_mp_perc_gap)))), INDIRECT(ADDRESS(ROW(),COLUMN()-_mp_perc_gap))*(1-BJ$8)*(1-$BQ$8), "")</f>
        <v/>
      </c>
      <c r="BK50" s="160" t="str" cm="1">
        <f t="array" aca="1" ref="BK50" ca="1">IF(AND($M50=1,ISNUMBER(INDIRECT(ADDRESS(ROW(),COLUMN()-_mp_perc_gap)))), INDIRECT(ADDRESS(ROW(),COLUMN()-_mp_perc_gap))*(1-BK$8)*(1-$BQ$8), "")</f>
        <v/>
      </c>
      <c r="BM50" s="169" t="str">
        <f t="shared" si="9"/>
        <v/>
      </c>
      <c r="BN50" s="842" t="str">
        <f t="shared" si="10"/>
        <v/>
      </c>
      <c r="BO50" s="843" t="str">
        <f t="shared" si="11"/>
        <v/>
      </c>
      <c r="BP50" s="841" t="str">
        <f t="shared" si="13"/>
        <v/>
      </c>
      <c r="BQ50" s="170"/>
      <c r="BR50" s="133" t="b">
        <f t="shared" si="24"/>
        <v>1</v>
      </c>
      <c r="BU50" s="171">
        <f t="shared" si="20"/>
        <v>0</v>
      </c>
      <c r="BV50" s="171"/>
    </row>
    <row r="51" spans="2:74" ht="14.95" customHeight="1" x14ac:dyDescent="0.2">
      <c r="B51" s="691">
        <v>40</v>
      </c>
      <c r="C51" s="547"/>
      <c r="D51" s="548"/>
      <c r="E51" s="549"/>
      <c r="F51" s="550"/>
      <c r="G51" s="551"/>
      <c r="H51" s="551"/>
      <c r="I51" s="552"/>
      <c r="J51" s="553"/>
      <c r="K51" s="146">
        <f t="shared" si="21"/>
        <v>0</v>
      </c>
      <c r="M51" s="147">
        <f t="shared" si="22"/>
        <v>0</v>
      </c>
      <c r="N51" s="148">
        <f xml:space="preserve"> IF(M51=0, 0,VLOOKUP($F51,'הנחיות למילוי-התחל כאן'!$F$6:$I$17,3,0))</f>
        <v>0</v>
      </c>
      <c r="O51" s="149">
        <f xml:space="preserve"> IF(M51=0, 0,VLOOKUP($F51,'הנחיות למילוי-התחל כאן'!$F$6:$I$17,4,0))</f>
        <v>0</v>
      </c>
      <c r="P51" s="852">
        <f t="shared" si="2"/>
        <v>0</v>
      </c>
      <c r="Q51" s="230" t="str">
        <f t="shared" si="14"/>
        <v>$S$51:$AH$51</v>
      </c>
      <c r="S51" s="565"/>
      <c r="T51" s="565"/>
      <c r="U51" s="565"/>
      <c r="V51" s="565"/>
      <c r="W51" s="565"/>
      <c r="X51" s="565"/>
      <c r="Y51" s="565"/>
      <c r="Z51" s="565"/>
      <c r="AA51" s="565"/>
      <c r="AB51" s="565"/>
      <c r="AC51" s="565"/>
      <c r="AD51" s="565"/>
      <c r="AE51" s="565"/>
      <c r="AF51" s="565"/>
      <c r="AG51" s="565"/>
      <c r="AH51" s="565"/>
      <c r="AJ51" s="164" t="str">
        <f t="shared" si="3"/>
        <v/>
      </c>
      <c r="AK51" s="152" t="str">
        <f t="shared" ca="1" si="4"/>
        <v/>
      </c>
      <c r="AL51" s="165" t="str">
        <f t="shared" si="5"/>
        <v/>
      </c>
      <c r="AN51" s="154" t="str">
        <f t="shared" si="15"/>
        <v/>
      </c>
      <c r="AO51" s="835" t="str">
        <f t="shared" si="16"/>
        <v/>
      </c>
      <c r="AP51" s="155" t="str">
        <f t="shared" si="17"/>
        <v/>
      </c>
      <c r="AR51" s="166" t="str">
        <f t="shared" si="6"/>
        <v/>
      </c>
      <c r="AS51" s="167" t="str">
        <f t="shared" si="7"/>
        <v/>
      </c>
      <c r="AT51" s="168" t="str">
        <f t="shared" si="23"/>
        <v/>
      </c>
      <c r="AV51" s="160" t="str" cm="1">
        <f t="array" aca="1" ref="AV51" ca="1">IF(AND($M51=1,ISNUMBER(INDIRECT(ADDRESS(ROW(),COLUMN()-_mp_perc_gap)))), INDIRECT(ADDRESS(ROW(),COLUMN()-_mp_perc_gap))*(1-AV$8)*(1-$BQ$8), "")</f>
        <v/>
      </c>
      <c r="AW51" s="160" t="str" cm="1">
        <f t="array" aca="1" ref="AW51" ca="1">IF(AND($M51=1,ISNUMBER(INDIRECT(ADDRESS(ROW(),COLUMN()-_mp_perc_gap)))), INDIRECT(ADDRESS(ROW(),COLUMN()-_mp_perc_gap))*(1-AW$8)*(1-$BQ$8), "")</f>
        <v/>
      </c>
      <c r="AX51" s="160" t="str" cm="1">
        <f t="array" aca="1" ref="AX51" ca="1">IF(AND($M51=1,ISNUMBER(INDIRECT(ADDRESS(ROW(),COLUMN()-_mp_perc_gap)))), INDIRECT(ADDRESS(ROW(),COLUMN()-_mp_perc_gap))*(1-AX$8)*(1-$BQ$8), "")</f>
        <v/>
      </c>
      <c r="AY51" s="160" t="str" cm="1">
        <f t="array" aca="1" ref="AY51" ca="1">IF(AND($M51=1,ISNUMBER(INDIRECT(ADDRESS(ROW(),COLUMN()-_mp_perc_gap)))), INDIRECT(ADDRESS(ROW(),COLUMN()-_mp_perc_gap))*(1-AY$8)*(1-$BQ$8), "")</f>
        <v/>
      </c>
      <c r="AZ51" s="160" t="str" cm="1">
        <f t="array" aca="1" ref="AZ51" ca="1">IF(AND($M51=1,ISNUMBER(INDIRECT(ADDRESS(ROW(),COLUMN()-_mp_perc_gap)))), INDIRECT(ADDRESS(ROW(),COLUMN()-_mp_perc_gap))*(1-AZ$8)*(1-$BQ$8), "")</f>
        <v/>
      </c>
      <c r="BA51" s="160" t="str" cm="1">
        <f t="array" aca="1" ref="BA51" ca="1">IF(AND($M51=1,ISNUMBER(INDIRECT(ADDRESS(ROW(),COLUMN()-_mp_perc_gap)))), INDIRECT(ADDRESS(ROW(),COLUMN()-_mp_perc_gap))*(1-BA$8)*(1-$BQ$8), "")</f>
        <v/>
      </c>
      <c r="BB51" s="160" t="str" cm="1">
        <f t="array" aca="1" ref="BB51" ca="1">IF(AND($M51=1,ISNUMBER(INDIRECT(ADDRESS(ROW(),COLUMN()-_mp_perc_gap)))), INDIRECT(ADDRESS(ROW(),COLUMN()-_mp_perc_gap))*(1-BB$8)*(1-$BQ$8), "")</f>
        <v/>
      </c>
      <c r="BC51" s="160" t="str" cm="1">
        <f t="array" aca="1" ref="BC51" ca="1">IF(AND($M51=1,ISNUMBER(INDIRECT(ADDRESS(ROW(),COLUMN()-_mp_perc_gap)))), INDIRECT(ADDRESS(ROW(),COLUMN()-_mp_perc_gap))*(1-BC$8)*(1-$BQ$8), "")</f>
        <v/>
      </c>
      <c r="BD51" s="160" t="str" cm="1">
        <f t="array" aca="1" ref="BD51" ca="1">IF(AND($M51=1,ISNUMBER(INDIRECT(ADDRESS(ROW(),COLUMN()-_mp_perc_gap)))), INDIRECT(ADDRESS(ROW(),COLUMN()-_mp_perc_gap))*(1-BD$8)*(1-$BQ$8), "")</f>
        <v/>
      </c>
      <c r="BE51" s="160" t="str" cm="1">
        <f t="array" aca="1" ref="BE51" ca="1">IF(AND($M51=1,ISNUMBER(INDIRECT(ADDRESS(ROW(),COLUMN()-_mp_perc_gap)))), INDIRECT(ADDRESS(ROW(),COLUMN()-_mp_perc_gap))*(1-BE$8)*(1-$BQ$8), "")</f>
        <v/>
      </c>
      <c r="BF51" s="160" t="str" cm="1">
        <f t="array" aca="1" ref="BF51" ca="1">IF(AND($M51=1,ISNUMBER(INDIRECT(ADDRESS(ROW(),COLUMN()-_mp_perc_gap)))), INDIRECT(ADDRESS(ROW(),COLUMN()-_mp_perc_gap))*(1-BF$8)*(1-$BQ$8), "")</f>
        <v/>
      </c>
      <c r="BG51" s="160" t="str" cm="1">
        <f t="array" aca="1" ref="BG51" ca="1">IF(AND($M51=1,ISNUMBER(INDIRECT(ADDRESS(ROW(),COLUMN()-_mp_perc_gap)))), INDIRECT(ADDRESS(ROW(),COLUMN()-_mp_perc_gap))*(1-BG$8)*(1-$BQ$8), "")</f>
        <v/>
      </c>
      <c r="BH51" s="160" t="str" cm="1">
        <f t="array" aca="1" ref="BH51" ca="1">IF(AND($M51=1,ISNUMBER(INDIRECT(ADDRESS(ROW(),COLUMN()-_mp_perc_gap)))), INDIRECT(ADDRESS(ROW(),COLUMN()-_mp_perc_gap))*(1-BH$8)*(1-$BQ$8), "")</f>
        <v/>
      </c>
      <c r="BI51" s="160" t="str" cm="1">
        <f t="array" aca="1" ref="BI51" ca="1">IF(AND($M51=1,ISNUMBER(INDIRECT(ADDRESS(ROW(),COLUMN()-_mp_perc_gap)))), INDIRECT(ADDRESS(ROW(),COLUMN()-_mp_perc_gap))*(1-BI$8)*(1-$BQ$8), "")</f>
        <v/>
      </c>
      <c r="BJ51" s="160" t="str" cm="1">
        <f t="array" aca="1" ref="BJ51" ca="1">IF(AND($M51=1,ISNUMBER(INDIRECT(ADDRESS(ROW(),COLUMN()-_mp_perc_gap)))), INDIRECT(ADDRESS(ROW(),COLUMN()-_mp_perc_gap))*(1-BJ$8)*(1-$BQ$8), "")</f>
        <v/>
      </c>
      <c r="BK51" s="160" t="str" cm="1">
        <f t="array" aca="1" ref="BK51" ca="1">IF(AND($M51=1,ISNUMBER(INDIRECT(ADDRESS(ROW(),COLUMN()-_mp_perc_gap)))), INDIRECT(ADDRESS(ROW(),COLUMN()-_mp_perc_gap))*(1-BK$8)*(1-$BQ$8), "")</f>
        <v/>
      </c>
      <c r="BM51" s="169" t="str">
        <f t="shared" si="9"/>
        <v/>
      </c>
      <c r="BN51" s="842" t="str">
        <f t="shared" si="10"/>
        <v/>
      </c>
      <c r="BO51" s="843" t="str">
        <f t="shared" si="11"/>
        <v/>
      </c>
      <c r="BP51" s="841" t="str">
        <f t="shared" si="13"/>
        <v/>
      </c>
      <c r="BQ51" s="170"/>
      <c r="BR51" s="133" t="b">
        <f t="shared" si="24"/>
        <v>1</v>
      </c>
      <c r="BU51" s="171">
        <f t="shared" si="20"/>
        <v>0</v>
      </c>
      <c r="BV51" s="171"/>
    </row>
    <row r="52" spans="2:74" ht="14.95" customHeight="1" x14ac:dyDescent="0.2">
      <c r="B52" s="691">
        <v>41</v>
      </c>
      <c r="C52" s="554"/>
      <c r="D52" s="554"/>
      <c r="E52" s="555"/>
      <c r="F52" s="550"/>
      <c r="G52" s="551"/>
      <c r="H52" s="556"/>
      <c r="I52" s="557"/>
      <c r="J52" s="553"/>
      <c r="K52" s="146">
        <f t="shared" si="21"/>
        <v>0</v>
      </c>
      <c r="M52" s="147">
        <f t="shared" si="22"/>
        <v>0</v>
      </c>
      <c r="N52" s="148">
        <f xml:space="preserve"> IF(M52=0, 0,VLOOKUP($F52,'הנחיות למילוי-התחל כאן'!$F$6:$I$17,3,0))</f>
        <v>0</v>
      </c>
      <c r="O52" s="149">
        <f xml:space="preserve"> IF(M52=0, 0,VLOOKUP($F52,'הנחיות למילוי-התחל כאן'!$F$6:$I$17,4,0))</f>
        <v>0</v>
      </c>
      <c r="P52" s="852">
        <f t="shared" si="2"/>
        <v>0</v>
      </c>
      <c r="Q52" s="230" t="str">
        <f t="shared" si="14"/>
        <v>$S$52:$AH$52</v>
      </c>
      <c r="S52" s="565"/>
      <c r="T52" s="565"/>
      <c r="U52" s="565"/>
      <c r="V52" s="565"/>
      <c r="W52" s="565"/>
      <c r="X52" s="565"/>
      <c r="Y52" s="565"/>
      <c r="Z52" s="565"/>
      <c r="AA52" s="565"/>
      <c r="AB52" s="565"/>
      <c r="AC52" s="565"/>
      <c r="AD52" s="565"/>
      <c r="AE52" s="565"/>
      <c r="AF52" s="565"/>
      <c r="AG52" s="565"/>
      <c r="AH52" s="565"/>
      <c r="AJ52" s="164" t="str">
        <f t="shared" si="3"/>
        <v/>
      </c>
      <c r="AK52" s="152" t="str">
        <f t="shared" ca="1" si="4"/>
        <v/>
      </c>
      <c r="AL52" s="165" t="str">
        <f t="shared" si="5"/>
        <v/>
      </c>
      <c r="AN52" s="154" t="str">
        <f t="shared" si="15"/>
        <v/>
      </c>
      <c r="AO52" s="835" t="str">
        <f t="shared" si="16"/>
        <v/>
      </c>
      <c r="AP52" s="155" t="str">
        <f t="shared" si="17"/>
        <v/>
      </c>
      <c r="AR52" s="166" t="str">
        <f t="shared" si="6"/>
        <v/>
      </c>
      <c r="AS52" s="167" t="str">
        <f t="shared" si="7"/>
        <v/>
      </c>
      <c r="AT52" s="168" t="str">
        <f t="shared" si="23"/>
        <v/>
      </c>
      <c r="AV52" s="160" t="str" cm="1">
        <f t="array" aca="1" ref="AV52" ca="1">IF(AND($M52=1,ISNUMBER(INDIRECT(ADDRESS(ROW(),COLUMN()-_mp_perc_gap)))), INDIRECT(ADDRESS(ROW(),COLUMN()-_mp_perc_gap))*(1-AV$8)*(1-$BQ$8), "")</f>
        <v/>
      </c>
      <c r="AW52" s="160" t="str" cm="1">
        <f t="array" aca="1" ref="AW52" ca="1">IF(AND($M52=1,ISNUMBER(INDIRECT(ADDRESS(ROW(),COLUMN()-_mp_perc_gap)))), INDIRECT(ADDRESS(ROW(),COLUMN()-_mp_perc_gap))*(1-AW$8)*(1-$BQ$8), "")</f>
        <v/>
      </c>
      <c r="AX52" s="160" t="str" cm="1">
        <f t="array" aca="1" ref="AX52" ca="1">IF(AND($M52=1,ISNUMBER(INDIRECT(ADDRESS(ROW(),COLUMN()-_mp_perc_gap)))), INDIRECT(ADDRESS(ROW(),COLUMN()-_mp_perc_gap))*(1-AX$8)*(1-$BQ$8), "")</f>
        <v/>
      </c>
      <c r="AY52" s="160" t="str" cm="1">
        <f t="array" aca="1" ref="AY52" ca="1">IF(AND($M52=1,ISNUMBER(INDIRECT(ADDRESS(ROW(),COLUMN()-_mp_perc_gap)))), INDIRECT(ADDRESS(ROW(),COLUMN()-_mp_perc_gap))*(1-AY$8)*(1-$BQ$8), "")</f>
        <v/>
      </c>
      <c r="AZ52" s="160" t="str" cm="1">
        <f t="array" aca="1" ref="AZ52" ca="1">IF(AND($M52=1,ISNUMBER(INDIRECT(ADDRESS(ROW(),COLUMN()-_mp_perc_gap)))), INDIRECT(ADDRESS(ROW(),COLUMN()-_mp_perc_gap))*(1-AZ$8)*(1-$BQ$8), "")</f>
        <v/>
      </c>
      <c r="BA52" s="160" t="str" cm="1">
        <f t="array" aca="1" ref="BA52" ca="1">IF(AND($M52=1,ISNUMBER(INDIRECT(ADDRESS(ROW(),COLUMN()-_mp_perc_gap)))), INDIRECT(ADDRESS(ROW(),COLUMN()-_mp_perc_gap))*(1-BA$8)*(1-$BQ$8), "")</f>
        <v/>
      </c>
      <c r="BB52" s="160" t="str" cm="1">
        <f t="array" aca="1" ref="BB52" ca="1">IF(AND($M52=1,ISNUMBER(INDIRECT(ADDRESS(ROW(),COLUMN()-_mp_perc_gap)))), INDIRECT(ADDRESS(ROW(),COLUMN()-_mp_perc_gap))*(1-BB$8)*(1-$BQ$8), "")</f>
        <v/>
      </c>
      <c r="BC52" s="160" t="str" cm="1">
        <f t="array" aca="1" ref="BC52" ca="1">IF(AND($M52=1,ISNUMBER(INDIRECT(ADDRESS(ROW(),COLUMN()-_mp_perc_gap)))), INDIRECT(ADDRESS(ROW(),COLUMN()-_mp_perc_gap))*(1-BC$8)*(1-$BQ$8), "")</f>
        <v/>
      </c>
      <c r="BD52" s="160" t="str" cm="1">
        <f t="array" aca="1" ref="BD52" ca="1">IF(AND($M52=1,ISNUMBER(INDIRECT(ADDRESS(ROW(),COLUMN()-_mp_perc_gap)))), INDIRECT(ADDRESS(ROW(),COLUMN()-_mp_perc_gap))*(1-BD$8)*(1-$BQ$8), "")</f>
        <v/>
      </c>
      <c r="BE52" s="160" t="str" cm="1">
        <f t="array" aca="1" ref="BE52" ca="1">IF(AND($M52=1,ISNUMBER(INDIRECT(ADDRESS(ROW(),COLUMN()-_mp_perc_gap)))), INDIRECT(ADDRESS(ROW(),COLUMN()-_mp_perc_gap))*(1-BE$8)*(1-$BQ$8), "")</f>
        <v/>
      </c>
      <c r="BF52" s="160" t="str" cm="1">
        <f t="array" aca="1" ref="BF52" ca="1">IF(AND($M52=1,ISNUMBER(INDIRECT(ADDRESS(ROW(),COLUMN()-_mp_perc_gap)))), INDIRECT(ADDRESS(ROW(),COLUMN()-_mp_perc_gap))*(1-BF$8)*(1-$BQ$8), "")</f>
        <v/>
      </c>
      <c r="BG52" s="160" t="str" cm="1">
        <f t="array" aca="1" ref="BG52" ca="1">IF(AND($M52=1,ISNUMBER(INDIRECT(ADDRESS(ROW(),COLUMN()-_mp_perc_gap)))), INDIRECT(ADDRESS(ROW(),COLUMN()-_mp_perc_gap))*(1-BG$8)*(1-$BQ$8), "")</f>
        <v/>
      </c>
      <c r="BH52" s="160" t="str" cm="1">
        <f t="array" aca="1" ref="BH52" ca="1">IF(AND($M52=1,ISNUMBER(INDIRECT(ADDRESS(ROW(),COLUMN()-_mp_perc_gap)))), INDIRECT(ADDRESS(ROW(),COLUMN()-_mp_perc_gap))*(1-BH$8)*(1-$BQ$8), "")</f>
        <v/>
      </c>
      <c r="BI52" s="160" t="str" cm="1">
        <f t="array" aca="1" ref="BI52" ca="1">IF(AND($M52=1,ISNUMBER(INDIRECT(ADDRESS(ROW(),COLUMN()-_mp_perc_gap)))), INDIRECT(ADDRESS(ROW(),COLUMN()-_mp_perc_gap))*(1-BI$8)*(1-$BQ$8), "")</f>
        <v/>
      </c>
      <c r="BJ52" s="160" t="str" cm="1">
        <f t="array" aca="1" ref="BJ52" ca="1">IF(AND($M52=1,ISNUMBER(INDIRECT(ADDRESS(ROW(),COLUMN()-_mp_perc_gap)))), INDIRECT(ADDRESS(ROW(),COLUMN()-_mp_perc_gap))*(1-BJ$8)*(1-$BQ$8), "")</f>
        <v/>
      </c>
      <c r="BK52" s="160" t="str" cm="1">
        <f t="array" aca="1" ref="BK52" ca="1">IF(AND($M52=1,ISNUMBER(INDIRECT(ADDRESS(ROW(),COLUMN()-_mp_perc_gap)))), INDIRECT(ADDRESS(ROW(),COLUMN()-_mp_perc_gap))*(1-BK$8)*(1-$BQ$8), "")</f>
        <v/>
      </c>
      <c r="BM52" s="169" t="str">
        <f t="shared" si="9"/>
        <v/>
      </c>
      <c r="BN52" s="842" t="str">
        <f t="shared" si="10"/>
        <v/>
      </c>
      <c r="BO52" s="843" t="str">
        <f t="shared" si="11"/>
        <v/>
      </c>
      <c r="BP52" s="841" t="str">
        <f t="shared" si="13"/>
        <v/>
      </c>
      <c r="BQ52" s="170"/>
      <c r="BR52" s="133" t="b">
        <f t="shared" si="24"/>
        <v>1</v>
      </c>
      <c r="BU52" s="171">
        <f t="shared" si="20"/>
        <v>0</v>
      </c>
      <c r="BV52" s="171"/>
    </row>
    <row r="53" spans="2:74" ht="14.95" customHeight="1" x14ac:dyDescent="0.2">
      <c r="B53" s="691">
        <v>42</v>
      </c>
      <c r="C53" s="554"/>
      <c r="D53" s="554"/>
      <c r="E53" s="555"/>
      <c r="F53" s="550"/>
      <c r="G53" s="551"/>
      <c r="H53" s="556"/>
      <c r="I53" s="557"/>
      <c r="J53" s="553"/>
      <c r="K53" s="146">
        <f t="shared" si="21"/>
        <v>0</v>
      </c>
      <c r="M53" s="147">
        <f t="shared" si="22"/>
        <v>0</v>
      </c>
      <c r="N53" s="148">
        <f xml:space="preserve"> IF(M53=0, 0,VLOOKUP($F53,'הנחיות למילוי-התחל כאן'!$F$6:$I$17,3,0))</f>
        <v>0</v>
      </c>
      <c r="O53" s="149">
        <f xml:space="preserve"> IF(M53=0, 0,VLOOKUP($F53,'הנחיות למילוי-התחל כאן'!$F$6:$I$17,4,0))</f>
        <v>0</v>
      </c>
      <c r="P53" s="852">
        <f t="shared" si="2"/>
        <v>0</v>
      </c>
      <c r="Q53" s="230" t="str">
        <f t="shared" si="14"/>
        <v>$S$53:$AH$53</v>
      </c>
      <c r="S53" s="565"/>
      <c r="T53" s="565"/>
      <c r="U53" s="565"/>
      <c r="V53" s="565"/>
      <c r="W53" s="565"/>
      <c r="X53" s="565"/>
      <c r="Y53" s="565"/>
      <c r="Z53" s="565"/>
      <c r="AA53" s="565"/>
      <c r="AB53" s="565"/>
      <c r="AC53" s="565"/>
      <c r="AD53" s="565"/>
      <c r="AE53" s="565"/>
      <c r="AF53" s="565"/>
      <c r="AG53" s="565"/>
      <c r="AH53" s="565"/>
      <c r="AJ53" s="164" t="str">
        <f t="shared" si="3"/>
        <v/>
      </c>
      <c r="AK53" s="152" t="str">
        <f t="shared" ca="1" si="4"/>
        <v/>
      </c>
      <c r="AL53" s="165" t="str">
        <f t="shared" si="5"/>
        <v/>
      </c>
      <c r="AN53" s="154" t="str">
        <f t="shared" si="15"/>
        <v/>
      </c>
      <c r="AO53" s="835" t="str">
        <f t="shared" si="16"/>
        <v/>
      </c>
      <c r="AP53" s="155" t="str">
        <f t="shared" si="17"/>
        <v/>
      </c>
      <c r="AR53" s="166" t="str">
        <f t="shared" si="6"/>
        <v/>
      </c>
      <c r="AS53" s="167" t="str">
        <f t="shared" si="7"/>
        <v/>
      </c>
      <c r="AT53" s="168" t="str">
        <f t="shared" si="23"/>
        <v/>
      </c>
      <c r="AV53" s="160" t="str" cm="1">
        <f t="array" aca="1" ref="AV53" ca="1">IF(AND($M53=1,ISNUMBER(INDIRECT(ADDRESS(ROW(),COLUMN()-_mp_perc_gap)))), INDIRECT(ADDRESS(ROW(),COLUMN()-_mp_perc_gap))*(1-AV$8)*(1-$BQ$8), "")</f>
        <v/>
      </c>
      <c r="AW53" s="160" t="str" cm="1">
        <f t="array" aca="1" ref="AW53" ca="1">IF(AND($M53=1,ISNUMBER(INDIRECT(ADDRESS(ROW(),COLUMN()-_mp_perc_gap)))), INDIRECT(ADDRESS(ROW(),COLUMN()-_mp_perc_gap))*(1-AW$8)*(1-$BQ$8), "")</f>
        <v/>
      </c>
      <c r="AX53" s="160" t="str" cm="1">
        <f t="array" aca="1" ref="AX53" ca="1">IF(AND($M53=1,ISNUMBER(INDIRECT(ADDRESS(ROW(),COLUMN()-_mp_perc_gap)))), INDIRECT(ADDRESS(ROW(),COLUMN()-_mp_perc_gap))*(1-AX$8)*(1-$BQ$8), "")</f>
        <v/>
      </c>
      <c r="AY53" s="160" t="str" cm="1">
        <f t="array" aca="1" ref="AY53" ca="1">IF(AND($M53=1,ISNUMBER(INDIRECT(ADDRESS(ROW(),COLUMN()-_mp_perc_gap)))), INDIRECT(ADDRESS(ROW(),COLUMN()-_mp_perc_gap))*(1-AY$8)*(1-$BQ$8), "")</f>
        <v/>
      </c>
      <c r="AZ53" s="160" t="str" cm="1">
        <f t="array" aca="1" ref="AZ53" ca="1">IF(AND($M53=1,ISNUMBER(INDIRECT(ADDRESS(ROW(),COLUMN()-_mp_perc_gap)))), INDIRECT(ADDRESS(ROW(),COLUMN()-_mp_perc_gap))*(1-AZ$8)*(1-$BQ$8), "")</f>
        <v/>
      </c>
      <c r="BA53" s="160" t="str" cm="1">
        <f t="array" aca="1" ref="BA53" ca="1">IF(AND($M53=1,ISNUMBER(INDIRECT(ADDRESS(ROW(),COLUMN()-_mp_perc_gap)))), INDIRECT(ADDRESS(ROW(),COLUMN()-_mp_perc_gap))*(1-BA$8)*(1-$BQ$8), "")</f>
        <v/>
      </c>
      <c r="BB53" s="160" t="str" cm="1">
        <f t="array" aca="1" ref="BB53" ca="1">IF(AND($M53=1,ISNUMBER(INDIRECT(ADDRESS(ROW(),COLUMN()-_mp_perc_gap)))), INDIRECT(ADDRESS(ROW(),COLUMN()-_mp_perc_gap))*(1-BB$8)*(1-$BQ$8), "")</f>
        <v/>
      </c>
      <c r="BC53" s="160" t="str" cm="1">
        <f t="array" aca="1" ref="BC53" ca="1">IF(AND($M53=1,ISNUMBER(INDIRECT(ADDRESS(ROW(),COLUMN()-_mp_perc_gap)))), INDIRECT(ADDRESS(ROW(),COLUMN()-_mp_perc_gap))*(1-BC$8)*(1-$BQ$8), "")</f>
        <v/>
      </c>
      <c r="BD53" s="160" t="str" cm="1">
        <f t="array" aca="1" ref="BD53" ca="1">IF(AND($M53=1,ISNUMBER(INDIRECT(ADDRESS(ROW(),COLUMN()-_mp_perc_gap)))), INDIRECT(ADDRESS(ROW(),COLUMN()-_mp_perc_gap))*(1-BD$8)*(1-$BQ$8), "")</f>
        <v/>
      </c>
      <c r="BE53" s="160" t="str" cm="1">
        <f t="array" aca="1" ref="BE53" ca="1">IF(AND($M53=1,ISNUMBER(INDIRECT(ADDRESS(ROW(),COLUMN()-_mp_perc_gap)))), INDIRECT(ADDRESS(ROW(),COLUMN()-_mp_perc_gap))*(1-BE$8)*(1-$BQ$8), "")</f>
        <v/>
      </c>
      <c r="BF53" s="160" t="str" cm="1">
        <f t="array" aca="1" ref="BF53" ca="1">IF(AND($M53=1,ISNUMBER(INDIRECT(ADDRESS(ROW(),COLUMN()-_mp_perc_gap)))), INDIRECT(ADDRESS(ROW(),COLUMN()-_mp_perc_gap))*(1-BF$8)*(1-$BQ$8), "")</f>
        <v/>
      </c>
      <c r="BG53" s="160" t="str" cm="1">
        <f t="array" aca="1" ref="BG53" ca="1">IF(AND($M53=1,ISNUMBER(INDIRECT(ADDRESS(ROW(),COLUMN()-_mp_perc_gap)))), INDIRECT(ADDRESS(ROW(),COLUMN()-_mp_perc_gap))*(1-BG$8)*(1-$BQ$8), "")</f>
        <v/>
      </c>
      <c r="BH53" s="160" t="str" cm="1">
        <f t="array" aca="1" ref="BH53" ca="1">IF(AND($M53=1,ISNUMBER(INDIRECT(ADDRESS(ROW(),COLUMN()-_mp_perc_gap)))), INDIRECT(ADDRESS(ROW(),COLUMN()-_mp_perc_gap))*(1-BH$8)*(1-$BQ$8), "")</f>
        <v/>
      </c>
      <c r="BI53" s="160" t="str" cm="1">
        <f t="array" aca="1" ref="BI53" ca="1">IF(AND($M53=1,ISNUMBER(INDIRECT(ADDRESS(ROW(),COLUMN()-_mp_perc_gap)))), INDIRECT(ADDRESS(ROW(),COLUMN()-_mp_perc_gap))*(1-BI$8)*(1-$BQ$8), "")</f>
        <v/>
      </c>
      <c r="BJ53" s="160" t="str" cm="1">
        <f t="array" aca="1" ref="BJ53" ca="1">IF(AND($M53=1,ISNUMBER(INDIRECT(ADDRESS(ROW(),COLUMN()-_mp_perc_gap)))), INDIRECT(ADDRESS(ROW(),COLUMN()-_mp_perc_gap))*(1-BJ$8)*(1-$BQ$8), "")</f>
        <v/>
      </c>
      <c r="BK53" s="160" t="str" cm="1">
        <f t="array" aca="1" ref="BK53" ca="1">IF(AND($M53=1,ISNUMBER(INDIRECT(ADDRESS(ROW(),COLUMN()-_mp_perc_gap)))), INDIRECT(ADDRESS(ROW(),COLUMN()-_mp_perc_gap))*(1-BK$8)*(1-$BQ$8), "")</f>
        <v/>
      </c>
      <c r="BM53" s="169" t="str">
        <f t="shared" si="9"/>
        <v/>
      </c>
      <c r="BN53" s="842" t="str">
        <f t="shared" si="10"/>
        <v/>
      </c>
      <c r="BO53" s="843" t="str">
        <f t="shared" si="11"/>
        <v/>
      </c>
      <c r="BP53" s="841" t="str">
        <f t="shared" si="13"/>
        <v/>
      </c>
      <c r="BQ53" s="170"/>
      <c r="BR53" s="133" t="b">
        <f t="shared" si="24"/>
        <v>1</v>
      </c>
      <c r="BU53" s="171">
        <f t="shared" si="20"/>
        <v>0</v>
      </c>
      <c r="BV53" s="171"/>
    </row>
    <row r="54" spans="2:74" ht="14.95" customHeight="1" x14ac:dyDescent="0.2">
      <c r="B54" s="691">
        <v>43</v>
      </c>
      <c r="C54" s="554"/>
      <c r="D54" s="554"/>
      <c r="E54" s="555"/>
      <c r="F54" s="550"/>
      <c r="G54" s="551"/>
      <c r="H54" s="556"/>
      <c r="I54" s="557"/>
      <c r="J54" s="553"/>
      <c r="K54" s="146">
        <f t="shared" si="21"/>
        <v>0</v>
      </c>
      <c r="M54" s="147">
        <f t="shared" si="22"/>
        <v>0</v>
      </c>
      <c r="N54" s="148">
        <f xml:space="preserve"> IF(M54=0, 0,VLOOKUP($F54,'הנחיות למילוי-התחל כאן'!$F$6:$I$17,3,0))</f>
        <v>0</v>
      </c>
      <c r="O54" s="149">
        <f xml:space="preserve"> IF(M54=0, 0,VLOOKUP($F54,'הנחיות למילוי-התחל כאן'!$F$6:$I$17,4,0))</f>
        <v>0</v>
      </c>
      <c r="P54" s="852">
        <f t="shared" si="2"/>
        <v>0</v>
      </c>
      <c r="Q54" s="230" t="str">
        <f t="shared" si="14"/>
        <v>$S$54:$AH$54</v>
      </c>
      <c r="S54" s="565"/>
      <c r="T54" s="565"/>
      <c r="U54" s="565"/>
      <c r="V54" s="565"/>
      <c r="W54" s="565"/>
      <c r="X54" s="565"/>
      <c r="Y54" s="565"/>
      <c r="Z54" s="565"/>
      <c r="AA54" s="565"/>
      <c r="AB54" s="565"/>
      <c r="AC54" s="565"/>
      <c r="AD54" s="565"/>
      <c r="AE54" s="565"/>
      <c r="AF54" s="565"/>
      <c r="AG54" s="565"/>
      <c r="AH54" s="565"/>
      <c r="AJ54" s="164" t="str">
        <f t="shared" si="3"/>
        <v/>
      </c>
      <c r="AK54" s="152" t="str">
        <f t="shared" ca="1" si="4"/>
        <v/>
      </c>
      <c r="AL54" s="165" t="str">
        <f t="shared" si="5"/>
        <v/>
      </c>
      <c r="AN54" s="154" t="str">
        <f t="shared" si="15"/>
        <v/>
      </c>
      <c r="AO54" s="835" t="str">
        <f t="shared" si="16"/>
        <v/>
      </c>
      <c r="AP54" s="155" t="str">
        <f t="shared" si="17"/>
        <v/>
      </c>
      <c r="AR54" s="166" t="str">
        <f t="shared" si="6"/>
        <v/>
      </c>
      <c r="AS54" s="167" t="str">
        <f t="shared" si="7"/>
        <v/>
      </c>
      <c r="AT54" s="168" t="str">
        <f t="shared" si="23"/>
        <v/>
      </c>
      <c r="AV54" s="160" t="str" cm="1">
        <f t="array" aca="1" ref="AV54" ca="1">IF(AND($M54=1,ISNUMBER(INDIRECT(ADDRESS(ROW(),COLUMN()-_mp_perc_gap)))), INDIRECT(ADDRESS(ROW(),COLUMN()-_mp_perc_gap))*(1-AV$8)*(1-$BQ$8), "")</f>
        <v/>
      </c>
      <c r="AW54" s="160" t="str" cm="1">
        <f t="array" aca="1" ref="AW54" ca="1">IF(AND($M54=1,ISNUMBER(INDIRECT(ADDRESS(ROW(),COLUMN()-_mp_perc_gap)))), INDIRECT(ADDRESS(ROW(),COLUMN()-_mp_perc_gap))*(1-AW$8)*(1-$BQ$8), "")</f>
        <v/>
      </c>
      <c r="AX54" s="160" t="str" cm="1">
        <f t="array" aca="1" ref="AX54" ca="1">IF(AND($M54=1,ISNUMBER(INDIRECT(ADDRESS(ROW(),COLUMN()-_mp_perc_gap)))), INDIRECT(ADDRESS(ROW(),COLUMN()-_mp_perc_gap))*(1-AX$8)*(1-$BQ$8), "")</f>
        <v/>
      </c>
      <c r="AY54" s="160" t="str" cm="1">
        <f t="array" aca="1" ref="AY54" ca="1">IF(AND($M54=1,ISNUMBER(INDIRECT(ADDRESS(ROW(),COLUMN()-_mp_perc_gap)))), INDIRECT(ADDRESS(ROW(),COLUMN()-_mp_perc_gap))*(1-AY$8)*(1-$BQ$8), "")</f>
        <v/>
      </c>
      <c r="AZ54" s="160" t="str" cm="1">
        <f t="array" aca="1" ref="AZ54" ca="1">IF(AND($M54=1,ISNUMBER(INDIRECT(ADDRESS(ROW(),COLUMN()-_mp_perc_gap)))), INDIRECT(ADDRESS(ROW(),COLUMN()-_mp_perc_gap))*(1-AZ$8)*(1-$BQ$8), "")</f>
        <v/>
      </c>
      <c r="BA54" s="160" t="str" cm="1">
        <f t="array" aca="1" ref="BA54" ca="1">IF(AND($M54=1,ISNUMBER(INDIRECT(ADDRESS(ROW(),COLUMN()-_mp_perc_gap)))), INDIRECT(ADDRESS(ROW(),COLUMN()-_mp_perc_gap))*(1-BA$8)*(1-$BQ$8), "")</f>
        <v/>
      </c>
      <c r="BB54" s="160" t="str" cm="1">
        <f t="array" aca="1" ref="BB54" ca="1">IF(AND($M54=1,ISNUMBER(INDIRECT(ADDRESS(ROW(),COLUMN()-_mp_perc_gap)))), INDIRECT(ADDRESS(ROW(),COLUMN()-_mp_perc_gap))*(1-BB$8)*(1-$BQ$8), "")</f>
        <v/>
      </c>
      <c r="BC54" s="160" t="str" cm="1">
        <f t="array" aca="1" ref="BC54" ca="1">IF(AND($M54=1,ISNUMBER(INDIRECT(ADDRESS(ROW(),COLUMN()-_mp_perc_gap)))), INDIRECT(ADDRESS(ROW(),COLUMN()-_mp_perc_gap))*(1-BC$8)*(1-$BQ$8), "")</f>
        <v/>
      </c>
      <c r="BD54" s="160" t="str" cm="1">
        <f t="array" aca="1" ref="BD54" ca="1">IF(AND($M54=1,ISNUMBER(INDIRECT(ADDRESS(ROW(),COLUMN()-_mp_perc_gap)))), INDIRECT(ADDRESS(ROW(),COLUMN()-_mp_perc_gap))*(1-BD$8)*(1-$BQ$8), "")</f>
        <v/>
      </c>
      <c r="BE54" s="160" t="str" cm="1">
        <f t="array" aca="1" ref="BE54" ca="1">IF(AND($M54=1,ISNUMBER(INDIRECT(ADDRESS(ROW(),COLUMN()-_mp_perc_gap)))), INDIRECT(ADDRESS(ROW(),COLUMN()-_mp_perc_gap))*(1-BE$8)*(1-$BQ$8), "")</f>
        <v/>
      </c>
      <c r="BF54" s="160" t="str" cm="1">
        <f t="array" aca="1" ref="BF54" ca="1">IF(AND($M54=1,ISNUMBER(INDIRECT(ADDRESS(ROW(),COLUMN()-_mp_perc_gap)))), INDIRECT(ADDRESS(ROW(),COLUMN()-_mp_perc_gap))*(1-BF$8)*(1-$BQ$8), "")</f>
        <v/>
      </c>
      <c r="BG54" s="160" t="str" cm="1">
        <f t="array" aca="1" ref="BG54" ca="1">IF(AND($M54=1,ISNUMBER(INDIRECT(ADDRESS(ROW(),COLUMN()-_mp_perc_gap)))), INDIRECT(ADDRESS(ROW(),COLUMN()-_mp_perc_gap))*(1-BG$8)*(1-$BQ$8), "")</f>
        <v/>
      </c>
      <c r="BH54" s="160" t="str" cm="1">
        <f t="array" aca="1" ref="BH54" ca="1">IF(AND($M54=1,ISNUMBER(INDIRECT(ADDRESS(ROW(),COLUMN()-_mp_perc_gap)))), INDIRECT(ADDRESS(ROW(),COLUMN()-_mp_perc_gap))*(1-BH$8)*(1-$BQ$8), "")</f>
        <v/>
      </c>
      <c r="BI54" s="160" t="str" cm="1">
        <f t="array" aca="1" ref="BI54" ca="1">IF(AND($M54=1,ISNUMBER(INDIRECT(ADDRESS(ROW(),COLUMN()-_mp_perc_gap)))), INDIRECT(ADDRESS(ROW(),COLUMN()-_mp_perc_gap))*(1-BI$8)*(1-$BQ$8), "")</f>
        <v/>
      </c>
      <c r="BJ54" s="160" t="str" cm="1">
        <f t="array" aca="1" ref="BJ54" ca="1">IF(AND($M54=1,ISNUMBER(INDIRECT(ADDRESS(ROW(),COLUMN()-_mp_perc_gap)))), INDIRECT(ADDRESS(ROW(),COLUMN()-_mp_perc_gap))*(1-BJ$8)*(1-$BQ$8), "")</f>
        <v/>
      </c>
      <c r="BK54" s="160" t="str" cm="1">
        <f t="array" aca="1" ref="BK54" ca="1">IF(AND($M54=1,ISNUMBER(INDIRECT(ADDRESS(ROW(),COLUMN()-_mp_perc_gap)))), INDIRECT(ADDRESS(ROW(),COLUMN()-_mp_perc_gap))*(1-BK$8)*(1-$BQ$8), "")</f>
        <v/>
      </c>
      <c r="BM54" s="169" t="str">
        <f t="shared" si="9"/>
        <v/>
      </c>
      <c r="BN54" s="842" t="str">
        <f t="shared" si="10"/>
        <v/>
      </c>
      <c r="BO54" s="843" t="str">
        <f t="shared" si="11"/>
        <v/>
      </c>
      <c r="BP54" s="841" t="str">
        <f t="shared" si="13"/>
        <v/>
      </c>
      <c r="BQ54" s="170"/>
      <c r="BR54" s="133" t="b">
        <f t="shared" si="24"/>
        <v>1</v>
      </c>
      <c r="BU54" s="171">
        <f t="shared" si="20"/>
        <v>0</v>
      </c>
      <c r="BV54" s="171"/>
    </row>
    <row r="55" spans="2:74" ht="14.95" customHeight="1" x14ac:dyDescent="0.2">
      <c r="B55" s="691">
        <v>44</v>
      </c>
      <c r="C55" s="554"/>
      <c r="D55" s="554"/>
      <c r="E55" s="555"/>
      <c r="F55" s="550"/>
      <c r="G55" s="551"/>
      <c r="H55" s="556"/>
      <c r="I55" s="557"/>
      <c r="J55" s="553"/>
      <c r="K55" s="146">
        <f t="shared" si="21"/>
        <v>0</v>
      </c>
      <c r="M55" s="147">
        <f t="shared" si="22"/>
        <v>0</v>
      </c>
      <c r="N55" s="148">
        <f xml:space="preserve"> IF(M55=0, 0,VLOOKUP($F55,'הנחיות למילוי-התחל כאן'!$F$6:$I$17,3,0))</f>
        <v>0</v>
      </c>
      <c r="O55" s="149">
        <f xml:space="preserve"> IF(M55=0, 0,VLOOKUP($F55,'הנחיות למילוי-התחל כאן'!$F$6:$I$17,4,0))</f>
        <v>0</v>
      </c>
      <c r="P55" s="852">
        <f t="shared" si="2"/>
        <v>0</v>
      </c>
      <c r="Q55" s="230" t="str">
        <f t="shared" si="14"/>
        <v>$S$55:$AH$55</v>
      </c>
      <c r="S55" s="565"/>
      <c r="T55" s="565"/>
      <c r="U55" s="565"/>
      <c r="V55" s="565"/>
      <c r="W55" s="565"/>
      <c r="X55" s="565"/>
      <c r="Y55" s="565"/>
      <c r="Z55" s="565"/>
      <c r="AA55" s="565"/>
      <c r="AB55" s="565"/>
      <c r="AC55" s="565"/>
      <c r="AD55" s="565"/>
      <c r="AE55" s="565"/>
      <c r="AF55" s="565"/>
      <c r="AG55" s="565"/>
      <c r="AH55" s="565"/>
      <c r="AJ55" s="164" t="str">
        <f t="shared" si="3"/>
        <v/>
      </c>
      <c r="AK55" s="152" t="str">
        <f t="shared" ca="1" si="4"/>
        <v/>
      </c>
      <c r="AL55" s="165" t="str">
        <f t="shared" si="5"/>
        <v/>
      </c>
      <c r="AN55" s="154" t="str">
        <f t="shared" si="15"/>
        <v/>
      </c>
      <c r="AO55" s="835" t="str">
        <f t="shared" si="16"/>
        <v/>
      </c>
      <c r="AP55" s="155" t="str">
        <f t="shared" si="17"/>
        <v/>
      </c>
      <c r="AR55" s="166" t="str">
        <f t="shared" si="6"/>
        <v/>
      </c>
      <c r="AS55" s="167" t="str">
        <f t="shared" si="7"/>
        <v/>
      </c>
      <c r="AT55" s="168" t="str">
        <f t="shared" si="23"/>
        <v/>
      </c>
      <c r="AV55" s="160" t="str" cm="1">
        <f t="array" aca="1" ref="AV55" ca="1">IF(AND($M55=1,ISNUMBER(INDIRECT(ADDRESS(ROW(),COLUMN()-_mp_perc_gap)))), INDIRECT(ADDRESS(ROW(),COLUMN()-_mp_perc_gap))*(1-AV$8)*(1-$BQ$8), "")</f>
        <v/>
      </c>
      <c r="AW55" s="160" t="str" cm="1">
        <f t="array" aca="1" ref="AW55" ca="1">IF(AND($M55=1,ISNUMBER(INDIRECT(ADDRESS(ROW(),COLUMN()-_mp_perc_gap)))), INDIRECT(ADDRESS(ROW(),COLUMN()-_mp_perc_gap))*(1-AW$8)*(1-$BQ$8), "")</f>
        <v/>
      </c>
      <c r="AX55" s="160" t="str" cm="1">
        <f t="array" aca="1" ref="AX55" ca="1">IF(AND($M55=1,ISNUMBER(INDIRECT(ADDRESS(ROW(),COLUMN()-_mp_perc_gap)))), INDIRECT(ADDRESS(ROW(),COLUMN()-_mp_perc_gap))*(1-AX$8)*(1-$BQ$8), "")</f>
        <v/>
      </c>
      <c r="AY55" s="160" t="str" cm="1">
        <f t="array" aca="1" ref="AY55" ca="1">IF(AND($M55=1,ISNUMBER(INDIRECT(ADDRESS(ROW(),COLUMN()-_mp_perc_gap)))), INDIRECT(ADDRESS(ROW(),COLUMN()-_mp_perc_gap))*(1-AY$8)*(1-$BQ$8), "")</f>
        <v/>
      </c>
      <c r="AZ55" s="160" t="str" cm="1">
        <f t="array" aca="1" ref="AZ55" ca="1">IF(AND($M55=1,ISNUMBER(INDIRECT(ADDRESS(ROW(),COLUMN()-_mp_perc_gap)))), INDIRECT(ADDRESS(ROW(),COLUMN()-_mp_perc_gap))*(1-AZ$8)*(1-$BQ$8), "")</f>
        <v/>
      </c>
      <c r="BA55" s="160" t="str" cm="1">
        <f t="array" aca="1" ref="BA55" ca="1">IF(AND($M55=1,ISNUMBER(INDIRECT(ADDRESS(ROW(),COLUMN()-_mp_perc_gap)))), INDIRECT(ADDRESS(ROW(),COLUMN()-_mp_perc_gap))*(1-BA$8)*(1-$BQ$8), "")</f>
        <v/>
      </c>
      <c r="BB55" s="160" t="str" cm="1">
        <f t="array" aca="1" ref="BB55" ca="1">IF(AND($M55=1,ISNUMBER(INDIRECT(ADDRESS(ROW(),COLUMN()-_mp_perc_gap)))), INDIRECT(ADDRESS(ROW(),COLUMN()-_mp_perc_gap))*(1-BB$8)*(1-$BQ$8), "")</f>
        <v/>
      </c>
      <c r="BC55" s="160" t="str" cm="1">
        <f t="array" aca="1" ref="BC55" ca="1">IF(AND($M55=1,ISNUMBER(INDIRECT(ADDRESS(ROW(),COLUMN()-_mp_perc_gap)))), INDIRECT(ADDRESS(ROW(),COLUMN()-_mp_perc_gap))*(1-BC$8)*(1-$BQ$8), "")</f>
        <v/>
      </c>
      <c r="BD55" s="160" t="str" cm="1">
        <f t="array" aca="1" ref="BD55" ca="1">IF(AND($M55=1,ISNUMBER(INDIRECT(ADDRESS(ROW(),COLUMN()-_mp_perc_gap)))), INDIRECT(ADDRESS(ROW(),COLUMN()-_mp_perc_gap))*(1-BD$8)*(1-$BQ$8), "")</f>
        <v/>
      </c>
      <c r="BE55" s="160" t="str" cm="1">
        <f t="array" aca="1" ref="BE55" ca="1">IF(AND($M55=1,ISNUMBER(INDIRECT(ADDRESS(ROW(),COLUMN()-_mp_perc_gap)))), INDIRECT(ADDRESS(ROW(),COLUMN()-_mp_perc_gap))*(1-BE$8)*(1-$BQ$8), "")</f>
        <v/>
      </c>
      <c r="BF55" s="160" t="str" cm="1">
        <f t="array" aca="1" ref="BF55" ca="1">IF(AND($M55=1,ISNUMBER(INDIRECT(ADDRESS(ROW(),COLUMN()-_mp_perc_gap)))), INDIRECT(ADDRESS(ROW(),COLUMN()-_mp_perc_gap))*(1-BF$8)*(1-$BQ$8), "")</f>
        <v/>
      </c>
      <c r="BG55" s="160" t="str" cm="1">
        <f t="array" aca="1" ref="BG55" ca="1">IF(AND($M55=1,ISNUMBER(INDIRECT(ADDRESS(ROW(),COLUMN()-_mp_perc_gap)))), INDIRECT(ADDRESS(ROW(),COLUMN()-_mp_perc_gap))*(1-BG$8)*(1-$BQ$8), "")</f>
        <v/>
      </c>
      <c r="BH55" s="160" t="str" cm="1">
        <f t="array" aca="1" ref="BH55" ca="1">IF(AND($M55=1,ISNUMBER(INDIRECT(ADDRESS(ROW(),COLUMN()-_mp_perc_gap)))), INDIRECT(ADDRESS(ROW(),COLUMN()-_mp_perc_gap))*(1-BH$8)*(1-$BQ$8), "")</f>
        <v/>
      </c>
      <c r="BI55" s="160" t="str" cm="1">
        <f t="array" aca="1" ref="BI55" ca="1">IF(AND($M55=1,ISNUMBER(INDIRECT(ADDRESS(ROW(),COLUMN()-_mp_perc_gap)))), INDIRECT(ADDRESS(ROW(),COLUMN()-_mp_perc_gap))*(1-BI$8)*(1-$BQ$8), "")</f>
        <v/>
      </c>
      <c r="BJ55" s="160" t="str" cm="1">
        <f t="array" aca="1" ref="BJ55" ca="1">IF(AND($M55=1,ISNUMBER(INDIRECT(ADDRESS(ROW(),COLUMN()-_mp_perc_gap)))), INDIRECT(ADDRESS(ROW(),COLUMN()-_mp_perc_gap))*(1-BJ$8)*(1-$BQ$8), "")</f>
        <v/>
      </c>
      <c r="BK55" s="160" t="str" cm="1">
        <f t="array" aca="1" ref="BK55" ca="1">IF(AND($M55=1,ISNUMBER(INDIRECT(ADDRESS(ROW(),COLUMN()-_mp_perc_gap)))), INDIRECT(ADDRESS(ROW(),COLUMN()-_mp_perc_gap))*(1-BK$8)*(1-$BQ$8), "")</f>
        <v/>
      </c>
      <c r="BM55" s="169" t="str">
        <f t="shared" si="9"/>
        <v/>
      </c>
      <c r="BN55" s="842" t="str">
        <f t="shared" si="10"/>
        <v/>
      </c>
      <c r="BO55" s="843" t="str">
        <f t="shared" si="11"/>
        <v/>
      </c>
      <c r="BP55" s="841" t="str">
        <f t="shared" si="13"/>
        <v/>
      </c>
      <c r="BQ55" s="170"/>
      <c r="BR55" s="133" t="b">
        <f t="shared" si="24"/>
        <v>1</v>
      </c>
      <c r="BU55" s="171">
        <f t="shared" si="20"/>
        <v>0</v>
      </c>
      <c r="BV55" s="171"/>
    </row>
    <row r="56" spans="2:74" ht="14.95" customHeight="1" x14ac:dyDescent="0.2">
      <c r="B56" s="691">
        <v>45</v>
      </c>
      <c r="C56" s="554"/>
      <c r="D56" s="554"/>
      <c r="E56" s="555"/>
      <c r="F56" s="550"/>
      <c r="G56" s="551"/>
      <c r="H56" s="556"/>
      <c r="I56" s="557"/>
      <c r="J56" s="553"/>
      <c r="K56" s="146">
        <f t="shared" si="21"/>
        <v>0</v>
      </c>
      <c r="M56" s="147">
        <f t="shared" si="22"/>
        <v>0</v>
      </c>
      <c r="N56" s="148">
        <f xml:space="preserve"> IF(M56=0, 0,VLOOKUP($F56,'הנחיות למילוי-התחל כאן'!$F$6:$I$17,3,0))</f>
        <v>0</v>
      </c>
      <c r="O56" s="149">
        <f xml:space="preserve"> IF(M56=0, 0,VLOOKUP($F56,'הנחיות למילוי-התחל כאן'!$F$6:$I$17,4,0))</f>
        <v>0</v>
      </c>
      <c r="P56" s="852">
        <f t="shared" si="2"/>
        <v>0</v>
      </c>
      <c r="Q56" s="230" t="str">
        <f t="shared" si="14"/>
        <v>$S$56:$AH$56</v>
      </c>
      <c r="S56" s="565"/>
      <c r="T56" s="565"/>
      <c r="U56" s="565"/>
      <c r="V56" s="565"/>
      <c r="W56" s="565"/>
      <c r="X56" s="565"/>
      <c r="Y56" s="565"/>
      <c r="Z56" s="565"/>
      <c r="AA56" s="565"/>
      <c r="AB56" s="565"/>
      <c r="AC56" s="565"/>
      <c r="AD56" s="565"/>
      <c r="AE56" s="565"/>
      <c r="AF56" s="565"/>
      <c r="AG56" s="565"/>
      <c r="AH56" s="565"/>
      <c r="AJ56" s="164" t="str">
        <f t="shared" si="3"/>
        <v/>
      </c>
      <c r="AK56" s="152" t="str">
        <f t="shared" ca="1" si="4"/>
        <v/>
      </c>
      <c r="AL56" s="165" t="str">
        <f t="shared" si="5"/>
        <v/>
      </c>
      <c r="AN56" s="154" t="str">
        <f t="shared" si="15"/>
        <v/>
      </c>
      <c r="AO56" s="835" t="str">
        <f t="shared" si="16"/>
        <v/>
      </c>
      <c r="AP56" s="155" t="str">
        <f t="shared" si="17"/>
        <v/>
      </c>
      <c r="AR56" s="166" t="str">
        <f t="shared" si="6"/>
        <v/>
      </c>
      <c r="AS56" s="167" t="str">
        <f t="shared" si="7"/>
        <v/>
      </c>
      <c r="AT56" s="168" t="str">
        <f t="shared" si="23"/>
        <v/>
      </c>
      <c r="AV56" s="160" t="str" cm="1">
        <f t="array" aca="1" ref="AV56" ca="1">IF(AND($M56=1,ISNUMBER(INDIRECT(ADDRESS(ROW(),COLUMN()-_mp_perc_gap)))), INDIRECT(ADDRESS(ROW(),COLUMN()-_mp_perc_gap))*(1-AV$8)*(1-$BQ$8), "")</f>
        <v/>
      </c>
      <c r="AW56" s="160" t="str" cm="1">
        <f t="array" aca="1" ref="AW56" ca="1">IF(AND($M56=1,ISNUMBER(INDIRECT(ADDRESS(ROW(),COLUMN()-_mp_perc_gap)))), INDIRECT(ADDRESS(ROW(),COLUMN()-_mp_perc_gap))*(1-AW$8)*(1-$BQ$8), "")</f>
        <v/>
      </c>
      <c r="AX56" s="160" t="str" cm="1">
        <f t="array" aca="1" ref="AX56" ca="1">IF(AND($M56=1,ISNUMBER(INDIRECT(ADDRESS(ROW(),COLUMN()-_mp_perc_gap)))), INDIRECT(ADDRESS(ROW(),COLUMN()-_mp_perc_gap))*(1-AX$8)*(1-$BQ$8), "")</f>
        <v/>
      </c>
      <c r="AY56" s="160" t="str" cm="1">
        <f t="array" aca="1" ref="AY56" ca="1">IF(AND($M56=1,ISNUMBER(INDIRECT(ADDRESS(ROW(),COLUMN()-_mp_perc_gap)))), INDIRECT(ADDRESS(ROW(),COLUMN()-_mp_perc_gap))*(1-AY$8)*(1-$BQ$8), "")</f>
        <v/>
      </c>
      <c r="AZ56" s="160" t="str" cm="1">
        <f t="array" aca="1" ref="AZ56" ca="1">IF(AND($M56=1,ISNUMBER(INDIRECT(ADDRESS(ROW(),COLUMN()-_mp_perc_gap)))), INDIRECT(ADDRESS(ROW(),COLUMN()-_mp_perc_gap))*(1-AZ$8)*(1-$BQ$8), "")</f>
        <v/>
      </c>
      <c r="BA56" s="160" t="str" cm="1">
        <f t="array" aca="1" ref="BA56" ca="1">IF(AND($M56=1,ISNUMBER(INDIRECT(ADDRESS(ROW(),COLUMN()-_mp_perc_gap)))), INDIRECT(ADDRESS(ROW(),COLUMN()-_mp_perc_gap))*(1-BA$8)*(1-$BQ$8), "")</f>
        <v/>
      </c>
      <c r="BB56" s="160" t="str" cm="1">
        <f t="array" aca="1" ref="BB56" ca="1">IF(AND($M56=1,ISNUMBER(INDIRECT(ADDRESS(ROW(),COLUMN()-_mp_perc_gap)))), INDIRECT(ADDRESS(ROW(),COLUMN()-_mp_perc_gap))*(1-BB$8)*(1-$BQ$8), "")</f>
        <v/>
      </c>
      <c r="BC56" s="160" t="str" cm="1">
        <f t="array" aca="1" ref="BC56" ca="1">IF(AND($M56=1,ISNUMBER(INDIRECT(ADDRESS(ROW(),COLUMN()-_mp_perc_gap)))), INDIRECT(ADDRESS(ROW(),COLUMN()-_mp_perc_gap))*(1-BC$8)*(1-$BQ$8), "")</f>
        <v/>
      </c>
      <c r="BD56" s="160" t="str" cm="1">
        <f t="array" aca="1" ref="BD56" ca="1">IF(AND($M56=1,ISNUMBER(INDIRECT(ADDRESS(ROW(),COLUMN()-_mp_perc_gap)))), INDIRECT(ADDRESS(ROW(),COLUMN()-_mp_perc_gap))*(1-BD$8)*(1-$BQ$8), "")</f>
        <v/>
      </c>
      <c r="BE56" s="160" t="str" cm="1">
        <f t="array" aca="1" ref="BE56" ca="1">IF(AND($M56=1,ISNUMBER(INDIRECT(ADDRESS(ROW(),COLUMN()-_mp_perc_gap)))), INDIRECT(ADDRESS(ROW(),COLUMN()-_mp_perc_gap))*(1-BE$8)*(1-$BQ$8), "")</f>
        <v/>
      </c>
      <c r="BF56" s="160" t="str" cm="1">
        <f t="array" aca="1" ref="BF56" ca="1">IF(AND($M56=1,ISNUMBER(INDIRECT(ADDRESS(ROW(),COLUMN()-_mp_perc_gap)))), INDIRECT(ADDRESS(ROW(),COLUMN()-_mp_perc_gap))*(1-BF$8)*(1-$BQ$8), "")</f>
        <v/>
      </c>
      <c r="BG56" s="160" t="str" cm="1">
        <f t="array" aca="1" ref="BG56" ca="1">IF(AND($M56=1,ISNUMBER(INDIRECT(ADDRESS(ROW(),COLUMN()-_mp_perc_gap)))), INDIRECT(ADDRESS(ROW(),COLUMN()-_mp_perc_gap))*(1-BG$8)*(1-$BQ$8), "")</f>
        <v/>
      </c>
      <c r="BH56" s="160" t="str" cm="1">
        <f t="array" aca="1" ref="BH56" ca="1">IF(AND($M56=1,ISNUMBER(INDIRECT(ADDRESS(ROW(),COLUMN()-_mp_perc_gap)))), INDIRECT(ADDRESS(ROW(),COLUMN()-_mp_perc_gap))*(1-BH$8)*(1-$BQ$8), "")</f>
        <v/>
      </c>
      <c r="BI56" s="160" t="str" cm="1">
        <f t="array" aca="1" ref="BI56" ca="1">IF(AND($M56=1,ISNUMBER(INDIRECT(ADDRESS(ROW(),COLUMN()-_mp_perc_gap)))), INDIRECT(ADDRESS(ROW(),COLUMN()-_mp_perc_gap))*(1-BI$8)*(1-$BQ$8), "")</f>
        <v/>
      </c>
      <c r="BJ56" s="160" t="str" cm="1">
        <f t="array" aca="1" ref="BJ56" ca="1">IF(AND($M56=1,ISNUMBER(INDIRECT(ADDRESS(ROW(),COLUMN()-_mp_perc_gap)))), INDIRECT(ADDRESS(ROW(),COLUMN()-_mp_perc_gap))*(1-BJ$8)*(1-$BQ$8), "")</f>
        <v/>
      </c>
      <c r="BK56" s="160" t="str" cm="1">
        <f t="array" aca="1" ref="BK56" ca="1">IF(AND($M56=1,ISNUMBER(INDIRECT(ADDRESS(ROW(),COLUMN()-_mp_perc_gap)))), INDIRECT(ADDRESS(ROW(),COLUMN()-_mp_perc_gap))*(1-BK$8)*(1-$BQ$8), "")</f>
        <v/>
      </c>
      <c r="BM56" s="169" t="str">
        <f t="shared" si="9"/>
        <v/>
      </c>
      <c r="BN56" s="842" t="str">
        <f t="shared" si="10"/>
        <v/>
      </c>
      <c r="BO56" s="843" t="str">
        <f t="shared" si="11"/>
        <v/>
      </c>
      <c r="BP56" s="841" t="str">
        <f t="shared" si="13"/>
        <v/>
      </c>
      <c r="BQ56" s="170"/>
      <c r="BR56" s="133" t="b">
        <f t="shared" si="24"/>
        <v>1</v>
      </c>
      <c r="BU56" s="171">
        <f t="shared" si="20"/>
        <v>0</v>
      </c>
      <c r="BV56" s="171"/>
    </row>
    <row r="57" spans="2:74" ht="14.95" customHeight="1" x14ac:dyDescent="0.2">
      <c r="B57" s="691">
        <v>46</v>
      </c>
      <c r="C57" s="554"/>
      <c r="D57" s="554"/>
      <c r="E57" s="555"/>
      <c r="F57" s="550"/>
      <c r="G57" s="551"/>
      <c r="H57" s="556"/>
      <c r="I57" s="557"/>
      <c r="J57" s="553"/>
      <c r="K57" s="146">
        <f t="shared" si="21"/>
        <v>0</v>
      </c>
      <c r="M57" s="147">
        <f t="shared" si="22"/>
        <v>0</v>
      </c>
      <c r="N57" s="148">
        <f xml:space="preserve"> IF(M57=0, 0,VLOOKUP($F57,'הנחיות למילוי-התחל כאן'!$F$6:$I$17,3,0))</f>
        <v>0</v>
      </c>
      <c r="O57" s="149">
        <f xml:space="preserve"> IF(M57=0, 0,VLOOKUP($F57,'הנחיות למילוי-התחל כאן'!$F$6:$I$17,4,0))</f>
        <v>0</v>
      </c>
      <c r="P57" s="852">
        <f t="shared" si="2"/>
        <v>0</v>
      </c>
      <c r="Q57" s="230" t="str">
        <f t="shared" si="14"/>
        <v>$S$57:$AH$57</v>
      </c>
      <c r="S57" s="565"/>
      <c r="T57" s="565"/>
      <c r="U57" s="565"/>
      <c r="V57" s="565"/>
      <c r="W57" s="565"/>
      <c r="X57" s="565"/>
      <c r="Y57" s="565"/>
      <c r="Z57" s="565"/>
      <c r="AA57" s="565"/>
      <c r="AB57" s="565"/>
      <c r="AC57" s="565"/>
      <c r="AD57" s="565"/>
      <c r="AE57" s="565"/>
      <c r="AF57" s="565"/>
      <c r="AG57" s="565"/>
      <c r="AH57" s="565"/>
      <c r="AJ57" s="164" t="str">
        <f t="shared" si="3"/>
        <v/>
      </c>
      <c r="AK57" s="152" t="str">
        <f t="shared" ca="1" si="4"/>
        <v/>
      </c>
      <c r="AL57" s="165" t="str">
        <f t="shared" si="5"/>
        <v/>
      </c>
      <c r="AN57" s="154" t="str">
        <f t="shared" si="15"/>
        <v/>
      </c>
      <c r="AO57" s="835" t="str">
        <f t="shared" si="16"/>
        <v/>
      </c>
      <c r="AP57" s="155" t="str">
        <f t="shared" si="17"/>
        <v/>
      </c>
      <c r="AR57" s="166" t="str">
        <f t="shared" si="6"/>
        <v/>
      </c>
      <c r="AS57" s="167" t="str">
        <f t="shared" si="7"/>
        <v/>
      </c>
      <c r="AT57" s="168" t="str">
        <f t="shared" si="23"/>
        <v/>
      </c>
      <c r="AV57" s="160" t="str" cm="1">
        <f t="array" aca="1" ref="AV57" ca="1">IF(AND($M57=1,ISNUMBER(INDIRECT(ADDRESS(ROW(),COLUMN()-_mp_perc_gap)))), INDIRECT(ADDRESS(ROW(),COLUMN()-_mp_perc_gap))*(1-AV$8)*(1-$BQ$8), "")</f>
        <v/>
      </c>
      <c r="AW57" s="160" t="str" cm="1">
        <f t="array" aca="1" ref="AW57" ca="1">IF(AND($M57=1,ISNUMBER(INDIRECT(ADDRESS(ROW(),COLUMN()-_mp_perc_gap)))), INDIRECT(ADDRESS(ROW(),COLUMN()-_mp_perc_gap))*(1-AW$8)*(1-$BQ$8), "")</f>
        <v/>
      </c>
      <c r="AX57" s="160" t="str" cm="1">
        <f t="array" aca="1" ref="AX57" ca="1">IF(AND($M57=1,ISNUMBER(INDIRECT(ADDRESS(ROW(),COLUMN()-_mp_perc_gap)))), INDIRECT(ADDRESS(ROW(),COLUMN()-_mp_perc_gap))*(1-AX$8)*(1-$BQ$8), "")</f>
        <v/>
      </c>
      <c r="AY57" s="160" t="str" cm="1">
        <f t="array" aca="1" ref="AY57" ca="1">IF(AND($M57=1,ISNUMBER(INDIRECT(ADDRESS(ROW(),COLUMN()-_mp_perc_gap)))), INDIRECT(ADDRESS(ROW(),COLUMN()-_mp_perc_gap))*(1-AY$8)*(1-$BQ$8), "")</f>
        <v/>
      </c>
      <c r="AZ57" s="160" t="str" cm="1">
        <f t="array" aca="1" ref="AZ57" ca="1">IF(AND($M57=1,ISNUMBER(INDIRECT(ADDRESS(ROW(),COLUMN()-_mp_perc_gap)))), INDIRECT(ADDRESS(ROW(),COLUMN()-_mp_perc_gap))*(1-AZ$8)*(1-$BQ$8), "")</f>
        <v/>
      </c>
      <c r="BA57" s="160" t="str" cm="1">
        <f t="array" aca="1" ref="BA57" ca="1">IF(AND($M57=1,ISNUMBER(INDIRECT(ADDRESS(ROW(),COLUMN()-_mp_perc_gap)))), INDIRECT(ADDRESS(ROW(),COLUMN()-_mp_perc_gap))*(1-BA$8)*(1-$BQ$8), "")</f>
        <v/>
      </c>
      <c r="BB57" s="160" t="str" cm="1">
        <f t="array" aca="1" ref="BB57" ca="1">IF(AND($M57=1,ISNUMBER(INDIRECT(ADDRESS(ROW(),COLUMN()-_mp_perc_gap)))), INDIRECT(ADDRESS(ROW(),COLUMN()-_mp_perc_gap))*(1-BB$8)*(1-$BQ$8), "")</f>
        <v/>
      </c>
      <c r="BC57" s="160" t="str" cm="1">
        <f t="array" aca="1" ref="BC57" ca="1">IF(AND($M57=1,ISNUMBER(INDIRECT(ADDRESS(ROW(),COLUMN()-_mp_perc_gap)))), INDIRECT(ADDRESS(ROW(),COLUMN()-_mp_perc_gap))*(1-BC$8)*(1-$BQ$8), "")</f>
        <v/>
      </c>
      <c r="BD57" s="160" t="str" cm="1">
        <f t="array" aca="1" ref="BD57" ca="1">IF(AND($M57=1,ISNUMBER(INDIRECT(ADDRESS(ROW(),COLUMN()-_mp_perc_gap)))), INDIRECT(ADDRESS(ROW(),COLUMN()-_mp_perc_gap))*(1-BD$8)*(1-$BQ$8), "")</f>
        <v/>
      </c>
      <c r="BE57" s="160" t="str" cm="1">
        <f t="array" aca="1" ref="BE57" ca="1">IF(AND($M57=1,ISNUMBER(INDIRECT(ADDRESS(ROW(),COLUMN()-_mp_perc_gap)))), INDIRECT(ADDRESS(ROW(),COLUMN()-_mp_perc_gap))*(1-BE$8)*(1-$BQ$8), "")</f>
        <v/>
      </c>
      <c r="BF57" s="160" t="str" cm="1">
        <f t="array" aca="1" ref="BF57" ca="1">IF(AND($M57=1,ISNUMBER(INDIRECT(ADDRESS(ROW(),COLUMN()-_mp_perc_gap)))), INDIRECT(ADDRESS(ROW(),COLUMN()-_mp_perc_gap))*(1-BF$8)*(1-$BQ$8), "")</f>
        <v/>
      </c>
      <c r="BG57" s="160" t="str" cm="1">
        <f t="array" aca="1" ref="BG57" ca="1">IF(AND($M57=1,ISNUMBER(INDIRECT(ADDRESS(ROW(),COLUMN()-_mp_perc_gap)))), INDIRECT(ADDRESS(ROW(),COLUMN()-_mp_perc_gap))*(1-BG$8)*(1-$BQ$8), "")</f>
        <v/>
      </c>
      <c r="BH57" s="160" t="str" cm="1">
        <f t="array" aca="1" ref="BH57" ca="1">IF(AND($M57=1,ISNUMBER(INDIRECT(ADDRESS(ROW(),COLUMN()-_mp_perc_gap)))), INDIRECT(ADDRESS(ROW(),COLUMN()-_mp_perc_gap))*(1-BH$8)*(1-$BQ$8), "")</f>
        <v/>
      </c>
      <c r="BI57" s="160" t="str" cm="1">
        <f t="array" aca="1" ref="BI57" ca="1">IF(AND($M57=1,ISNUMBER(INDIRECT(ADDRESS(ROW(),COLUMN()-_mp_perc_gap)))), INDIRECT(ADDRESS(ROW(),COLUMN()-_mp_perc_gap))*(1-BI$8)*(1-$BQ$8), "")</f>
        <v/>
      </c>
      <c r="BJ57" s="160" t="str" cm="1">
        <f t="array" aca="1" ref="BJ57" ca="1">IF(AND($M57=1,ISNUMBER(INDIRECT(ADDRESS(ROW(),COLUMN()-_mp_perc_gap)))), INDIRECT(ADDRESS(ROW(),COLUMN()-_mp_perc_gap))*(1-BJ$8)*(1-$BQ$8), "")</f>
        <v/>
      </c>
      <c r="BK57" s="160" t="str" cm="1">
        <f t="array" aca="1" ref="BK57" ca="1">IF(AND($M57=1,ISNUMBER(INDIRECT(ADDRESS(ROW(),COLUMN()-_mp_perc_gap)))), INDIRECT(ADDRESS(ROW(),COLUMN()-_mp_perc_gap))*(1-BK$8)*(1-$BQ$8), "")</f>
        <v/>
      </c>
      <c r="BM57" s="169" t="str">
        <f t="shared" si="9"/>
        <v/>
      </c>
      <c r="BN57" s="842" t="str">
        <f t="shared" si="10"/>
        <v/>
      </c>
      <c r="BO57" s="843" t="str">
        <f t="shared" si="11"/>
        <v/>
      </c>
      <c r="BP57" s="841" t="str">
        <f t="shared" si="13"/>
        <v/>
      </c>
      <c r="BQ57" s="170"/>
      <c r="BR57" s="133" t="b">
        <f t="shared" si="24"/>
        <v>1</v>
      </c>
      <c r="BU57" s="171">
        <f t="shared" si="20"/>
        <v>0</v>
      </c>
      <c r="BV57" s="171"/>
    </row>
    <row r="58" spans="2:74" ht="14.95" customHeight="1" x14ac:dyDescent="0.2">
      <c r="B58" s="691">
        <v>47</v>
      </c>
      <c r="C58" s="554"/>
      <c r="D58" s="554"/>
      <c r="E58" s="555"/>
      <c r="F58" s="550"/>
      <c r="G58" s="551"/>
      <c r="H58" s="556"/>
      <c r="I58" s="557"/>
      <c r="J58" s="553"/>
      <c r="K58" s="146">
        <f t="shared" si="21"/>
        <v>0</v>
      </c>
      <c r="M58" s="147">
        <f t="shared" si="22"/>
        <v>0</v>
      </c>
      <c r="N58" s="148">
        <f xml:space="preserve"> IF(M58=0, 0,VLOOKUP($F58,'הנחיות למילוי-התחל כאן'!$F$6:$I$17,3,0))</f>
        <v>0</v>
      </c>
      <c r="O58" s="149">
        <f xml:space="preserve"> IF(M58=0, 0,VLOOKUP($F58,'הנחיות למילוי-התחל כאן'!$F$6:$I$17,4,0))</f>
        <v>0</v>
      </c>
      <c r="P58" s="852">
        <f t="shared" si="2"/>
        <v>0</v>
      </c>
      <c r="Q58" s="230" t="str">
        <f t="shared" si="14"/>
        <v>$S$58:$AH$58</v>
      </c>
      <c r="S58" s="565"/>
      <c r="T58" s="565"/>
      <c r="U58" s="565"/>
      <c r="V58" s="565"/>
      <c r="W58" s="565"/>
      <c r="X58" s="565"/>
      <c r="Y58" s="565"/>
      <c r="Z58" s="565"/>
      <c r="AA58" s="565"/>
      <c r="AB58" s="565"/>
      <c r="AC58" s="565"/>
      <c r="AD58" s="565"/>
      <c r="AE58" s="565"/>
      <c r="AF58" s="565"/>
      <c r="AG58" s="565"/>
      <c r="AH58" s="565"/>
      <c r="AJ58" s="164" t="str">
        <f t="shared" si="3"/>
        <v/>
      </c>
      <c r="AK58" s="152" t="str">
        <f t="shared" ca="1" si="4"/>
        <v/>
      </c>
      <c r="AL58" s="165" t="str">
        <f t="shared" si="5"/>
        <v/>
      </c>
      <c r="AN58" s="154" t="str">
        <f t="shared" si="15"/>
        <v/>
      </c>
      <c r="AO58" s="835" t="str">
        <f t="shared" si="16"/>
        <v/>
      </c>
      <c r="AP58" s="155" t="str">
        <f t="shared" si="17"/>
        <v/>
      </c>
      <c r="AR58" s="166" t="str">
        <f t="shared" si="6"/>
        <v/>
      </c>
      <c r="AS58" s="167" t="str">
        <f t="shared" si="7"/>
        <v/>
      </c>
      <c r="AT58" s="168" t="str">
        <f t="shared" si="23"/>
        <v/>
      </c>
      <c r="AV58" s="160" t="str" cm="1">
        <f t="array" aca="1" ref="AV58" ca="1">IF(AND($M58=1,ISNUMBER(INDIRECT(ADDRESS(ROW(),COLUMN()-_mp_perc_gap)))), INDIRECT(ADDRESS(ROW(),COLUMN()-_mp_perc_gap))*(1-AV$8)*(1-$BQ$8), "")</f>
        <v/>
      </c>
      <c r="AW58" s="160" t="str" cm="1">
        <f t="array" aca="1" ref="AW58" ca="1">IF(AND($M58=1,ISNUMBER(INDIRECT(ADDRESS(ROW(),COLUMN()-_mp_perc_gap)))), INDIRECT(ADDRESS(ROW(),COLUMN()-_mp_perc_gap))*(1-AW$8)*(1-$BQ$8), "")</f>
        <v/>
      </c>
      <c r="AX58" s="160" t="str" cm="1">
        <f t="array" aca="1" ref="AX58" ca="1">IF(AND($M58=1,ISNUMBER(INDIRECT(ADDRESS(ROW(),COLUMN()-_mp_perc_gap)))), INDIRECT(ADDRESS(ROW(),COLUMN()-_mp_perc_gap))*(1-AX$8)*(1-$BQ$8), "")</f>
        <v/>
      </c>
      <c r="AY58" s="160" t="str" cm="1">
        <f t="array" aca="1" ref="AY58" ca="1">IF(AND($M58=1,ISNUMBER(INDIRECT(ADDRESS(ROW(),COLUMN()-_mp_perc_gap)))), INDIRECT(ADDRESS(ROW(),COLUMN()-_mp_perc_gap))*(1-AY$8)*(1-$BQ$8), "")</f>
        <v/>
      </c>
      <c r="AZ58" s="160" t="str" cm="1">
        <f t="array" aca="1" ref="AZ58" ca="1">IF(AND($M58=1,ISNUMBER(INDIRECT(ADDRESS(ROW(),COLUMN()-_mp_perc_gap)))), INDIRECT(ADDRESS(ROW(),COLUMN()-_mp_perc_gap))*(1-AZ$8)*(1-$BQ$8), "")</f>
        <v/>
      </c>
      <c r="BA58" s="160" t="str" cm="1">
        <f t="array" aca="1" ref="BA58" ca="1">IF(AND($M58=1,ISNUMBER(INDIRECT(ADDRESS(ROW(),COLUMN()-_mp_perc_gap)))), INDIRECT(ADDRESS(ROW(),COLUMN()-_mp_perc_gap))*(1-BA$8)*(1-$BQ$8), "")</f>
        <v/>
      </c>
      <c r="BB58" s="160" t="str" cm="1">
        <f t="array" aca="1" ref="BB58" ca="1">IF(AND($M58=1,ISNUMBER(INDIRECT(ADDRESS(ROW(),COLUMN()-_mp_perc_gap)))), INDIRECT(ADDRESS(ROW(),COLUMN()-_mp_perc_gap))*(1-BB$8)*(1-$BQ$8), "")</f>
        <v/>
      </c>
      <c r="BC58" s="160" t="str" cm="1">
        <f t="array" aca="1" ref="BC58" ca="1">IF(AND($M58=1,ISNUMBER(INDIRECT(ADDRESS(ROW(),COLUMN()-_mp_perc_gap)))), INDIRECT(ADDRESS(ROW(),COLUMN()-_mp_perc_gap))*(1-BC$8)*(1-$BQ$8), "")</f>
        <v/>
      </c>
      <c r="BD58" s="160" t="str" cm="1">
        <f t="array" aca="1" ref="BD58" ca="1">IF(AND($M58=1,ISNUMBER(INDIRECT(ADDRESS(ROW(),COLUMN()-_mp_perc_gap)))), INDIRECT(ADDRESS(ROW(),COLUMN()-_mp_perc_gap))*(1-BD$8)*(1-$BQ$8), "")</f>
        <v/>
      </c>
      <c r="BE58" s="160" t="str" cm="1">
        <f t="array" aca="1" ref="BE58" ca="1">IF(AND($M58=1,ISNUMBER(INDIRECT(ADDRESS(ROW(),COLUMN()-_mp_perc_gap)))), INDIRECT(ADDRESS(ROW(),COLUMN()-_mp_perc_gap))*(1-BE$8)*(1-$BQ$8), "")</f>
        <v/>
      </c>
      <c r="BF58" s="160" t="str" cm="1">
        <f t="array" aca="1" ref="BF58" ca="1">IF(AND($M58=1,ISNUMBER(INDIRECT(ADDRESS(ROW(),COLUMN()-_mp_perc_gap)))), INDIRECT(ADDRESS(ROW(),COLUMN()-_mp_perc_gap))*(1-BF$8)*(1-$BQ$8), "")</f>
        <v/>
      </c>
      <c r="BG58" s="160" t="str" cm="1">
        <f t="array" aca="1" ref="BG58" ca="1">IF(AND($M58=1,ISNUMBER(INDIRECT(ADDRESS(ROW(),COLUMN()-_mp_perc_gap)))), INDIRECT(ADDRESS(ROW(),COLUMN()-_mp_perc_gap))*(1-BG$8)*(1-$BQ$8), "")</f>
        <v/>
      </c>
      <c r="BH58" s="160" t="str" cm="1">
        <f t="array" aca="1" ref="BH58" ca="1">IF(AND($M58=1,ISNUMBER(INDIRECT(ADDRESS(ROW(),COLUMN()-_mp_perc_gap)))), INDIRECT(ADDRESS(ROW(),COLUMN()-_mp_perc_gap))*(1-BH$8)*(1-$BQ$8), "")</f>
        <v/>
      </c>
      <c r="BI58" s="160" t="str" cm="1">
        <f t="array" aca="1" ref="BI58" ca="1">IF(AND($M58=1,ISNUMBER(INDIRECT(ADDRESS(ROW(),COLUMN()-_mp_perc_gap)))), INDIRECT(ADDRESS(ROW(),COLUMN()-_mp_perc_gap))*(1-BI$8)*(1-$BQ$8), "")</f>
        <v/>
      </c>
      <c r="BJ58" s="160" t="str" cm="1">
        <f t="array" aca="1" ref="BJ58" ca="1">IF(AND($M58=1,ISNUMBER(INDIRECT(ADDRESS(ROW(),COLUMN()-_mp_perc_gap)))), INDIRECT(ADDRESS(ROW(),COLUMN()-_mp_perc_gap))*(1-BJ$8)*(1-$BQ$8), "")</f>
        <v/>
      </c>
      <c r="BK58" s="160" t="str" cm="1">
        <f t="array" aca="1" ref="BK58" ca="1">IF(AND($M58=1,ISNUMBER(INDIRECT(ADDRESS(ROW(),COLUMN()-_mp_perc_gap)))), INDIRECT(ADDRESS(ROW(),COLUMN()-_mp_perc_gap))*(1-BK$8)*(1-$BQ$8), "")</f>
        <v/>
      </c>
      <c r="BM58" s="169" t="str">
        <f t="shared" si="9"/>
        <v/>
      </c>
      <c r="BN58" s="842" t="str">
        <f t="shared" si="10"/>
        <v/>
      </c>
      <c r="BO58" s="843" t="str">
        <f t="shared" si="11"/>
        <v/>
      </c>
      <c r="BP58" s="841" t="str">
        <f t="shared" si="13"/>
        <v/>
      </c>
      <c r="BQ58" s="170"/>
      <c r="BR58" s="133" t="b">
        <f t="shared" si="24"/>
        <v>1</v>
      </c>
      <c r="BU58" s="171">
        <f t="shared" si="20"/>
        <v>0</v>
      </c>
      <c r="BV58" s="171"/>
    </row>
    <row r="59" spans="2:74" ht="14.95" customHeight="1" x14ac:dyDescent="0.2">
      <c r="B59" s="691">
        <v>48</v>
      </c>
      <c r="C59" s="554"/>
      <c r="D59" s="554"/>
      <c r="E59" s="555"/>
      <c r="F59" s="550"/>
      <c r="G59" s="551"/>
      <c r="H59" s="556"/>
      <c r="I59" s="557"/>
      <c r="J59" s="553"/>
      <c r="K59" s="146">
        <f t="shared" si="21"/>
        <v>0</v>
      </c>
      <c r="M59" s="147">
        <f t="shared" si="22"/>
        <v>0</v>
      </c>
      <c r="N59" s="148">
        <f xml:space="preserve"> IF(M59=0, 0,VLOOKUP($F59,'הנחיות למילוי-התחל כאן'!$F$6:$I$17,3,0))</f>
        <v>0</v>
      </c>
      <c r="O59" s="149">
        <f xml:space="preserve"> IF(M59=0, 0,VLOOKUP($F59,'הנחיות למילוי-התחל כאן'!$F$6:$I$17,4,0))</f>
        <v>0</v>
      </c>
      <c r="P59" s="852">
        <f t="shared" si="2"/>
        <v>0</v>
      </c>
      <c r="Q59" s="230" t="str">
        <f t="shared" si="14"/>
        <v>$S$59:$AH$59</v>
      </c>
      <c r="S59" s="565"/>
      <c r="T59" s="565"/>
      <c r="U59" s="565"/>
      <c r="V59" s="565"/>
      <c r="W59" s="565"/>
      <c r="X59" s="565"/>
      <c r="Y59" s="565"/>
      <c r="Z59" s="565"/>
      <c r="AA59" s="565"/>
      <c r="AB59" s="565"/>
      <c r="AC59" s="565"/>
      <c r="AD59" s="565"/>
      <c r="AE59" s="565"/>
      <c r="AF59" s="565"/>
      <c r="AG59" s="565"/>
      <c r="AH59" s="565"/>
      <c r="AJ59" s="164" t="str">
        <f t="shared" si="3"/>
        <v/>
      </c>
      <c r="AK59" s="152" t="str">
        <f t="shared" ca="1" si="4"/>
        <v/>
      </c>
      <c r="AL59" s="165" t="str">
        <f t="shared" si="5"/>
        <v/>
      </c>
      <c r="AN59" s="154" t="str">
        <f t="shared" si="15"/>
        <v/>
      </c>
      <c r="AO59" s="835" t="str">
        <f t="shared" si="16"/>
        <v/>
      </c>
      <c r="AP59" s="155" t="str">
        <f t="shared" si="17"/>
        <v/>
      </c>
      <c r="AR59" s="166" t="str">
        <f t="shared" si="6"/>
        <v/>
      </c>
      <c r="AS59" s="167" t="str">
        <f t="shared" si="7"/>
        <v/>
      </c>
      <c r="AT59" s="168" t="str">
        <f t="shared" si="23"/>
        <v/>
      </c>
      <c r="AV59" s="160" t="str" cm="1">
        <f t="array" aca="1" ref="AV59" ca="1">IF(AND($M59=1,ISNUMBER(INDIRECT(ADDRESS(ROW(),COLUMN()-_mp_perc_gap)))), INDIRECT(ADDRESS(ROW(),COLUMN()-_mp_perc_gap))*(1-AV$8)*(1-$BQ$8), "")</f>
        <v/>
      </c>
      <c r="AW59" s="160" t="str" cm="1">
        <f t="array" aca="1" ref="AW59" ca="1">IF(AND($M59=1,ISNUMBER(INDIRECT(ADDRESS(ROW(),COLUMN()-_mp_perc_gap)))), INDIRECT(ADDRESS(ROW(),COLUMN()-_mp_perc_gap))*(1-AW$8)*(1-$BQ$8), "")</f>
        <v/>
      </c>
      <c r="AX59" s="160" t="str" cm="1">
        <f t="array" aca="1" ref="AX59" ca="1">IF(AND($M59=1,ISNUMBER(INDIRECT(ADDRESS(ROW(),COLUMN()-_mp_perc_gap)))), INDIRECT(ADDRESS(ROW(),COLUMN()-_mp_perc_gap))*(1-AX$8)*(1-$BQ$8), "")</f>
        <v/>
      </c>
      <c r="AY59" s="160" t="str" cm="1">
        <f t="array" aca="1" ref="AY59" ca="1">IF(AND($M59=1,ISNUMBER(INDIRECT(ADDRESS(ROW(),COLUMN()-_mp_perc_gap)))), INDIRECT(ADDRESS(ROW(),COLUMN()-_mp_perc_gap))*(1-AY$8)*(1-$BQ$8), "")</f>
        <v/>
      </c>
      <c r="AZ59" s="160" t="str" cm="1">
        <f t="array" aca="1" ref="AZ59" ca="1">IF(AND($M59=1,ISNUMBER(INDIRECT(ADDRESS(ROW(),COLUMN()-_mp_perc_gap)))), INDIRECT(ADDRESS(ROW(),COLUMN()-_mp_perc_gap))*(1-AZ$8)*(1-$BQ$8), "")</f>
        <v/>
      </c>
      <c r="BA59" s="160" t="str" cm="1">
        <f t="array" aca="1" ref="BA59" ca="1">IF(AND($M59=1,ISNUMBER(INDIRECT(ADDRESS(ROW(),COLUMN()-_mp_perc_gap)))), INDIRECT(ADDRESS(ROW(),COLUMN()-_mp_perc_gap))*(1-BA$8)*(1-$BQ$8), "")</f>
        <v/>
      </c>
      <c r="BB59" s="160" t="str" cm="1">
        <f t="array" aca="1" ref="BB59" ca="1">IF(AND($M59=1,ISNUMBER(INDIRECT(ADDRESS(ROW(),COLUMN()-_mp_perc_gap)))), INDIRECT(ADDRESS(ROW(),COLUMN()-_mp_perc_gap))*(1-BB$8)*(1-$BQ$8), "")</f>
        <v/>
      </c>
      <c r="BC59" s="160" t="str" cm="1">
        <f t="array" aca="1" ref="BC59" ca="1">IF(AND($M59=1,ISNUMBER(INDIRECT(ADDRESS(ROW(),COLUMN()-_mp_perc_gap)))), INDIRECT(ADDRESS(ROW(),COLUMN()-_mp_perc_gap))*(1-BC$8)*(1-$BQ$8), "")</f>
        <v/>
      </c>
      <c r="BD59" s="160" t="str" cm="1">
        <f t="array" aca="1" ref="BD59" ca="1">IF(AND($M59=1,ISNUMBER(INDIRECT(ADDRESS(ROW(),COLUMN()-_mp_perc_gap)))), INDIRECT(ADDRESS(ROW(),COLUMN()-_mp_perc_gap))*(1-BD$8)*(1-$BQ$8), "")</f>
        <v/>
      </c>
      <c r="BE59" s="160" t="str" cm="1">
        <f t="array" aca="1" ref="BE59" ca="1">IF(AND($M59=1,ISNUMBER(INDIRECT(ADDRESS(ROW(),COLUMN()-_mp_perc_gap)))), INDIRECT(ADDRESS(ROW(),COLUMN()-_mp_perc_gap))*(1-BE$8)*(1-$BQ$8), "")</f>
        <v/>
      </c>
      <c r="BF59" s="160" t="str" cm="1">
        <f t="array" aca="1" ref="BF59" ca="1">IF(AND($M59=1,ISNUMBER(INDIRECT(ADDRESS(ROW(),COLUMN()-_mp_perc_gap)))), INDIRECT(ADDRESS(ROW(),COLUMN()-_mp_perc_gap))*(1-BF$8)*(1-$BQ$8), "")</f>
        <v/>
      </c>
      <c r="BG59" s="160" t="str" cm="1">
        <f t="array" aca="1" ref="BG59" ca="1">IF(AND($M59=1,ISNUMBER(INDIRECT(ADDRESS(ROW(),COLUMN()-_mp_perc_gap)))), INDIRECT(ADDRESS(ROW(),COLUMN()-_mp_perc_gap))*(1-BG$8)*(1-$BQ$8), "")</f>
        <v/>
      </c>
      <c r="BH59" s="160" t="str" cm="1">
        <f t="array" aca="1" ref="BH59" ca="1">IF(AND($M59=1,ISNUMBER(INDIRECT(ADDRESS(ROW(),COLUMN()-_mp_perc_gap)))), INDIRECT(ADDRESS(ROW(),COLUMN()-_mp_perc_gap))*(1-BH$8)*(1-$BQ$8), "")</f>
        <v/>
      </c>
      <c r="BI59" s="160" t="str" cm="1">
        <f t="array" aca="1" ref="BI59" ca="1">IF(AND($M59=1,ISNUMBER(INDIRECT(ADDRESS(ROW(),COLUMN()-_mp_perc_gap)))), INDIRECT(ADDRESS(ROW(),COLUMN()-_mp_perc_gap))*(1-BI$8)*(1-$BQ$8), "")</f>
        <v/>
      </c>
      <c r="BJ59" s="160" t="str" cm="1">
        <f t="array" aca="1" ref="BJ59" ca="1">IF(AND($M59=1,ISNUMBER(INDIRECT(ADDRESS(ROW(),COLUMN()-_mp_perc_gap)))), INDIRECT(ADDRESS(ROW(),COLUMN()-_mp_perc_gap))*(1-BJ$8)*(1-$BQ$8), "")</f>
        <v/>
      </c>
      <c r="BK59" s="160" t="str" cm="1">
        <f t="array" aca="1" ref="BK59" ca="1">IF(AND($M59=1,ISNUMBER(INDIRECT(ADDRESS(ROW(),COLUMN()-_mp_perc_gap)))), INDIRECT(ADDRESS(ROW(),COLUMN()-_mp_perc_gap))*(1-BK$8)*(1-$BQ$8), "")</f>
        <v/>
      </c>
      <c r="BM59" s="169" t="str">
        <f t="shared" si="9"/>
        <v/>
      </c>
      <c r="BN59" s="842" t="str">
        <f t="shared" si="10"/>
        <v/>
      </c>
      <c r="BO59" s="843" t="str">
        <f t="shared" si="11"/>
        <v/>
      </c>
      <c r="BP59" s="841" t="str">
        <f t="shared" si="13"/>
        <v/>
      </c>
      <c r="BQ59" s="170"/>
      <c r="BR59" s="133" t="b">
        <f t="shared" si="24"/>
        <v>1</v>
      </c>
      <c r="BU59" s="171">
        <f t="shared" si="20"/>
        <v>0</v>
      </c>
      <c r="BV59" s="171"/>
    </row>
    <row r="60" spans="2:74" ht="14.95" customHeight="1" x14ac:dyDescent="0.2">
      <c r="B60" s="691">
        <v>49</v>
      </c>
      <c r="C60" s="554"/>
      <c r="D60" s="554"/>
      <c r="E60" s="555"/>
      <c r="F60" s="550"/>
      <c r="G60" s="551"/>
      <c r="H60" s="556"/>
      <c r="I60" s="557"/>
      <c r="J60" s="553"/>
      <c r="K60" s="146">
        <f t="shared" si="21"/>
        <v>0</v>
      </c>
      <c r="M60" s="147">
        <f t="shared" si="22"/>
        <v>0</v>
      </c>
      <c r="N60" s="148">
        <f xml:space="preserve"> IF(M60=0, 0,VLOOKUP($F60,'הנחיות למילוי-התחל כאן'!$F$6:$I$17,3,0))</f>
        <v>0</v>
      </c>
      <c r="O60" s="149">
        <f xml:space="preserve"> IF(M60=0, 0,VLOOKUP($F60,'הנחיות למילוי-התחל כאן'!$F$6:$I$17,4,0))</f>
        <v>0</v>
      </c>
      <c r="P60" s="852">
        <f t="shared" si="2"/>
        <v>0</v>
      </c>
      <c r="Q60" s="230" t="str">
        <f t="shared" si="14"/>
        <v>$S$60:$AH$60</v>
      </c>
      <c r="S60" s="565"/>
      <c r="T60" s="565"/>
      <c r="U60" s="565"/>
      <c r="V60" s="565"/>
      <c r="W60" s="565"/>
      <c r="X60" s="565"/>
      <c r="Y60" s="565"/>
      <c r="Z60" s="565"/>
      <c r="AA60" s="565"/>
      <c r="AB60" s="565"/>
      <c r="AC60" s="565"/>
      <c r="AD60" s="565"/>
      <c r="AE60" s="565"/>
      <c r="AF60" s="565"/>
      <c r="AG60" s="565"/>
      <c r="AH60" s="565"/>
      <c r="AJ60" s="164" t="str">
        <f t="shared" si="3"/>
        <v/>
      </c>
      <c r="AK60" s="152" t="str">
        <f t="shared" ca="1" si="4"/>
        <v/>
      </c>
      <c r="AL60" s="165" t="str">
        <f t="shared" si="5"/>
        <v/>
      </c>
      <c r="AN60" s="154" t="str">
        <f t="shared" si="15"/>
        <v/>
      </c>
      <c r="AO60" s="835" t="str">
        <f t="shared" si="16"/>
        <v/>
      </c>
      <c r="AP60" s="155" t="str">
        <f t="shared" si="17"/>
        <v/>
      </c>
      <c r="AR60" s="166" t="str">
        <f t="shared" si="6"/>
        <v/>
      </c>
      <c r="AS60" s="167" t="str">
        <f t="shared" si="7"/>
        <v/>
      </c>
      <c r="AT60" s="168" t="str">
        <f t="shared" si="23"/>
        <v/>
      </c>
      <c r="AV60" s="160" t="str" cm="1">
        <f t="array" aca="1" ref="AV60" ca="1">IF(AND($M60=1,ISNUMBER(INDIRECT(ADDRESS(ROW(),COLUMN()-_mp_perc_gap)))), INDIRECT(ADDRESS(ROW(),COLUMN()-_mp_perc_gap))*(1-AV$8)*(1-$BQ$8), "")</f>
        <v/>
      </c>
      <c r="AW60" s="160" t="str" cm="1">
        <f t="array" aca="1" ref="AW60" ca="1">IF(AND($M60=1,ISNUMBER(INDIRECT(ADDRESS(ROW(),COLUMN()-_mp_perc_gap)))), INDIRECT(ADDRESS(ROW(),COLUMN()-_mp_perc_gap))*(1-AW$8)*(1-$BQ$8), "")</f>
        <v/>
      </c>
      <c r="AX60" s="160" t="str" cm="1">
        <f t="array" aca="1" ref="AX60" ca="1">IF(AND($M60=1,ISNUMBER(INDIRECT(ADDRESS(ROW(),COLUMN()-_mp_perc_gap)))), INDIRECT(ADDRESS(ROW(),COLUMN()-_mp_perc_gap))*(1-AX$8)*(1-$BQ$8), "")</f>
        <v/>
      </c>
      <c r="AY60" s="160" t="str" cm="1">
        <f t="array" aca="1" ref="AY60" ca="1">IF(AND($M60=1,ISNUMBER(INDIRECT(ADDRESS(ROW(),COLUMN()-_mp_perc_gap)))), INDIRECT(ADDRESS(ROW(),COLUMN()-_mp_perc_gap))*(1-AY$8)*(1-$BQ$8), "")</f>
        <v/>
      </c>
      <c r="AZ60" s="160" t="str" cm="1">
        <f t="array" aca="1" ref="AZ60" ca="1">IF(AND($M60=1,ISNUMBER(INDIRECT(ADDRESS(ROW(),COLUMN()-_mp_perc_gap)))), INDIRECT(ADDRESS(ROW(),COLUMN()-_mp_perc_gap))*(1-AZ$8)*(1-$BQ$8), "")</f>
        <v/>
      </c>
      <c r="BA60" s="160" t="str" cm="1">
        <f t="array" aca="1" ref="BA60" ca="1">IF(AND($M60=1,ISNUMBER(INDIRECT(ADDRESS(ROW(),COLUMN()-_mp_perc_gap)))), INDIRECT(ADDRESS(ROW(),COLUMN()-_mp_perc_gap))*(1-BA$8)*(1-$BQ$8), "")</f>
        <v/>
      </c>
      <c r="BB60" s="160" t="str" cm="1">
        <f t="array" aca="1" ref="BB60" ca="1">IF(AND($M60=1,ISNUMBER(INDIRECT(ADDRESS(ROW(),COLUMN()-_mp_perc_gap)))), INDIRECT(ADDRESS(ROW(),COLUMN()-_mp_perc_gap))*(1-BB$8)*(1-$BQ$8), "")</f>
        <v/>
      </c>
      <c r="BC60" s="160" t="str" cm="1">
        <f t="array" aca="1" ref="BC60" ca="1">IF(AND($M60=1,ISNUMBER(INDIRECT(ADDRESS(ROW(),COLUMN()-_mp_perc_gap)))), INDIRECT(ADDRESS(ROW(),COLUMN()-_mp_perc_gap))*(1-BC$8)*(1-$BQ$8), "")</f>
        <v/>
      </c>
      <c r="BD60" s="160" t="str" cm="1">
        <f t="array" aca="1" ref="BD60" ca="1">IF(AND($M60=1,ISNUMBER(INDIRECT(ADDRESS(ROW(),COLUMN()-_mp_perc_gap)))), INDIRECT(ADDRESS(ROW(),COLUMN()-_mp_perc_gap))*(1-BD$8)*(1-$BQ$8), "")</f>
        <v/>
      </c>
      <c r="BE60" s="160" t="str" cm="1">
        <f t="array" aca="1" ref="BE60" ca="1">IF(AND($M60=1,ISNUMBER(INDIRECT(ADDRESS(ROW(),COLUMN()-_mp_perc_gap)))), INDIRECT(ADDRESS(ROW(),COLUMN()-_mp_perc_gap))*(1-BE$8)*(1-$BQ$8), "")</f>
        <v/>
      </c>
      <c r="BF60" s="160" t="str" cm="1">
        <f t="array" aca="1" ref="BF60" ca="1">IF(AND($M60=1,ISNUMBER(INDIRECT(ADDRESS(ROW(),COLUMN()-_mp_perc_gap)))), INDIRECT(ADDRESS(ROW(),COLUMN()-_mp_perc_gap))*(1-BF$8)*(1-$BQ$8), "")</f>
        <v/>
      </c>
      <c r="BG60" s="160" t="str" cm="1">
        <f t="array" aca="1" ref="BG60" ca="1">IF(AND($M60=1,ISNUMBER(INDIRECT(ADDRESS(ROW(),COLUMN()-_mp_perc_gap)))), INDIRECT(ADDRESS(ROW(),COLUMN()-_mp_perc_gap))*(1-BG$8)*(1-$BQ$8), "")</f>
        <v/>
      </c>
      <c r="BH60" s="160" t="str" cm="1">
        <f t="array" aca="1" ref="BH60" ca="1">IF(AND($M60=1,ISNUMBER(INDIRECT(ADDRESS(ROW(),COLUMN()-_mp_perc_gap)))), INDIRECT(ADDRESS(ROW(),COLUMN()-_mp_perc_gap))*(1-BH$8)*(1-$BQ$8), "")</f>
        <v/>
      </c>
      <c r="BI60" s="160" t="str" cm="1">
        <f t="array" aca="1" ref="BI60" ca="1">IF(AND($M60=1,ISNUMBER(INDIRECT(ADDRESS(ROW(),COLUMN()-_mp_perc_gap)))), INDIRECT(ADDRESS(ROW(),COLUMN()-_mp_perc_gap))*(1-BI$8)*(1-$BQ$8), "")</f>
        <v/>
      </c>
      <c r="BJ60" s="160" t="str" cm="1">
        <f t="array" aca="1" ref="BJ60" ca="1">IF(AND($M60=1,ISNUMBER(INDIRECT(ADDRESS(ROW(),COLUMN()-_mp_perc_gap)))), INDIRECT(ADDRESS(ROW(),COLUMN()-_mp_perc_gap))*(1-BJ$8)*(1-$BQ$8), "")</f>
        <v/>
      </c>
      <c r="BK60" s="160" t="str" cm="1">
        <f t="array" aca="1" ref="BK60" ca="1">IF(AND($M60=1,ISNUMBER(INDIRECT(ADDRESS(ROW(),COLUMN()-_mp_perc_gap)))), INDIRECT(ADDRESS(ROW(),COLUMN()-_mp_perc_gap))*(1-BK$8)*(1-$BQ$8), "")</f>
        <v/>
      </c>
      <c r="BM60" s="169" t="str">
        <f t="shared" si="9"/>
        <v/>
      </c>
      <c r="BN60" s="842" t="str">
        <f t="shared" si="10"/>
        <v/>
      </c>
      <c r="BO60" s="843" t="str">
        <f t="shared" si="11"/>
        <v/>
      </c>
      <c r="BP60" s="841" t="str">
        <f t="shared" si="13"/>
        <v/>
      </c>
      <c r="BQ60" s="170"/>
      <c r="BR60" s="133" t="b">
        <f t="shared" si="24"/>
        <v>1</v>
      </c>
      <c r="BU60" s="171">
        <f t="shared" si="20"/>
        <v>0</v>
      </c>
      <c r="BV60" s="171"/>
    </row>
    <row r="61" spans="2:74" ht="14.95" customHeight="1" x14ac:dyDescent="0.2">
      <c r="B61" s="691">
        <v>50</v>
      </c>
      <c r="C61" s="554"/>
      <c r="D61" s="554"/>
      <c r="E61" s="555"/>
      <c r="F61" s="550"/>
      <c r="G61" s="551"/>
      <c r="H61" s="556"/>
      <c r="I61" s="557"/>
      <c r="J61" s="553"/>
      <c r="K61" s="146">
        <f t="shared" si="21"/>
        <v>0</v>
      </c>
      <c r="M61" s="147">
        <f t="shared" si="22"/>
        <v>0</v>
      </c>
      <c r="N61" s="148">
        <f xml:space="preserve"> IF(M61=0, 0,VLOOKUP($F61,'הנחיות למילוי-התחל כאן'!$F$6:$I$17,3,0))</f>
        <v>0</v>
      </c>
      <c r="O61" s="149">
        <f xml:space="preserve"> IF(M61=0, 0,VLOOKUP($F61,'הנחיות למילוי-התחל כאן'!$F$6:$I$17,4,0))</f>
        <v>0</v>
      </c>
      <c r="P61" s="852">
        <f t="shared" si="2"/>
        <v>0</v>
      </c>
      <c r="Q61" s="230" t="str">
        <f t="shared" si="14"/>
        <v>$S$61:$AH$61</v>
      </c>
      <c r="S61" s="565"/>
      <c r="T61" s="565"/>
      <c r="U61" s="565"/>
      <c r="V61" s="565"/>
      <c r="W61" s="565"/>
      <c r="X61" s="565"/>
      <c r="Y61" s="565"/>
      <c r="Z61" s="565"/>
      <c r="AA61" s="565"/>
      <c r="AB61" s="565"/>
      <c r="AC61" s="565"/>
      <c r="AD61" s="565"/>
      <c r="AE61" s="565"/>
      <c r="AF61" s="565"/>
      <c r="AG61" s="565"/>
      <c r="AH61" s="565"/>
      <c r="AJ61" s="164" t="str">
        <f t="shared" si="3"/>
        <v/>
      </c>
      <c r="AK61" s="152" t="str">
        <f t="shared" ca="1" si="4"/>
        <v/>
      </c>
      <c r="AL61" s="165" t="str">
        <f t="shared" si="5"/>
        <v/>
      </c>
      <c r="AN61" s="154" t="str">
        <f t="shared" si="15"/>
        <v/>
      </c>
      <c r="AO61" s="835" t="str">
        <f t="shared" si="16"/>
        <v/>
      </c>
      <c r="AP61" s="155" t="str">
        <f t="shared" si="17"/>
        <v/>
      </c>
      <c r="AR61" s="166" t="str">
        <f t="shared" si="6"/>
        <v/>
      </c>
      <c r="AS61" s="167" t="str">
        <f t="shared" si="7"/>
        <v/>
      </c>
      <c r="AT61" s="168" t="str">
        <f t="shared" si="23"/>
        <v/>
      </c>
      <c r="AV61" s="160" t="str" cm="1">
        <f t="array" aca="1" ref="AV61" ca="1">IF(AND($M61=1,ISNUMBER(INDIRECT(ADDRESS(ROW(),COLUMN()-_mp_perc_gap)))), INDIRECT(ADDRESS(ROW(),COLUMN()-_mp_perc_gap))*(1-AV$8)*(1-$BQ$8), "")</f>
        <v/>
      </c>
      <c r="AW61" s="160" t="str" cm="1">
        <f t="array" aca="1" ref="AW61" ca="1">IF(AND($M61=1,ISNUMBER(INDIRECT(ADDRESS(ROW(),COLUMN()-_mp_perc_gap)))), INDIRECT(ADDRESS(ROW(),COLUMN()-_mp_perc_gap))*(1-AW$8)*(1-$BQ$8), "")</f>
        <v/>
      </c>
      <c r="AX61" s="160" t="str" cm="1">
        <f t="array" aca="1" ref="AX61" ca="1">IF(AND($M61=1,ISNUMBER(INDIRECT(ADDRESS(ROW(),COLUMN()-_mp_perc_gap)))), INDIRECT(ADDRESS(ROW(),COLUMN()-_mp_perc_gap))*(1-AX$8)*(1-$BQ$8), "")</f>
        <v/>
      </c>
      <c r="AY61" s="160" t="str" cm="1">
        <f t="array" aca="1" ref="AY61" ca="1">IF(AND($M61=1,ISNUMBER(INDIRECT(ADDRESS(ROW(),COLUMN()-_mp_perc_gap)))), INDIRECT(ADDRESS(ROW(),COLUMN()-_mp_perc_gap))*(1-AY$8)*(1-$BQ$8), "")</f>
        <v/>
      </c>
      <c r="AZ61" s="160" t="str" cm="1">
        <f t="array" aca="1" ref="AZ61" ca="1">IF(AND($M61=1,ISNUMBER(INDIRECT(ADDRESS(ROW(),COLUMN()-_mp_perc_gap)))), INDIRECT(ADDRESS(ROW(),COLUMN()-_mp_perc_gap))*(1-AZ$8)*(1-$BQ$8), "")</f>
        <v/>
      </c>
      <c r="BA61" s="160" t="str" cm="1">
        <f t="array" aca="1" ref="BA61" ca="1">IF(AND($M61=1,ISNUMBER(INDIRECT(ADDRESS(ROW(),COLUMN()-_mp_perc_gap)))), INDIRECT(ADDRESS(ROW(),COLUMN()-_mp_perc_gap))*(1-BA$8)*(1-$BQ$8), "")</f>
        <v/>
      </c>
      <c r="BB61" s="160" t="str" cm="1">
        <f t="array" aca="1" ref="BB61" ca="1">IF(AND($M61=1,ISNUMBER(INDIRECT(ADDRESS(ROW(),COLUMN()-_mp_perc_gap)))), INDIRECT(ADDRESS(ROW(),COLUMN()-_mp_perc_gap))*(1-BB$8)*(1-$BQ$8), "")</f>
        <v/>
      </c>
      <c r="BC61" s="160" t="str" cm="1">
        <f t="array" aca="1" ref="BC61" ca="1">IF(AND($M61=1,ISNUMBER(INDIRECT(ADDRESS(ROW(),COLUMN()-_mp_perc_gap)))), INDIRECT(ADDRESS(ROW(),COLUMN()-_mp_perc_gap))*(1-BC$8)*(1-$BQ$8), "")</f>
        <v/>
      </c>
      <c r="BD61" s="160" t="str" cm="1">
        <f t="array" aca="1" ref="BD61" ca="1">IF(AND($M61=1,ISNUMBER(INDIRECT(ADDRESS(ROW(),COLUMN()-_mp_perc_gap)))), INDIRECT(ADDRESS(ROW(),COLUMN()-_mp_perc_gap))*(1-BD$8)*(1-$BQ$8), "")</f>
        <v/>
      </c>
      <c r="BE61" s="160" t="str" cm="1">
        <f t="array" aca="1" ref="BE61" ca="1">IF(AND($M61=1,ISNUMBER(INDIRECT(ADDRESS(ROW(),COLUMN()-_mp_perc_gap)))), INDIRECT(ADDRESS(ROW(),COLUMN()-_mp_perc_gap))*(1-BE$8)*(1-$BQ$8), "")</f>
        <v/>
      </c>
      <c r="BF61" s="160" t="str" cm="1">
        <f t="array" aca="1" ref="BF61" ca="1">IF(AND($M61=1,ISNUMBER(INDIRECT(ADDRESS(ROW(),COLUMN()-_mp_perc_gap)))), INDIRECT(ADDRESS(ROW(),COLUMN()-_mp_perc_gap))*(1-BF$8)*(1-$BQ$8), "")</f>
        <v/>
      </c>
      <c r="BG61" s="160" t="str" cm="1">
        <f t="array" aca="1" ref="BG61" ca="1">IF(AND($M61=1,ISNUMBER(INDIRECT(ADDRESS(ROW(),COLUMN()-_mp_perc_gap)))), INDIRECT(ADDRESS(ROW(),COLUMN()-_mp_perc_gap))*(1-BG$8)*(1-$BQ$8), "")</f>
        <v/>
      </c>
      <c r="BH61" s="160" t="str" cm="1">
        <f t="array" aca="1" ref="BH61" ca="1">IF(AND($M61=1,ISNUMBER(INDIRECT(ADDRESS(ROW(),COLUMN()-_mp_perc_gap)))), INDIRECT(ADDRESS(ROW(),COLUMN()-_mp_perc_gap))*(1-BH$8)*(1-$BQ$8), "")</f>
        <v/>
      </c>
      <c r="BI61" s="160" t="str" cm="1">
        <f t="array" aca="1" ref="BI61" ca="1">IF(AND($M61=1,ISNUMBER(INDIRECT(ADDRESS(ROW(),COLUMN()-_mp_perc_gap)))), INDIRECT(ADDRESS(ROW(),COLUMN()-_mp_perc_gap))*(1-BI$8)*(1-$BQ$8), "")</f>
        <v/>
      </c>
      <c r="BJ61" s="160" t="str" cm="1">
        <f t="array" aca="1" ref="BJ61" ca="1">IF(AND($M61=1,ISNUMBER(INDIRECT(ADDRESS(ROW(),COLUMN()-_mp_perc_gap)))), INDIRECT(ADDRESS(ROW(),COLUMN()-_mp_perc_gap))*(1-BJ$8)*(1-$BQ$8), "")</f>
        <v/>
      </c>
      <c r="BK61" s="160" t="str" cm="1">
        <f t="array" aca="1" ref="BK61" ca="1">IF(AND($M61=1,ISNUMBER(INDIRECT(ADDRESS(ROW(),COLUMN()-_mp_perc_gap)))), INDIRECT(ADDRESS(ROW(),COLUMN()-_mp_perc_gap))*(1-BK$8)*(1-$BQ$8), "")</f>
        <v/>
      </c>
      <c r="BM61" s="169" t="str">
        <f t="shared" si="9"/>
        <v/>
      </c>
      <c r="BN61" s="842" t="str">
        <f t="shared" si="10"/>
        <v/>
      </c>
      <c r="BO61" s="843" t="str">
        <f t="shared" si="11"/>
        <v/>
      </c>
      <c r="BP61" s="841" t="str">
        <f t="shared" si="13"/>
        <v/>
      </c>
      <c r="BQ61" s="170"/>
      <c r="BR61" s="133" t="b">
        <f t="shared" si="24"/>
        <v>1</v>
      </c>
      <c r="BU61" s="171">
        <f t="shared" si="20"/>
        <v>0</v>
      </c>
      <c r="BV61" s="171"/>
    </row>
    <row r="62" spans="2:74" ht="14.95" customHeight="1" x14ac:dyDescent="0.2">
      <c r="B62" s="691">
        <v>51</v>
      </c>
      <c r="C62" s="554"/>
      <c r="D62" s="554"/>
      <c r="E62" s="555"/>
      <c r="F62" s="550"/>
      <c r="G62" s="551"/>
      <c r="H62" s="556"/>
      <c r="I62" s="557"/>
      <c r="J62" s="553"/>
      <c r="K62" s="146">
        <f t="shared" si="21"/>
        <v>0</v>
      </c>
      <c r="M62" s="147">
        <f t="shared" si="22"/>
        <v>0</v>
      </c>
      <c r="N62" s="148">
        <f xml:space="preserve"> IF(M62=0, 0,VLOOKUP($F62,'הנחיות למילוי-התחל כאן'!$F$6:$I$17,3,0))</f>
        <v>0</v>
      </c>
      <c r="O62" s="149">
        <f xml:space="preserve"> IF(M62=0, 0,VLOOKUP($F62,'הנחיות למילוי-התחל כאן'!$F$6:$I$17,4,0))</f>
        <v>0</v>
      </c>
      <c r="P62" s="852">
        <f t="shared" si="2"/>
        <v>0</v>
      </c>
      <c r="Q62" s="230" t="str">
        <f t="shared" si="14"/>
        <v>$S$62:$AH$62</v>
      </c>
      <c r="S62" s="565"/>
      <c r="T62" s="565"/>
      <c r="U62" s="565"/>
      <c r="V62" s="565"/>
      <c r="W62" s="565"/>
      <c r="X62" s="565"/>
      <c r="Y62" s="565"/>
      <c r="Z62" s="565"/>
      <c r="AA62" s="565"/>
      <c r="AB62" s="565"/>
      <c r="AC62" s="565"/>
      <c r="AD62" s="565"/>
      <c r="AE62" s="565"/>
      <c r="AF62" s="565"/>
      <c r="AG62" s="565"/>
      <c r="AH62" s="565"/>
      <c r="AJ62" s="164" t="str">
        <f t="shared" si="3"/>
        <v/>
      </c>
      <c r="AK62" s="152" t="str">
        <f t="shared" ca="1" si="4"/>
        <v/>
      </c>
      <c r="AL62" s="165" t="str">
        <f t="shared" si="5"/>
        <v/>
      </c>
      <c r="AN62" s="154" t="str">
        <f t="shared" si="15"/>
        <v/>
      </c>
      <c r="AO62" s="835" t="str">
        <f t="shared" si="16"/>
        <v/>
      </c>
      <c r="AP62" s="155" t="str">
        <f t="shared" si="17"/>
        <v/>
      </c>
      <c r="AR62" s="166" t="str">
        <f t="shared" si="6"/>
        <v/>
      </c>
      <c r="AS62" s="167" t="str">
        <f t="shared" si="7"/>
        <v/>
      </c>
      <c r="AT62" s="168" t="str">
        <f t="shared" si="23"/>
        <v/>
      </c>
      <c r="AV62" s="160" t="str" cm="1">
        <f t="array" aca="1" ref="AV62" ca="1">IF(AND($M62=1,ISNUMBER(INDIRECT(ADDRESS(ROW(),COLUMN()-_mp_perc_gap)))), INDIRECT(ADDRESS(ROW(),COLUMN()-_mp_perc_gap))*(1-AV$8)*(1-$BQ$8), "")</f>
        <v/>
      </c>
      <c r="AW62" s="160" t="str" cm="1">
        <f t="array" aca="1" ref="AW62" ca="1">IF(AND($M62=1,ISNUMBER(INDIRECT(ADDRESS(ROW(),COLUMN()-_mp_perc_gap)))), INDIRECT(ADDRESS(ROW(),COLUMN()-_mp_perc_gap))*(1-AW$8)*(1-$BQ$8), "")</f>
        <v/>
      </c>
      <c r="AX62" s="160" t="str" cm="1">
        <f t="array" aca="1" ref="AX62" ca="1">IF(AND($M62=1,ISNUMBER(INDIRECT(ADDRESS(ROW(),COLUMN()-_mp_perc_gap)))), INDIRECT(ADDRESS(ROW(),COLUMN()-_mp_perc_gap))*(1-AX$8)*(1-$BQ$8), "")</f>
        <v/>
      </c>
      <c r="AY62" s="160" t="str" cm="1">
        <f t="array" aca="1" ref="AY62" ca="1">IF(AND($M62=1,ISNUMBER(INDIRECT(ADDRESS(ROW(),COLUMN()-_mp_perc_gap)))), INDIRECT(ADDRESS(ROW(),COLUMN()-_mp_perc_gap))*(1-AY$8)*(1-$BQ$8), "")</f>
        <v/>
      </c>
      <c r="AZ62" s="160" t="str" cm="1">
        <f t="array" aca="1" ref="AZ62" ca="1">IF(AND($M62=1,ISNUMBER(INDIRECT(ADDRESS(ROW(),COLUMN()-_mp_perc_gap)))), INDIRECT(ADDRESS(ROW(),COLUMN()-_mp_perc_gap))*(1-AZ$8)*(1-$BQ$8), "")</f>
        <v/>
      </c>
      <c r="BA62" s="160" t="str" cm="1">
        <f t="array" aca="1" ref="BA62" ca="1">IF(AND($M62=1,ISNUMBER(INDIRECT(ADDRESS(ROW(),COLUMN()-_mp_perc_gap)))), INDIRECT(ADDRESS(ROW(),COLUMN()-_mp_perc_gap))*(1-BA$8)*(1-$BQ$8), "")</f>
        <v/>
      </c>
      <c r="BB62" s="160" t="str" cm="1">
        <f t="array" aca="1" ref="BB62" ca="1">IF(AND($M62=1,ISNUMBER(INDIRECT(ADDRESS(ROW(),COLUMN()-_mp_perc_gap)))), INDIRECT(ADDRESS(ROW(),COLUMN()-_mp_perc_gap))*(1-BB$8)*(1-$BQ$8), "")</f>
        <v/>
      </c>
      <c r="BC62" s="160" t="str" cm="1">
        <f t="array" aca="1" ref="BC62" ca="1">IF(AND($M62=1,ISNUMBER(INDIRECT(ADDRESS(ROW(),COLUMN()-_mp_perc_gap)))), INDIRECT(ADDRESS(ROW(),COLUMN()-_mp_perc_gap))*(1-BC$8)*(1-$BQ$8), "")</f>
        <v/>
      </c>
      <c r="BD62" s="160" t="str" cm="1">
        <f t="array" aca="1" ref="BD62" ca="1">IF(AND($M62=1,ISNUMBER(INDIRECT(ADDRESS(ROW(),COLUMN()-_mp_perc_gap)))), INDIRECT(ADDRESS(ROW(),COLUMN()-_mp_perc_gap))*(1-BD$8)*(1-$BQ$8), "")</f>
        <v/>
      </c>
      <c r="BE62" s="160" t="str" cm="1">
        <f t="array" aca="1" ref="BE62" ca="1">IF(AND($M62=1,ISNUMBER(INDIRECT(ADDRESS(ROW(),COLUMN()-_mp_perc_gap)))), INDIRECT(ADDRESS(ROW(),COLUMN()-_mp_perc_gap))*(1-BE$8)*(1-$BQ$8), "")</f>
        <v/>
      </c>
      <c r="BF62" s="160" t="str" cm="1">
        <f t="array" aca="1" ref="BF62" ca="1">IF(AND($M62=1,ISNUMBER(INDIRECT(ADDRESS(ROW(),COLUMN()-_mp_perc_gap)))), INDIRECT(ADDRESS(ROW(),COLUMN()-_mp_perc_gap))*(1-BF$8)*(1-$BQ$8), "")</f>
        <v/>
      </c>
      <c r="BG62" s="160" t="str" cm="1">
        <f t="array" aca="1" ref="BG62" ca="1">IF(AND($M62=1,ISNUMBER(INDIRECT(ADDRESS(ROW(),COLUMN()-_mp_perc_gap)))), INDIRECT(ADDRESS(ROW(),COLUMN()-_mp_perc_gap))*(1-BG$8)*(1-$BQ$8), "")</f>
        <v/>
      </c>
      <c r="BH62" s="160" t="str" cm="1">
        <f t="array" aca="1" ref="BH62" ca="1">IF(AND($M62=1,ISNUMBER(INDIRECT(ADDRESS(ROW(),COLUMN()-_mp_perc_gap)))), INDIRECT(ADDRESS(ROW(),COLUMN()-_mp_perc_gap))*(1-BH$8)*(1-$BQ$8), "")</f>
        <v/>
      </c>
      <c r="BI62" s="160" t="str" cm="1">
        <f t="array" aca="1" ref="BI62" ca="1">IF(AND($M62=1,ISNUMBER(INDIRECT(ADDRESS(ROW(),COLUMN()-_mp_perc_gap)))), INDIRECT(ADDRESS(ROW(),COLUMN()-_mp_perc_gap))*(1-BI$8)*(1-$BQ$8), "")</f>
        <v/>
      </c>
      <c r="BJ62" s="160" t="str" cm="1">
        <f t="array" aca="1" ref="BJ62" ca="1">IF(AND($M62=1,ISNUMBER(INDIRECT(ADDRESS(ROW(),COLUMN()-_mp_perc_gap)))), INDIRECT(ADDRESS(ROW(),COLUMN()-_mp_perc_gap))*(1-BJ$8)*(1-$BQ$8), "")</f>
        <v/>
      </c>
      <c r="BK62" s="160" t="str" cm="1">
        <f t="array" aca="1" ref="BK62" ca="1">IF(AND($M62=1,ISNUMBER(INDIRECT(ADDRESS(ROW(),COLUMN()-_mp_perc_gap)))), INDIRECT(ADDRESS(ROW(),COLUMN()-_mp_perc_gap))*(1-BK$8)*(1-$BQ$8), "")</f>
        <v/>
      </c>
      <c r="BM62" s="169" t="str">
        <f t="shared" si="9"/>
        <v/>
      </c>
      <c r="BN62" s="842" t="str">
        <f t="shared" si="10"/>
        <v/>
      </c>
      <c r="BO62" s="843" t="str">
        <f t="shared" si="11"/>
        <v/>
      </c>
      <c r="BP62" s="841" t="str">
        <f t="shared" si="13"/>
        <v/>
      </c>
      <c r="BQ62" s="170"/>
      <c r="BR62" s="133" t="b">
        <f t="shared" si="24"/>
        <v>1</v>
      </c>
      <c r="BU62" s="171">
        <f t="shared" si="20"/>
        <v>0</v>
      </c>
      <c r="BV62" s="171"/>
    </row>
    <row r="63" spans="2:74" ht="14.95" customHeight="1" x14ac:dyDescent="0.2">
      <c r="B63" s="691">
        <v>52</v>
      </c>
      <c r="C63" s="554"/>
      <c r="D63" s="554"/>
      <c r="E63" s="555"/>
      <c r="F63" s="550"/>
      <c r="G63" s="551"/>
      <c r="H63" s="556"/>
      <c r="I63" s="557"/>
      <c r="J63" s="553"/>
      <c r="K63" s="146">
        <f t="shared" si="21"/>
        <v>0</v>
      </c>
      <c r="M63" s="147">
        <f t="shared" si="22"/>
        <v>0</v>
      </c>
      <c r="N63" s="148">
        <f xml:space="preserve"> IF(M63=0, 0,VLOOKUP($F63,'הנחיות למילוי-התחל כאן'!$F$6:$I$17,3,0))</f>
        <v>0</v>
      </c>
      <c r="O63" s="149">
        <f xml:space="preserve"> IF(M63=0, 0,VLOOKUP($F63,'הנחיות למילוי-התחל כאן'!$F$6:$I$17,4,0))</f>
        <v>0</v>
      </c>
      <c r="P63" s="852">
        <f t="shared" si="2"/>
        <v>0</v>
      </c>
      <c r="Q63" s="230" t="str">
        <f t="shared" si="14"/>
        <v>$S$63:$AH$63</v>
      </c>
      <c r="S63" s="565"/>
      <c r="T63" s="565"/>
      <c r="U63" s="565"/>
      <c r="V63" s="565"/>
      <c r="W63" s="565"/>
      <c r="X63" s="565"/>
      <c r="Y63" s="565"/>
      <c r="Z63" s="565"/>
      <c r="AA63" s="565"/>
      <c r="AB63" s="565"/>
      <c r="AC63" s="565"/>
      <c r="AD63" s="565"/>
      <c r="AE63" s="565"/>
      <c r="AF63" s="565"/>
      <c r="AG63" s="565"/>
      <c r="AH63" s="565"/>
      <c r="AJ63" s="164" t="str">
        <f t="shared" si="3"/>
        <v/>
      </c>
      <c r="AK63" s="152" t="str">
        <f t="shared" ca="1" si="4"/>
        <v/>
      </c>
      <c r="AL63" s="165" t="str">
        <f t="shared" si="5"/>
        <v/>
      </c>
      <c r="AN63" s="154" t="str">
        <f t="shared" si="15"/>
        <v/>
      </c>
      <c r="AO63" s="835" t="str">
        <f t="shared" si="16"/>
        <v/>
      </c>
      <c r="AP63" s="155" t="str">
        <f t="shared" si="17"/>
        <v/>
      </c>
      <c r="AR63" s="166" t="str">
        <f t="shared" si="6"/>
        <v/>
      </c>
      <c r="AS63" s="167" t="str">
        <f t="shared" si="7"/>
        <v/>
      </c>
      <c r="AT63" s="168" t="str">
        <f t="shared" si="23"/>
        <v/>
      </c>
      <c r="AV63" s="160" t="str" cm="1">
        <f t="array" aca="1" ref="AV63" ca="1">IF(AND($M63=1,ISNUMBER(INDIRECT(ADDRESS(ROW(),COLUMN()-_mp_perc_gap)))), INDIRECT(ADDRESS(ROW(),COLUMN()-_mp_perc_gap))*(1-AV$8)*(1-$BQ$8), "")</f>
        <v/>
      </c>
      <c r="AW63" s="160" t="str" cm="1">
        <f t="array" aca="1" ref="AW63" ca="1">IF(AND($M63=1,ISNUMBER(INDIRECT(ADDRESS(ROW(),COLUMN()-_mp_perc_gap)))), INDIRECT(ADDRESS(ROW(),COLUMN()-_mp_perc_gap))*(1-AW$8)*(1-$BQ$8), "")</f>
        <v/>
      </c>
      <c r="AX63" s="160" t="str" cm="1">
        <f t="array" aca="1" ref="AX63" ca="1">IF(AND($M63=1,ISNUMBER(INDIRECT(ADDRESS(ROW(),COLUMN()-_mp_perc_gap)))), INDIRECT(ADDRESS(ROW(),COLUMN()-_mp_perc_gap))*(1-AX$8)*(1-$BQ$8), "")</f>
        <v/>
      </c>
      <c r="AY63" s="160" t="str" cm="1">
        <f t="array" aca="1" ref="AY63" ca="1">IF(AND($M63=1,ISNUMBER(INDIRECT(ADDRESS(ROW(),COLUMN()-_mp_perc_gap)))), INDIRECT(ADDRESS(ROW(),COLUMN()-_mp_perc_gap))*(1-AY$8)*(1-$BQ$8), "")</f>
        <v/>
      </c>
      <c r="AZ63" s="160" t="str" cm="1">
        <f t="array" aca="1" ref="AZ63" ca="1">IF(AND($M63=1,ISNUMBER(INDIRECT(ADDRESS(ROW(),COLUMN()-_mp_perc_gap)))), INDIRECT(ADDRESS(ROW(),COLUMN()-_mp_perc_gap))*(1-AZ$8)*(1-$BQ$8), "")</f>
        <v/>
      </c>
      <c r="BA63" s="160" t="str" cm="1">
        <f t="array" aca="1" ref="BA63" ca="1">IF(AND($M63=1,ISNUMBER(INDIRECT(ADDRESS(ROW(),COLUMN()-_mp_perc_gap)))), INDIRECT(ADDRESS(ROW(),COLUMN()-_mp_perc_gap))*(1-BA$8)*(1-$BQ$8), "")</f>
        <v/>
      </c>
      <c r="BB63" s="160" t="str" cm="1">
        <f t="array" aca="1" ref="BB63" ca="1">IF(AND($M63=1,ISNUMBER(INDIRECT(ADDRESS(ROW(),COLUMN()-_mp_perc_gap)))), INDIRECT(ADDRESS(ROW(),COLUMN()-_mp_perc_gap))*(1-BB$8)*(1-$BQ$8), "")</f>
        <v/>
      </c>
      <c r="BC63" s="160" t="str" cm="1">
        <f t="array" aca="1" ref="BC63" ca="1">IF(AND($M63=1,ISNUMBER(INDIRECT(ADDRESS(ROW(),COLUMN()-_mp_perc_gap)))), INDIRECT(ADDRESS(ROW(),COLUMN()-_mp_perc_gap))*(1-BC$8)*(1-$BQ$8), "")</f>
        <v/>
      </c>
      <c r="BD63" s="160" t="str" cm="1">
        <f t="array" aca="1" ref="BD63" ca="1">IF(AND($M63=1,ISNUMBER(INDIRECT(ADDRESS(ROW(),COLUMN()-_mp_perc_gap)))), INDIRECT(ADDRESS(ROW(),COLUMN()-_mp_perc_gap))*(1-BD$8)*(1-$BQ$8), "")</f>
        <v/>
      </c>
      <c r="BE63" s="160" t="str" cm="1">
        <f t="array" aca="1" ref="BE63" ca="1">IF(AND($M63=1,ISNUMBER(INDIRECT(ADDRESS(ROW(),COLUMN()-_mp_perc_gap)))), INDIRECT(ADDRESS(ROW(),COLUMN()-_mp_perc_gap))*(1-BE$8)*(1-$BQ$8), "")</f>
        <v/>
      </c>
      <c r="BF63" s="160" t="str" cm="1">
        <f t="array" aca="1" ref="BF63" ca="1">IF(AND($M63=1,ISNUMBER(INDIRECT(ADDRESS(ROW(),COLUMN()-_mp_perc_gap)))), INDIRECT(ADDRESS(ROW(),COLUMN()-_mp_perc_gap))*(1-BF$8)*(1-$BQ$8), "")</f>
        <v/>
      </c>
      <c r="BG63" s="160" t="str" cm="1">
        <f t="array" aca="1" ref="BG63" ca="1">IF(AND($M63=1,ISNUMBER(INDIRECT(ADDRESS(ROW(),COLUMN()-_mp_perc_gap)))), INDIRECT(ADDRESS(ROW(),COLUMN()-_mp_perc_gap))*(1-BG$8)*(1-$BQ$8), "")</f>
        <v/>
      </c>
      <c r="BH63" s="160" t="str" cm="1">
        <f t="array" aca="1" ref="BH63" ca="1">IF(AND($M63=1,ISNUMBER(INDIRECT(ADDRESS(ROW(),COLUMN()-_mp_perc_gap)))), INDIRECT(ADDRESS(ROW(),COLUMN()-_mp_perc_gap))*(1-BH$8)*(1-$BQ$8), "")</f>
        <v/>
      </c>
      <c r="BI63" s="160" t="str" cm="1">
        <f t="array" aca="1" ref="BI63" ca="1">IF(AND($M63=1,ISNUMBER(INDIRECT(ADDRESS(ROW(),COLUMN()-_mp_perc_gap)))), INDIRECT(ADDRESS(ROW(),COLUMN()-_mp_perc_gap))*(1-BI$8)*(1-$BQ$8), "")</f>
        <v/>
      </c>
      <c r="BJ63" s="160" t="str" cm="1">
        <f t="array" aca="1" ref="BJ63" ca="1">IF(AND($M63=1,ISNUMBER(INDIRECT(ADDRESS(ROW(),COLUMN()-_mp_perc_gap)))), INDIRECT(ADDRESS(ROW(),COLUMN()-_mp_perc_gap))*(1-BJ$8)*(1-$BQ$8), "")</f>
        <v/>
      </c>
      <c r="BK63" s="160" t="str" cm="1">
        <f t="array" aca="1" ref="BK63" ca="1">IF(AND($M63=1,ISNUMBER(INDIRECT(ADDRESS(ROW(),COLUMN()-_mp_perc_gap)))), INDIRECT(ADDRESS(ROW(),COLUMN()-_mp_perc_gap))*(1-BK$8)*(1-$BQ$8), "")</f>
        <v/>
      </c>
      <c r="BM63" s="169" t="str">
        <f t="shared" si="9"/>
        <v/>
      </c>
      <c r="BN63" s="842" t="str">
        <f t="shared" si="10"/>
        <v/>
      </c>
      <c r="BO63" s="843" t="str">
        <f t="shared" si="11"/>
        <v/>
      </c>
      <c r="BP63" s="841" t="str">
        <f t="shared" si="13"/>
        <v/>
      </c>
      <c r="BQ63" s="170"/>
      <c r="BR63" s="133" t="b">
        <f t="shared" si="24"/>
        <v>1</v>
      </c>
      <c r="BU63" s="171">
        <f t="shared" si="20"/>
        <v>0</v>
      </c>
      <c r="BV63" s="171"/>
    </row>
    <row r="64" spans="2:74" ht="14.95" customHeight="1" x14ac:dyDescent="0.2">
      <c r="B64" s="691">
        <v>53</v>
      </c>
      <c r="C64" s="554"/>
      <c r="D64" s="554"/>
      <c r="E64" s="555"/>
      <c r="F64" s="550"/>
      <c r="G64" s="551"/>
      <c r="H64" s="556"/>
      <c r="I64" s="557"/>
      <c r="J64" s="553"/>
      <c r="K64" s="146">
        <f t="shared" si="21"/>
        <v>0</v>
      </c>
      <c r="M64" s="147">
        <f t="shared" si="22"/>
        <v>0</v>
      </c>
      <c r="N64" s="148">
        <f xml:space="preserve"> IF(M64=0, 0,VLOOKUP($F64,'הנחיות למילוי-התחל כאן'!$F$6:$I$17,3,0))</f>
        <v>0</v>
      </c>
      <c r="O64" s="149">
        <f xml:space="preserve"> IF(M64=0, 0,VLOOKUP($F64,'הנחיות למילוי-התחל כאן'!$F$6:$I$17,4,0))</f>
        <v>0</v>
      </c>
      <c r="P64" s="852">
        <f t="shared" si="2"/>
        <v>0</v>
      </c>
      <c r="Q64" s="230" t="str">
        <f t="shared" si="14"/>
        <v>$S$64:$AH$64</v>
      </c>
      <c r="S64" s="565"/>
      <c r="T64" s="565"/>
      <c r="U64" s="565"/>
      <c r="V64" s="565"/>
      <c r="W64" s="565"/>
      <c r="X64" s="565"/>
      <c r="Y64" s="565"/>
      <c r="Z64" s="565"/>
      <c r="AA64" s="565"/>
      <c r="AB64" s="565"/>
      <c r="AC64" s="565"/>
      <c r="AD64" s="565"/>
      <c r="AE64" s="565"/>
      <c r="AF64" s="565"/>
      <c r="AG64" s="565"/>
      <c r="AH64" s="565"/>
      <c r="AJ64" s="164" t="str">
        <f t="shared" si="3"/>
        <v/>
      </c>
      <c r="AK64" s="152" t="str">
        <f t="shared" ca="1" si="4"/>
        <v/>
      </c>
      <c r="AL64" s="165" t="str">
        <f t="shared" si="5"/>
        <v/>
      </c>
      <c r="AN64" s="154" t="str">
        <f t="shared" si="15"/>
        <v/>
      </c>
      <c r="AO64" s="835" t="str">
        <f t="shared" si="16"/>
        <v/>
      </c>
      <c r="AP64" s="155" t="str">
        <f t="shared" si="17"/>
        <v/>
      </c>
      <c r="AR64" s="166" t="str">
        <f t="shared" si="6"/>
        <v/>
      </c>
      <c r="AS64" s="167" t="str">
        <f t="shared" si="7"/>
        <v/>
      </c>
      <c r="AT64" s="168" t="str">
        <f t="shared" si="23"/>
        <v/>
      </c>
      <c r="AV64" s="160" t="str" cm="1">
        <f t="array" aca="1" ref="AV64" ca="1">IF(AND($M64=1,ISNUMBER(INDIRECT(ADDRESS(ROW(),COLUMN()-_mp_perc_gap)))), INDIRECT(ADDRESS(ROW(),COLUMN()-_mp_perc_gap))*(1-AV$8)*(1-$BQ$8), "")</f>
        <v/>
      </c>
      <c r="AW64" s="160" t="str" cm="1">
        <f t="array" aca="1" ref="AW64" ca="1">IF(AND($M64=1,ISNUMBER(INDIRECT(ADDRESS(ROW(),COLUMN()-_mp_perc_gap)))), INDIRECT(ADDRESS(ROW(),COLUMN()-_mp_perc_gap))*(1-AW$8)*(1-$BQ$8), "")</f>
        <v/>
      </c>
      <c r="AX64" s="160" t="str" cm="1">
        <f t="array" aca="1" ref="AX64" ca="1">IF(AND($M64=1,ISNUMBER(INDIRECT(ADDRESS(ROW(),COLUMN()-_mp_perc_gap)))), INDIRECT(ADDRESS(ROW(),COLUMN()-_mp_perc_gap))*(1-AX$8)*(1-$BQ$8), "")</f>
        <v/>
      </c>
      <c r="AY64" s="160" t="str" cm="1">
        <f t="array" aca="1" ref="AY64" ca="1">IF(AND($M64=1,ISNUMBER(INDIRECT(ADDRESS(ROW(),COLUMN()-_mp_perc_gap)))), INDIRECT(ADDRESS(ROW(),COLUMN()-_mp_perc_gap))*(1-AY$8)*(1-$BQ$8), "")</f>
        <v/>
      </c>
      <c r="AZ64" s="160" t="str" cm="1">
        <f t="array" aca="1" ref="AZ64" ca="1">IF(AND($M64=1,ISNUMBER(INDIRECT(ADDRESS(ROW(),COLUMN()-_mp_perc_gap)))), INDIRECT(ADDRESS(ROW(),COLUMN()-_mp_perc_gap))*(1-AZ$8)*(1-$BQ$8), "")</f>
        <v/>
      </c>
      <c r="BA64" s="160" t="str" cm="1">
        <f t="array" aca="1" ref="BA64" ca="1">IF(AND($M64=1,ISNUMBER(INDIRECT(ADDRESS(ROW(),COLUMN()-_mp_perc_gap)))), INDIRECT(ADDRESS(ROW(),COLUMN()-_mp_perc_gap))*(1-BA$8)*(1-$BQ$8), "")</f>
        <v/>
      </c>
      <c r="BB64" s="160" t="str" cm="1">
        <f t="array" aca="1" ref="BB64" ca="1">IF(AND($M64=1,ISNUMBER(INDIRECT(ADDRESS(ROW(),COLUMN()-_mp_perc_gap)))), INDIRECT(ADDRESS(ROW(),COLUMN()-_mp_perc_gap))*(1-BB$8)*(1-$BQ$8), "")</f>
        <v/>
      </c>
      <c r="BC64" s="160" t="str" cm="1">
        <f t="array" aca="1" ref="BC64" ca="1">IF(AND($M64=1,ISNUMBER(INDIRECT(ADDRESS(ROW(),COLUMN()-_mp_perc_gap)))), INDIRECT(ADDRESS(ROW(),COLUMN()-_mp_perc_gap))*(1-BC$8)*(1-$BQ$8), "")</f>
        <v/>
      </c>
      <c r="BD64" s="160" t="str" cm="1">
        <f t="array" aca="1" ref="BD64" ca="1">IF(AND($M64=1,ISNUMBER(INDIRECT(ADDRESS(ROW(),COLUMN()-_mp_perc_gap)))), INDIRECT(ADDRESS(ROW(),COLUMN()-_mp_perc_gap))*(1-BD$8)*(1-$BQ$8), "")</f>
        <v/>
      </c>
      <c r="BE64" s="160" t="str" cm="1">
        <f t="array" aca="1" ref="BE64" ca="1">IF(AND($M64=1,ISNUMBER(INDIRECT(ADDRESS(ROW(),COLUMN()-_mp_perc_gap)))), INDIRECT(ADDRESS(ROW(),COLUMN()-_mp_perc_gap))*(1-BE$8)*(1-$BQ$8), "")</f>
        <v/>
      </c>
      <c r="BF64" s="160" t="str" cm="1">
        <f t="array" aca="1" ref="BF64" ca="1">IF(AND($M64=1,ISNUMBER(INDIRECT(ADDRESS(ROW(),COLUMN()-_mp_perc_gap)))), INDIRECT(ADDRESS(ROW(),COLUMN()-_mp_perc_gap))*(1-BF$8)*(1-$BQ$8), "")</f>
        <v/>
      </c>
      <c r="BG64" s="160" t="str" cm="1">
        <f t="array" aca="1" ref="BG64" ca="1">IF(AND($M64=1,ISNUMBER(INDIRECT(ADDRESS(ROW(),COLUMN()-_mp_perc_gap)))), INDIRECT(ADDRESS(ROW(),COLUMN()-_mp_perc_gap))*(1-BG$8)*(1-$BQ$8), "")</f>
        <v/>
      </c>
      <c r="BH64" s="160" t="str" cm="1">
        <f t="array" aca="1" ref="BH64" ca="1">IF(AND($M64=1,ISNUMBER(INDIRECT(ADDRESS(ROW(),COLUMN()-_mp_perc_gap)))), INDIRECT(ADDRESS(ROW(),COLUMN()-_mp_perc_gap))*(1-BH$8)*(1-$BQ$8), "")</f>
        <v/>
      </c>
      <c r="BI64" s="160" t="str" cm="1">
        <f t="array" aca="1" ref="BI64" ca="1">IF(AND($M64=1,ISNUMBER(INDIRECT(ADDRESS(ROW(),COLUMN()-_mp_perc_gap)))), INDIRECT(ADDRESS(ROW(),COLUMN()-_mp_perc_gap))*(1-BI$8)*(1-$BQ$8), "")</f>
        <v/>
      </c>
      <c r="BJ64" s="160" t="str" cm="1">
        <f t="array" aca="1" ref="BJ64" ca="1">IF(AND($M64=1,ISNUMBER(INDIRECT(ADDRESS(ROW(),COLUMN()-_mp_perc_gap)))), INDIRECT(ADDRESS(ROW(),COLUMN()-_mp_perc_gap))*(1-BJ$8)*(1-$BQ$8), "")</f>
        <v/>
      </c>
      <c r="BK64" s="160" t="str" cm="1">
        <f t="array" aca="1" ref="BK64" ca="1">IF(AND($M64=1,ISNUMBER(INDIRECT(ADDRESS(ROW(),COLUMN()-_mp_perc_gap)))), INDIRECT(ADDRESS(ROW(),COLUMN()-_mp_perc_gap))*(1-BK$8)*(1-$BQ$8), "")</f>
        <v/>
      </c>
      <c r="BM64" s="169" t="str">
        <f t="shared" si="9"/>
        <v/>
      </c>
      <c r="BN64" s="842" t="str">
        <f t="shared" si="10"/>
        <v/>
      </c>
      <c r="BO64" s="843" t="str">
        <f t="shared" si="11"/>
        <v/>
      </c>
      <c r="BP64" s="841" t="str">
        <f t="shared" si="13"/>
        <v/>
      </c>
      <c r="BQ64" s="170"/>
      <c r="BR64" s="133" t="b">
        <f t="shared" si="24"/>
        <v>1</v>
      </c>
      <c r="BU64" s="171">
        <f t="shared" si="20"/>
        <v>0</v>
      </c>
      <c r="BV64" s="171"/>
    </row>
    <row r="65" spans="2:74" ht="14.95" customHeight="1" x14ac:dyDescent="0.2">
      <c r="B65" s="691">
        <v>54</v>
      </c>
      <c r="C65" s="554"/>
      <c r="D65" s="554"/>
      <c r="E65" s="555"/>
      <c r="F65" s="550"/>
      <c r="G65" s="551"/>
      <c r="H65" s="556"/>
      <c r="I65" s="557"/>
      <c r="J65" s="553"/>
      <c r="K65" s="146">
        <f t="shared" si="21"/>
        <v>0</v>
      </c>
      <c r="M65" s="147">
        <f t="shared" si="22"/>
        <v>0</v>
      </c>
      <c r="N65" s="148">
        <f xml:space="preserve"> IF(M65=0, 0,VLOOKUP($F65,'הנחיות למילוי-התחל כאן'!$F$6:$I$17,3,0))</f>
        <v>0</v>
      </c>
      <c r="O65" s="149">
        <f xml:space="preserve"> IF(M65=0, 0,VLOOKUP($F65,'הנחיות למילוי-התחל כאן'!$F$6:$I$17,4,0))</f>
        <v>0</v>
      </c>
      <c r="P65" s="852">
        <f t="shared" si="2"/>
        <v>0</v>
      </c>
      <c r="Q65" s="230" t="str">
        <f t="shared" si="14"/>
        <v>$S$65:$AH$65</v>
      </c>
      <c r="S65" s="565"/>
      <c r="T65" s="565"/>
      <c r="U65" s="565"/>
      <c r="V65" s="565"/>
      <c r="W65" s="565"/>
      <c r="X65" s="565"/>
      <c r="Y65" s="565"/>
      <c r="Z65" s="565"/>
      <c r="AA65" s="565"/>
      <c r="AB65" s="565"/>
      <c r="AC65" s="565"/>
      <c r="AD65" s="565"/>
      <c r="AE65" s="565"/>
      <c r="AF65" s="565"/>
      <c r="AG65" s="565"/>
      <c r="AH65" s="565"/>
      <c r="AJ65" s="164" t="str">
        <f t="shared" si="3"/>
        <v/>
      </c>
      <c r="AK65" s="152" t="str">
        <f t="shared" ca="1" si="4"/>
        <v/>
      </c>
      <c r="AL65" s="165" t="str">
        <f t="shared" si="5"/>
        <v/>
      </c>
      <c r="AN65" s="154" t="str">
        <f t="shared" si="15"/>
        <v/>
      </c>
      <c r="AO65" s="835" t="str">
        <f t="shared" si="16"/>
        <v/>
      </c>
      <c r="AP65" s="155" t="str">
        <f t="shared" si="17"/>
        <v/>
      </c>
      <c r="AR65" s="166" t="str">
        <f t="shared" si="6"/>
        <v/>
      </c>
      <c r="AS65" s="167" t="str">
        <f t="shared" si="7"/>
        <v/>
      </c>
      <c r="AT65" s="168" t="str">
        <f t="shared" si="23"/>
        <v/>
      </c>
      <c r="AV65" s="160" t="str" cm="1">
        <f t="array" aca="1" ref="AV65" ca="1">IF(AND($M65=1,ISNUMBER(INDIRECT(ADDRESS(ROW(),COLUMN()-_mp_perc_gap)))), INDIRECT(ADDRESS(ROW(),COLUMN()-_mp_perc_gap))*(1-AV$8)*(1-$BQ$8), "")</f>
        <v/>
      </c>
      <c r="AW65" s="160" t="str" cm="1">
        <f t="array" aca="1" ref="AW65" ca="1">IF(AND($M65=1,ISNUMBER(INDIRECT(ADDRESS(ROW(),COLUMN()-_mp_perc_gap)))), INDIRECT(ADDRESS(ROW(),COLUMN()-_mp_perc_gap))*(1-AW$8)*(1-$BQ$8), "")</f>
        <v/>
      </c>
      <c r="AX65" s="160" t="str" cm="1">
        <f t="array" aca="1" ref="AX65" ca="1">IF(AND($M65=1,ISNUMBER(INDIRECT(ADDRESS(ROW(),COLUMN()-_mp_perc_gap)))), INDIRECT(ADDRESS(ROW(),COLUMN()-_mp_perc_gap))*(1-AX$8)*(1-$BQ$8), "")</f>
        <v/>
      </c>
      <c r="AY65" s="160" t="str" cm="1">
        <f t="array" aca="1" ref="AY65" ca="1">IF(AND($M65=1,ISNUMBER(INDIRECT(ADDRESS(ROW(),COLUMN()-_mp_perc_gap)))), INDIRECT(ADDRESS(ROW(),COLUMN()-_mp_perc_gap))*(1-AY$8)*(1-$BQ$8), "")</f>
        <v/>
      </c>
      <c r="AZ65" s="160" t="str" cm="1">
        <f t="array" aca="1" ref="AZ65" ca="1">IF(AND($M65=1,ISNUMBER(INDIRECT(ADDRESS(ROW(),COLUMN()-_mp_perc_gap)))), INDIRECT(ADDRESS(ROW(),COLUMN()-_mp_perc_gap))*(1-AZ$8)*(1-$BQ$8), "")</f>
        <v/>
      </c>
      <c r="BA65" s="160" t="str" cm="1">
        <f t="array" aca="1" ref="BA65" ca="1">IF(AND($M65=1,ISNUMBER(INDIRECT(ADDRESS(ROW(),COLUMN()-_mp_perc_gap)))), INDIRECT(ADDRESS(ROW(),COLUMN()-_mp_perc_gap))*(1-BA$8)*(1-$BQ$8), "")</f>
        <v/>
      </c>
      <c r="BB65" s="160" t="str" cm="1">
        <f t="array" aca="1" ref="BB65" ca="1">IF(AND($M65=1,ISNUMBER(INDIRECT(ADDRESS(ROW(),COLUMN()-_mp_perc_gap)))), INDIRECT(ADDRESS(ROW(),COLUMN()-_mp_perc_gap))*(1-BB$8)*(1-$BQ$8), "")</f>
        <v/>
      </c>
      <c r="BC65" s="160" t="str" cm="1">
        <f t="array" aca="1" ref="BC65" ca="1">IF(AND($M65=1,ISNUMBER(INDIRECT(ADDRESS(ROW(),COLUMN()-_mp_perc_gap)))), INDIRECT(ADDRESS(ROW(),COLUMN()-_mp_perc_gap))*(1-BC$8)*(1-$BQ$8), "")</f>
        <v/>
      </c>
      <c r="BD65" s="160" t="str" cm="1">
        <f t="array" aca="1" ref="BD65" ca="1">IF(AND($M65=1,ISNUMBER(INDIRECT(ADDRESS(ROW(),COLUMN()-_mp_perc_gap)))), INDIRECT(ADDRESS(ROW(),COLUMN()-_mp_perc_gap))*(1-BD$8)*(1-$BQ$8), "")</f>
        <v/>
      </c>
      <c r="BE65" s="160" t="str" cm="1">
        <f t="array" aca="1" ref="BE65" ca="1">IF(AND($M65=1,ISNUMBER(INDIRECT(ADDRESS(ROW(),COLUMN()-_mp_perc_gap)))), INDIRECT(ADDRESS(ROW(),COLUMN()-_mp_perc_gap))*(1-BE$8)*(1-$BQ$8), "")</f>
        <v/>
      </c>
      <c r="BF65" s="160" t="str" cm="1">
        <f t="array" aca="1" ref="BF65" ca="1">IF(AND($M65=1,ISNUMBER(INDIRECT(ADDRESS(ROW(),COLUMN()-_mp_perc_gap)))), INDIRECT(ADDRESS(ROW(),COLUMN()-_mp_perc_gap))*(1-BF$8)*(1-$BQ$8), "")</f>
        <v/>
      </c>
      <c r="BG65" s="160" t="str" cm="1">
        <f t="array" aca="1" ref="BG65" ca="1">IF(AND($M65=1,ISNUMBER(INDIRECT(ADDRESS(ROW(),COLUMN()-_mp_perc_gap)))), INDIRECT(ADDRESS(ROW(),COLUMN()-_mp_perc_gap))*(1-BG$8)*(1-$BQ$8), "")</f>
        <v/>
      </c>
      <c r="BH65" s="160" t="str" cm="1">
        <f t="array" aca="1" ref="BH65" ca="1">IF(AND($M65=1,ISNUMBER(INDIRECT(ADDRESS(ROW(),COLUMN()-_mp_perc_gap)))), INDIRECT(ADDRESS(ROW(),COLUMN()-_mp_perc_gap))*(1-BH$8)*(1-$BQ$8), "")</f>
        <v/>
      </c>
      <c r="BI65" s="160" t="str" cm="1">
        <f t="array" aca="1" ref="BI65" ca="1">IF(AND($M65=1,ISNUMBER(INDIRECT(ADDRESS(ROW(),COLUMN()-_mp_perc_gap)))), INDIRECT(ADDRESS(ROW(),COLUMN()-_mp_perc_gap))*(1-BI$8)*(1-$BQ$8), "")</f>
        <v/>
      </c>
      <c r="BJ65" s="160" t="str" cm="1">
        <f t="array" aca="1" ref="BJ65" ca="1">IF(AND($M65=1,ISNUMBER(INDIRECT(ADDRESS(ROW(),COLUMN()-_mp_perc_gap)))), INDIRECT(ADDRESS(ROW(),COLUMN()-_mp_perc_gap))*(1-BJ$8)*(1-$BQ$8), "")</f>
        <v/>
      </c>
      <c r="BK65" s="160" t="str" cm="1">
        <f t="array" aca="1" ref="BK65" ca="1">IF(AND($M65=1,ISNUMBER(INDIRECT(ADDRESS(ROW(),COLUMN()-_mp_perc_gap)))), INDIRECT(ADDRESS(ROW(),COLUMN()-_mp_perc_gap))*(1-BK$8)*(1-$BQ$8), "")</f>
        <v/>
      </c>
      <c r="BM65" s="169" t="str">
        <f t="shared" si="9"/>
        <v/>
      </c>
      <c r="BN65" s="842" t="str">
        <f t="shared" si="10"/>
        <v/>
      </c>
      <c r="BO65" s="843" t="str">
        <f t="shared" si="11"/>
        <v/>
      </c>
      <c r="BP65" s="841" t="str">
        <f t="shared" si="13"/>
        <v/>
      </c>
      <c r="BQ65" s="170"/>
      <c r="BR65" s="133" t="b">
        <f t="shared" si="24"/>
        <v>1</v>
      </c>
      <c r="BU65" s="171">
        <f t="shared" si="20"/>
        <v>0</v>
      </c>
      <c r="BV65" s="171"/>
    </row>
    <row r="66" spans="2:74" ht="14.95" customHeight="1" x14ac:dyDescent="0.2">
      <c r="B66" s="691">
        <v>55</v>
      </c>
      <c r="C66" s="554"/>
      <c r="D66" s="554"/>
      <c r="E66" s="555"/>
      <c r="F66" s="550"/>
      <c r="G66" s="551"/>
      <c r="H66" s="556"/>
      <c r="I66" s="557"/>
      <c r="J66" s="553"/>
      <c r="K66" s="146">
        <f t="shared" si="21"/>
        <v>0</v>
      </c>
      <c r="M66" s="147">
        <f t="shared" si="22"/>
        <v>0</v>
      </c>
      <c r="N66" s="148">
        <f xml:space="preserve"> IF(M66=0, 0,VLOOKUP($F66,'הנחיות למילוי-התחל כאן'!$F$6:$I$17,3,0))</f>
        <v>0</v>
      </c>
      <c r="O66" s="149">
        <f xml:space="preserve"> IF(M66=0, 0,VLOOKUP($F66,'הנחיות למילוי-התחל כאן'!$F$6:$I$17,4,0))</f>
        <v>0</v>
      </c>
      <c r="P66" s="852">
        <f t="shared" si="2"/>
        <v>0</v>
      </c>
      <c r="Q66" s="230" t="str">
        <f t="shared" si="14"/>
        <v>$S$66:$AH$66</v>
      </c>
      <c r="S66" s="565"/>
      <c r="T66" s="565"/>
      <c r="U66" s="565"/>
      <c r="V66" s="565"/>
      <c r="W66" s="565"/>
      <c r="X66" s="565"/>
      <c r="Y66" s="565"/>
      <c r="Z66" s="565"/>
      <c r="AA66" s="565"/>
      <c r="AB66" s="565"/>
      <c r="AC66" s="565"/>
      <c r="AD66" s="565"/>
      <c r="AE66" s="565"/>
      <c r="AF66" s="565"/>
      <c r="AG66" s="565"/>
      <c r="AH66" s="565"/>
      <c r="AJ66" s="164" t="str">
        <f t="shared" si="3"/>
        <v/>
      </c>
      <c r="AK66" s="152" t="str">
        <f t="shared" ca="1" si="4"/>
        <v/>
      </c>
      <c r="AL66" s="165" t="str">
        <f t="shared" si="5"/>
        <v/>
      </c>
      <c r="AN66" s="154" t="str">
        <f t="shared" si="15"/>
        <v/>
      </c>
      <c r="AO66" s="835" t="str">
        <f t="shared" si="16"/>
        <v/>
      </c>
      <c r="AP66" s="155" t="str">
        <f t="shared" si="17"/>
        <v/>
      </c>
      <c r="AR66" s="166" t="str">
        <f t="shared" si="6"/>
        <v/>
      </c>
      <c r="AS66" s="167" t="str">
        <f t="shared" si="7"/>
        <v/>
      </c>
      <c r="AT66" s="168" t="str">
        <f t="shared" si="23"/>
        <v/>
      </c>
      <c r="AV66" s="160" t="str" cm="1">
        <f t="array" aca="1" ref="AV66" ca="1">IF(AND($M66=1,ISNUMBER(INDIRECT(ADDRESS(ROW(),COLUMN()-_mp_perc_gap)))), INDIRECT(ADDRESS(ROW(),COLUMN()-_mp_perc_gap))*(1-AV$8)*(1-$BQ$8), "")</f>
        <v/>
      </c>
      <c r="AW66" s="160" t="str" cm="1">
        <f t="array" aca="1" ref="AW66" ca="1">IF(AND($M66=1,ISNUMBER(INDIRECT(ADDRESS(ROW(),COLUMN()-_mp_perc_gap)))), INDIRECT(ADDRESS(ROW(),COLUMN()-_mp_perc_gap))*(1-AW$8)*(1-$BQ$8), "")</f>
        <v/>
      </c>
      <c r="AX66" s="160" t="str" cm="1">
        <f t="array" aca="1" ref="AX66" ca="1">IF(AND($M66=1,ISNUMBER(INDIRECT(ADDRESS(ROW(),COLUMN()-_mp_perc_gap)))), INDIRECT(ADDRESS(ROW(),COLUMN()-_mp_perc_gap))*(1-AX$8)*(1-$BQ$8), "")</f>
        <v/>
      </c>
      <c r="AY66" s="160" t="str" cm="1">
        <f t="array" aca="1" ref="AY66" ca="1">IF(AND($M66=1,ISNUMBER(INDIRECT(ADDRESS(ROW(),COLUMN()-_mp_perc_gap)))), INDIRECT(ADDRESS(ROW(),COLUMN()-_mp_perc_gap))*(1-AY$8)*(1-$BQ$8), "")</f>
        <v/>
      </c>
      <c r="AZ66" s="160" t="str" cm="1">
        <f t="array" aca="1" ref="AZ66" ca="1">IF(AND($M66=1,ISNUMBER(INDIRECT(ADDRESS(ROW(),COLUMN()-_mp_perc_gap)))), INDIRECT(ADDRESS(ROW(),COLUMN()-_mp_perc_gap))*(1-AZ$8)*(1-$BQ$8), "")</f>
        <v/>
      </c>
      <c r="BA66" s="160" t="str" cm="1">
        <f t="array" aca="1" ref="BA66" ca="1">IF(AND($M66=1,ISNUMBER(INDIRECT(ADDRESS(ROW(),COLUMN()-_mp_perc_gap)))), INDIRECT(ADDRESS(ROW(),COLUMN()-_mp_perc_gap))*(1-BA$8)*(1-$BQ$8), "")</f>
        <v/>
      </c>
      <c r="BB66" s="160" t="str" cm="1">
        <f t="array" aca="1" ref="BB66" ca="1">IF(AND($M66=1,ISNUMBER(INDIRECT(ADDRESS(ROW(),COLUMN()-_mp_perc_gap)))), INDIRECT(ADDRESS(ROW(),COLUMN()-_mp_perc_gap))*(1-BB$8)*(1-$BQ$8), "")</f>
        <v/>
      </c>
      <c r="BC66" s="160" t="str" cm="1">
        <f t="array" aca="1" ref="BC66" ca="1">IF(AND($M66=1,ISNUMBER(INDIRECT(ADDRESS(ROW(),COLUMN()-_mp_perc_gap)))), INDIRECT(ADDRESS(ROW(),COLUMN()-_mp_perc_gap))*(1-BC$8)*(1-$BQ$8), "")</f>
        <v/>
      </c>
      <c r="BD66" s="160" t="str" cm="1">
        <f t="array" aca="1" ref="BD66" ca="1">IF(AND($M66=1,ISNUMBER(INDIRECT(ADDRESS(ROW(),COLUMN()-_mp_perc_gap)))), INDIRECT(ADDRESS(ROW(),COLUMN()-_mp_perc_gap))*(1-BD$8)*(1-$BQ$8), "")</f>
        <v/>
      </c>
      <c r="BE66" s="160" t="str" cm="1">
        <f t="array" aca="1" ref="BE66" ca="1">IF(AND($M66=1,ISNUMBER(INDIRECT(ADDRESS(ROW(),COLUMN()-_mp_perc_gap)))), INDIRECT(ADDRESS(ROW(),COLUMN()-_mp_perc_gap))*(1-BE$8)*(1-$BQ$8), "")</f>
        <v/>
      </c>
      <c r="BF66" s="160" t="str" cm="1">
        <f t="array" aca="1" ref="BF66" ca="1">IF(AND($M66=1,ISNUMBER(INDIRECT(ADDRESS(ROW(),COLUMN()-_mp_perc_gap)))), INDIRECT(ADDRESS(ROW(),COLUMN()-_mp_perc_gap))*(1-BF$8)*(1-$BQ$8), "")</f>
        <v/>
      </c>
      <c r="BG66" s="160" t="str" cm="1">
        <f t="array" aca="1" ref="BG66" ca="1">IF(AND($M66=1,ISNUMBER(INDIRECT(ADDRESS(ROW(),COLUMN()-_mp_perc_gap)))), INDIRECT(ADDRESS(ROW(),COLUMN()-_mp_perc_gap))*(1-BG$8)*(1-$BQ$8), "")</f>
        <v/>
      </c>
      <c r="BH66" s="160" t="str" cm="1">
        <f t="array" aca="1" ref="BH66" ca="1">IF(AND($M66=1,ISNUMBER(INDIRECT(ADDRESS(ROW(),COLUMN()-_mp_perc_gap)))), INDIRECT(ADDRESS(ROW(),COLUMN()-_mp_perc_gap))*(1-BH$8)*(1-$BQ$8), "")</f>
        <v/>
      </c>
      <c r="BI66" s="160" t="str" cm="1">
        <f t="array" aca="1" ref="BI66" ca="1">IF(AND($M66=1,ISNUMBER(INDIRECT(ADDRESS(ROW(),COLUMN()-_mp_perc_gap)))), INDIRECT(ADDRESS(ROW(),COLUMN()-_mp_perc_gap))*(1-BI$8)*(1-$BQ$8), "")</f>
        <v/>
      </c>
      <c r="BJ66" s="160" t="str" cm="1">
        <f t="array" aca="1" ref="BJ66" ca="1">IF(AND($M66=1,ISNUMBER(INDIRECT(ADDRESS(ROW(),COLUMN()-_mp_perc_gap)))), INDIRECT(ADDRESS(ROW(),COLUMN()-_mp_perc_gap))*(1-BJ$8)*(1-$BQ$8), "")</f>
        <v/>
      </c>
      <c r="BK66" s="160" t="str" cm="1">
        <f t="array" aca="1" ref="BK66" ca="1">IF(AND($M66=1,ISNUMBER(INDIRECT(ADDRESS(ROW(),COLUMN()-_mp_perc_gap)))), INDIRECT(ADDRESS(ROW(),COLUMN()-_mp_perc_gap))*(1-BK$8)*(1-$BQ$8), "")</f>
        <v/>
      </c>
      <c r="BM66" s="169" t="str">
        <f t="shared" si="9"/>
        <v/>
      </c>
      <c r="BN66" s="842" t="str">
        <f t="shared" si="10"/>
        <v/>
      </c>
      <c r="BO66" s="843" t="str">
        <f t="shared" si="11"/>
        <v/>
      </c>
      <c r="BP66" s="841" t="str">
        <f t="shared" si="13"/>
        <v/>
      </c>
      <c r="BQ66" s="170"/>
      <c r="BR66" s="133" t="b">
        <f t="shared" si="24"/>
        <v>1</v>
      </c>
      <c r="BU66" s="171">
        <f t="shared" si="20"/>
        <v>0</v>
      </c>
      <c r="BV66" s="171"/>
    </row>
    <row r="67" spans="2:74" ht="14.95" customHeight="1" x14ac:dyDescent="0.2">
      <c r="B67" s="691">
        <v>56</v>
      </c>
      <c r="C67" s="554"/>
      <c r="D67" s="554"/>
      <c r="E67" s="555"/>
      <c r="F67" s="550"/>
      <c r="G67" s="551"/>
      <c r="H67" s="556"/>
      <c r="I67" s="557"/>
      <c r="J67" s="553"/>
      <c r="K67" s="146">
        <f t="shared" si="21"/>
        <v>0</v>
      </c>
      <c r="M67" s="147">
        <f t="shared" si="22"/>
        <v>0</v>
      </c>
      <c r="N67" s="148">
        <f xml:space="preserve"> IF(M67=0, 0,VLOOKUP($F67,'הנחיות למילוי-התחל כאן'!$F$6:$I$17,3,0))</f>
        <v>0</v>
      </c>
      <c r="O67" s="149">
        <f xml:space="preserve"> IF(M67=0, 0,VLOOKUP($F67,'הנחיות למילוי-התחל כאן'!$F$6:$I$17,4,0))</f>
        <v>0</v>
      </c>
      <c r="P67" s="852">
        <f t="shared" si="2"/>
        <v>0</v>
      </c>
      <c r="Q67" s="230" t="str">
        <f t="shared" si="14"/>
        <v>$S$67:$AH$67</v>
      </c>
      <c r="S67" s="565"/>
      <c r="T67" s="565"/>
      <c r="U67" s="565"/>
      <c r="V67" s="565"/>
      <c r="W67" s="565"/>
      <c r="X67" s="565"/>
      <c r="Y67" s="565"/>
      <c r="Z67" s="565"/>
      <c r="AA67" s="565"/>
      <c r="AB67" s="565"/>
      <c r="AC67" s="565"/>
      <c r="AD67" s="565"/>
      <c r="AE67" s="565"/>
      <c r="AF67" s="565"/>
      <c r="AG67" s="565"/>
      <c r="AH67" s="565"/>
      <c r="AJ67" s="164" t="str">
        <f t="shared" si="3"/>
        <v/>
      </c>
      <c r="AK67" s="152" t="str">
        <f t="shared" ca="1" si="4"/>
        <v/>
      </c>
      <c r="AL67" s="165" t="str">
        <f t="shared" si="5"/>
        <v/>
      </c>
      <c r="AN67" s="154" t="str">
        <f t="shared" si="15"/>
        <v/>
      </c>
      <c r="AO67" s="835" t="str">
        <f t="shared" si="16"/>
        <v/>
      </c>
      <c r="AP67" s="155" t="str">
        <f t="shared" si="17"/>
        <v/>
      </c>
      <c r="AR67" s="166" t="str">
        <f t="shared" si="6"/>
        <v/>
      </c>
      <c r="AS67" s="167" t="str">
        <f t="shared" si="7"/>
        <v/>
      </c>
      <c r="AT67" s="168" t="str">
        <f t="shared" si="23"/>
        <v/>
      </c>
      <c r="AV67" s="160" t="str" cm="1">
        <f t="array" aca="1" ref="AV67" ca="1">IF(AND($M67=1,ISNUMBER(INDIRECT(ADDRESS(ROW(),COLUMN()-_mp_perc_gap)))), INDIRECT(ADDRESS(ROW(),COLUMN()-_mp_perc_gap))*(1-AV$8)*(1-$BQ$8), "")</f>
        <v/>
      </c>
      <c r="AW67" s="160" t="str" cm="1">
        <f t="array" aca="1" ref="AW67" ca="1">IF(AND($M67=1,ISNUMBER(INDIRECT(ADDRESS(ROW(),COLUMN()-_mp_perc_gap)))), INDIRECT(ADDRESS(ROW(),COLUMN()-_mp_perc_gap))*(1-AW$8)*(1-$BQ$8), "")</f>
        <v/>
      </c>
      <c r="AX67" s="160" t="str" cm="1">
        <f t="array" aca="1" ref="AX67" ca="1">IF(AND($M67=1,ISNUMBER(INDIRECT(ADDRESS(ROW(),COLUMN()-_mp_perc_gap)))), INDIRECT(ADDRESS(ROW(),COLUMN()-_mp_perc_gap))*(1-AX$8)*(1-$BQ$8), "")</f>
        <v/>
      </c>
      <c r="AY67" s="160" t="str" cm="1">
        <f t="array" aca="1" ref="AY67" ca="1">IF(AND($M67=1,ISNUMBER(INDIRECT(ADDRESS(ROW(),COLUMN()-_mp_perc_gap)))), INDIRECT(ADDRESS(ROW(),COLUMN()-_mp_perc_gap))*(1-AY$8)*(1-$BQ$8), "")</f>
        <v/>
      </c>
      <c r="AZ67" s="160" t="str" cm="1">
        <f t="array" aca="1" ref="AZ67" ca="1">IF(AND($M67=1,ISNUMBER(INDIRECT(ADDRESS(ROW(),COLUMN()-_mp_perc_gap)))), INDIRECT(ADDRESS(ROW(),COLUMN()-_mp_perc_gap))*(1-AZ$8)*(1-$BQ$8), "")</f>
        <v/>
      </c>
      <c r="BA67" s="160" t="str" cm="1">
        <f t="array" aca="1" ref="BA67" ca="1">IF(AND($M67=1,ISNUMBER(INDIRECT(ADDRESS(ROW(),COLUMN()-_mp_perc_gap)))), INDIRECT(ADDRESS(ROW(),COLUMN()-_mp_perc_gap))*(1-BA$8)*(1-$BQ$8), "")</f>
        <v/>
      </c>
      <c r="BB67" s="160" t="str" cm="1">
        <f t="array" aca="1" ref="BB67" ca="1">IF(AND($M67=1,ISNUMBER(INDIRECT(ADDRESS(ROW(),COLUMN()-_mp_perc_gap)))), INDIRECT(ADDRESS(ROW(),COLUMN()-_mp_perc_gap))*(1-BB$8)*(1-$BQ$8), "")</f>
        <v/>
      </c>
      <c r="BC67" s="160" t="str" cm="1">
        <f t="array" aca="1" ref="BC67" ca="1">IF(AND($M67=1,ISNUMBER(INDIRECT(ADDRESS(ROW(),COLUMN()-_mp_perc_gap)))), INDIRECT(ADDRESS(ROW(),COLUMN()-_mp_perc_gap))*(1-BC$8)*(1-$BQ$8), "")</f>
        <v/>
      </c>
      <c r="BD67" s="160" t="str" cm="1">
        <f t="array" aca="1" ref="BD67" ca="1">IF(AND($M67=1,ISNUMBER(INDIRECT(ADDRESS(ROW(),COLUMN()-_mp_perc_gap)))), INDIRECT(ADDRESS(ROW(),COLUMN()-_mp_perc_gap))*(1-BD$8)*(1-$BQ$8), "")</f>
        <v/>
      </c>
      <c r="BE67" s="160" t="str" cm="1">
        <f t="array" aca="1" ref="BE67" ca="1">IF(AND($M67=1,ISNUMBER(INDIRECT(ADDRESS(ROW(),COLUMN()-_mp_perc_gap)))), INDIRECT(ADDRESS(ROW(),COLUMN()-_mp_perc_gap))*(1-BE$8)*(1-$BQ$8), "")</f>
        <v/>
      </c>
      <c r="BF67" s="160" t="str" cm="1">
        <f t="array" aca="1" ref="BF67" ca="1">IF(AND($M67=1,ISNUMBER(INDIRECT(ADDRESS(ROW(),COLUMN()-_mp_perc_gap)))), INDIRECT(ADDRESS(ROW(),COLUMN()-_mp_perc_gap))*(1-BF$8)*(1-$BQ$8), "")</f>
        <v/>
      </c>
      <c r="BG67" s="160" t="str" cm="1">
        <f t="array" aca="1" ref="BG67" ca="1">IF(AND($M67=1,ISNUMBER(INDIRECT(ADDRESS(ROW(),COLUMN()-_mp_perc_gap)))), INDIRECT(ADDRESS(ROW(),COLUMN()-_mp_perc_gap))*(1-BG$8)*(1-$BQ$8), "")</f>
        <v/>
      </c>
      <c r="BH67" s="160" t="str" cm="1">
        <f t="array" aca="1" ref="BH67" ca="1">IF(AND($M67=1,ISNUMBER(INDIRECT(ADDRESS(ROW(),COLUMN()-_mp_perc_gap)))), INDIRECT(ADDRESS(ROW(),COLUMN()-_mp_perc_gap))*(1-BH$8)*(1-$BQ$8), "")</f>
        <v/>
      </c>
      <c r="BI67" s="160" t="str" cm="1">
        <f t="array" aca="1" ref="BI67" ca="1">IF(AND($M67=1,ISNUMBER(INDIRECT(ADDRESS(ROW(),COLUMN()-_mp_perc_gap)))), INDIRECT(ADDRESS(ROW(),COLUMN()-_mp_perc_gap))*(1-BI$8)*(1-$BQ$8), "")</f>
        <v/>
      </c>
      <c r="BJ67" s="160" t="str" cm="1">
        <f t="array" aca="1" ref="BJ67" ca="1">IF(AND($M67=1,ISNUMBER(INDIRECT(ADDRESS(ROW(),COLUMN()-_mp_perc_gap)))), INDIRECT(ADDRESS(ROW(),COLUMN()-_mp_perc_gap))*(1-BJ$8)*(1-$BQ$8), "")</f>
        <v/>
      </c>
      <c r="BK67" s="160" t="str" cm="1">
        <f t="array" aca="1" ref="BK67" ca="1">IF(AND($M67=1,ISNUMBER(INDIRECT(ADDRESS(ROW(),COLUMN()-_mp_perc_gap)))), INDIRECT(ADDRESS(ROW(),COLUMN()-_mp_perc_gap))*(1-BK$8)*(1-$BQ$8), "")</f>
        <v/>
      </c>
      <c r="BM67" s="169" t="str">
        <f t="shared" si="9"/>
        <v/>
      </c>
      <c r="BN67" s="842" t="str">
        <f t="shared" si="10"/>
        <v/>
      </c>
      <c r="BO67" s="843" t="str">
        <f t="shared" si="11"/>
        <v/>
      </c>
      <c r="BP67" s="841" t="str">
        <f t="shared" si="13"/>
        <v/>
      </c>
      <c r="BQ67" s="170"/>
      <c r="BR67" s="133" t="b">
        <f t="shared" si="24"/>
        <v>1</v>
      </c>
      <c r="BU67" s="171">
        <f t="shared" si="20"/>
        <v>0</v>
      </c>
      <c r="BV67" s="171"/>
    </row>
    <row r="68" spans="2:74" ht="14.95" customHeight="1" x14ac:dyDescent="0.2">
      <c r="B68" s="691">
        <v>57</v>
      </c>
      <c r="C68" s="554"/>
      <c r="D68" s="554"/>
      <c r="E68" s="555"/>
      <c r="F68" s="550"/>
      <c r="G68" s="551"/>
      <c r="H68" s="556"/>
      <c r="I68" s="557"/>
      <c r="J68" s="553"/>
      <c r="K68" s="146">
        <f t="shared" si="21"/>
        <v>0</v>
      </c>
      <c r="M68" s="147">
        <f t="shared" si="22"/>
        <v>0</v>
      </c>
      <c r="N68" s="148">
        <f xml:space="preserve"> IF(M68=0, 0,VLOOKUP($F68,'הנחיות למילוי-התחל כאן'!$F$6:$I$17,3,0))</f>
        <v>0</v>
      </c>
      <c r="O68" s="149">
        <f xml:space="preserve"> IF(M68=0, 0,VLOOKUP($F68,'הנחיות למילוי-התחל כאן'!$F$6:$I$17,4,0))</f>
        <v>0</v>
      </c>
      <c r="P68" s="852">
        <f t="shared" si="2"/>
        <v>0</v>
      </c>
      <c r="Q68" s="230" t="str">
        <f t="shared" si="14"/>
        <v>$S$68:$AH$68</v>
      </c>
      <c r="S68" s="565"/>
      <c r="T68" s="565"/>
      <c r="U68" s="565"/>
      <c r="V68" s="565"/>
      <c r="W68" s="565"/>
      <c r="X68" s="565"/>
      <c r="Y68" s="565"/>
      <c r="Z68" s="565"/>
      <c r="AA68" s="565"/>
      <c r="AB68" s="565"/>
      <c r="AC68" s="565"/>
      <c r="AD68" s="565"/>
      <c r="AE68" s="565"/>
      <c r="AF68" s="565"/>
      <c r="AG68" s="565"/>
      <c r="AH68" s="565"/>
      <c r="AJ68" s="164" t="str">
        <f t="shared" si="3"/>
        <v/>
      </c>
      <c r="AK68" s="152" t="str">
        <f t="shared" ca="1" si="4"/>
        <v/>
      </c>
      <c r="AL68" s="165" t="str">
        <f t="shared" si="5"/>
        <v/>
      </c>
      <c r="AN68" s="154" t="str">
        <f t="shared" si="15"/>
        <v/>
      </c>
      <c r="AO68" s="835" t="str">
        <f t="shared" si="16"/>
        <v/>
      </c>
      <c r="AP68" s="155" t="str">
        <f t="shared" si="17"/>
        <v/>
      </c>
      <c r="AR68" s="166" t="str">
        <f t="shared" si="6"/>
        <v/>
      </c>
      <c r="AS68" s="167" t="str">
        <f t="shared" si="7"/>
        <v/>
      </c>
      <c r="AT68" s="168" t="str">
        <f t="shared" si="23"/>
        <v/>
      </c>
      <c r="AV68" s="160" t="str" cm="1">
        <f t="array" aca="1" ref="AV68" ca="1">IF(AND($M68=1,ISNUMBER(INDIRECT(ADDRESS(ROW(),COLUMN()-_mp_perc_gap)))), INDIRECT(ADDRESS(ROW(),COLUMN()-_mp_perc_gap))*(1-AV$8)*(1-$BQ$8), "")</f>
        <v/>
      </c>
      <c r="AW68" s="160" t="str" cm="1">
        <f t="array" aca="1" ref="AW68" ca="1">IF(AND($M68=1,ISNUMBER(INDIRECT(ADDRESS(ROW(),COLUMN()-_mp_perc_gap)))), INDIRECT(ADDRESS(ROW(),COLUMN()-_mp_perc_gap))*(1-AW$8)*(1-$BQ$8), "")</f>
        <v/>
      </c>
      <c r="AX68" s="160" t="str" cm="1">
        <f t="array" aca="1" ref="AX68" ca="1">IF(AND($M68=1,ISNUMBER(INDIRECT(ADDRESS(ROW(),COLUMN()-_mp_perc_gap)))), INDIRECT(ADDRESS(ROW(),COLUMN()-_mp_perc_gap))*(1-AX$8)*(1-$BQ$8), "")</f>
        <v/>
      </c>
      <c r="AY68" s="160" t="str" cm="1">
        <f t="array" aca="1" ref="AY68" ca="1">IF(AND($M68=1,ISNUMBER(INDIRECT(ADDRESS(ROW(),COLUMN()-_mp_perc_gap)))), INDIRECT(ADDRESS(ROW(),COLUMN()-_mp_perc_gap))*(1-AY$8)*(1-$BQ$8), "")</f>
        <v/>
      </c>
      <c r="AZ68" s="160" t="str" cm="1">
        <f t="array" aca="1" ref="AZ68" ca="1">IF(AND($M68=1,ISNUMBER(INDIRECT(ADDRESS(ROW(),COLUMN()-_mp_perc_gap)))), INDIRECT(ADDRESS(ROW(),COLUMN()-_mp_perc_gap))*(1-AZ$8)*(1-$BQ$8), "")</f>
        <v/>
      </c>
      <c r="BA68" s="160" t="str" cm="1">
        <f t="array" aca="1" ref="BA68" ca="1">IF(AND($M68=1,ISNUMBER(INDIRECT(ADDRESS(ROW(),COLUMN()-_mp_perc_gap)))), INDIRECT(ADDRESS(ROW(),COLUMN()-_mp_perc_gap))*(1-BA$8)*(1-$BQ$8), "")</f>
        <v/>
      </c>
      <c r="BB68" s="160" t="str" cm="1">
        <f t="array" aca="1" ref="BB68" ca="1">IF(AND($M68=1,ISNUMBER(INDIRECT(ADDRESS(ROW(),COLUMN()-_mp_perc_gap)))), INDIRECT(ADDRESS(ROW(),COLUMN()-_mp_perc_gap))*(1-BB$8)*(1-$BQ$8), "")</f>
        <v/>
      </c>
      <c r="BC68" s="160" t="str" cm="1">
        <f t="array" aca="1" ref="BC68" ca="1">IF(AND($M68=1,ISNUMBER(INDIRECT(ADDRESS(ROW(),COLUMN()-_mp_perc_gap)))), INDIRECT(ADDRESS(ROW(),COLUMN()-_mp_perc_gap))*(1-BC$8)*(1-$BQ$8), "")</f>
        <v/>
      </c>
      <c r="BD68" s="160" t="str" cm="1">
        <f t="array" aca="1" ref="BD68" ca="1">IF(AND($M68=1,ISNUMBER(INDIRECT(ADDRESS(ROW(),COLUMN()-_mp_perc_gap)))), INDIRECT(ADDRESS(ROW(),COLUMN()-_mp_perc_gap))*(1-BD$8)*(1-$BQ$8), "")</f>
        <v/>
      </c>
      <c r="BE68" s="160" t="str" cm="1">
        <f t="array" aca="1" ref="BE68" ca="1">IF(AND($M68=1,ISNUMBER(INDIRECT(ADDRESS(ROW(),COLUMN()-_mp_perc_gap)))), INDIRECT(ADDRESS(ROW(),COLUMN()-_mp_perc_gap))*(1-BE$8)*(1-$BQ$8), "")</f>
        <v/>
      </c>
      <c r="BF68" s="160" t="str" cm="1">
        <f t="array" aca="1" ref="BF68" ca="1">IF(AND($M68=1,ISNUMBER(INDIRECT(ADDRESS(ROW(),COLUMN()-_mp_perc_gap)))), INDIRECT(ADDRESS(ROW(),COLUMN()-_mp_perc_gap))*(1-BF$8)*(1-$BQ$8), "")</f>
        <v/>
      </c>
      <c r="BG68" s="160" t="str" cm="1">
        <f t="array" aca="1" ref="BG68" ca="1">IF(AND($M68=1,ISNUMBER(INDIRECT(ADDRESS(ROW(),COLUMN()-_mp_perc_gap)))), INDIRECT(ADDRESS(ROW(),COLUMN()-_mp_perc_gap))*(1-BG$8)*(1-$BQ$8), "")</f>
        <v/>
      </c>
      <c r="BH68" s="160" t="str" cm="1">
        <f t="array" aca="1" ref="BH68" ca="1">IF(AND($M68=1,ISNUMBER(INDIRECT(ADDRESS(ROW(),COLUMN()-_mp_perc_gap)))), INDIRECT(ADDRESS(ROW(),COLUMN()-_mp_perc_gap))*(1-BH$8)*(1-$BQ$8), "")</f>
        <v/>
      </c>
      <c r="BI68" s="160" t="str" cm="1">
        <f t="array" aca="1" ref="BI68" ca="1">IF(AND($M68=1,ISNUMBER(INDIRECT(ADDRESS(ROW(),COLUMN()-_mp_perc_gap)))), INDIRECT(ADDRESS(ROW(),COLUMN()-_mp_perc_gap))*(1-BI$8)*(1-$BQ$8), "")</f>
        <v/>
      </c>
      <c r="BJ68" s="160" t="str" cm="1">
        <f t="array" aca="1" ref="BJ68" ca="1">IF(AND($M68=1,ISNUMBER(INDIRECT(ADDRESS(ROW(),COLUMN()-_mp_perc_gap)))), INDIRECT(ADDRESS(ROW(),COLUMN()-_mp_perc_gap))*(1-BJ$8)*(1-$BQ$8), "")</f>
        <v/>
      </c>
      <c r="BK68" s="160" t="str" cm="1">
        <f t="array" aca="1" ref="BK68" ca="1">IF(AND($M68=1,ISNUMBER(INDIRECT(ADDRESS(ROW(),COLUMN()-_mp_perc_gap)))), INDIRECT(ADDRESS(ROW(),COLUMN()-_mp_perc_gap))*(1-BK$8)*(1-$BQ$8), "")</f>
        <v/>
      </c>
      <c r="BM68" s="169" t="str">
        <f t="shared" si="9"/>
        <v/>
      </c>
      <c r="BN68" s="842" t="str">
        <f t="shared" si="10"/>
        <v/>
      </c>
      <c r="BO68" s="843" t="str">
        <f t="shared" si="11"/>
        <v/>
      </c>
      <c r="BP68" s="841" t="str">
        <f t="shared" si="13"/>
        <v/>
      </c>
      <c r="BQ68" s="170"/>
      <c r="BR68" s="133" t="b">
        <f t="shared" si="24"/>
        <v>1</v>
      </c>
      <c r="BU68" s="171">
        <f t="shared" si="20"/>
        <v>0</v>
      </c>
      <c r="BV68" s="171"/>
    </row>
    <row r="69" spans="2:74" ht="14.95" customHeight="1" x14ac:dyDescent="0.2">
      <c r="B69" s="691">
        <v>58</v>
      </c>
      <c r="C69" s="554"/>
      <c r="D69" s="554"/>
      <c r="E69" s="555"/>
      <c r="F69" s="550"/>
      <c r="G69" s="551"/>
      <c r="H69" s="556"/>
      <c r="I69" s="557"/>
      <c r="J69" s="553"/>
      <c r="K69" s="146">
        <f t="shared" si="21"/>
        <v>0</v>
      </c>
      <c r="M69" s="147">
        <f t="shared" si="22"/>
        <v>0</v>
      </c>
      <c r="N69" s="148">
        <f xml:space="preserve"> IF(M69=0, 0,VLOOKUP($F69,'הנחיות למילוי-התחל כאן'!$F$6:$I$17,3,0))</f>
        <v>0</v>
      </c>
      <c r="O69" s="149">
        <f xml:space="preserve"> IF(M69=0, 0,VLOOKUP($F69,'הנחיות למילוי-התחל כאן'!$F$6:$I$17,4,0))</f>
        <v>0</v>
      </c>
      <c r="P69" s="852">
        <f t="shared" si="2"/>
        <v>0</v>
      </c>
      <c r="Q69" s="230" t="str">
        <f t="shared" si="14"/>
        <v>$S$69:$AH$69</v>
      </c>
      <c r="S69" s="565"/>
      <c r="T69" s="565"/>
      <c r="U69" s="565"/>
      <c r="V69" s="565"/>
      <c r="W69" s="565"/>
      <c r="X69" s="565"/>
      <c r="Y69" s="565"/>
      <c r="Z69" s="565"/>
      <c r="AA69" s="565"/>
      <c r="AB69" s="565"/>
      <c r="AC69" s="565"/>
      <c r="AD69" s="565"/>
      <c r="AE69" s="565"/>
      <c r="AF69" s="565"/>
      <c r="AG69" s="565"/>
      <c r="AH69" s="565"/>
      <c r="AJ69" s="164" t="str">
        <f t="shared" si="3"/>
        <v/>
      </c>
      <c r="AK69" s="152" t="str">
        <f t="shared" ca="1" si="4"/>
        <v/>
      </c>
      <c r="AL69" s="165" t="str">
        <f t="shared" si="5"/>
        <v/>
      </c>
      <c r="AN69" s="154" t="str">
        <f t="shared" si="15"/>
        <v/>
      </c>
      <c r="AO69" s="835" t="str">
        <f t="shared" si="16"/>
        <v/>
      </c>
      <c r="AP69" s="155" t="str">
        <f t="shared" si="17"/>
        <v/>
      </c>
      <c r="AR69" s="166" t="str">
        <f t="shared" si="6"/>
        <v/>
      </c>
      <c r="AS69" s="167" t="str">
        <f t="shared" si="7"/>
        <v/>
      </c>
      <c r="AT69" s="168" t="str">
        <f t="shared" si="23"/>
        <v/>
      </c>
      <c r="AV69" s="160" t="str" cm="1">
        <f t="array" aca="1" ref="AV69" ca="1">IF(AND($M69=1,ISNUMBER(INDIRECT(ADDRESS(ROW(),COLUMN()-_mp_perc_gap)))), INDIRECT(ADDRESS(ROW(),COLUMN()-_mp_perc_gap))*(1-AV$8)*(1-$BQ$8), "")</f>
        <v/>
      </c>
      <c r="AW69" s="160" t="str" cm="1">
        <f t="array" aca="1" ref="AW69" ca="1">IF(AND($M69=1,ISNUMBER(INDIRECT(ADDRESS(ROW(),COLUMN()-_mp_perc_gap)))), INDIRECT(ADDRESS(ROW(),COLUMN()-_mp_perc_gap))*(1-AW$8)*(1-$BQ$8), "")</f>
        <v/>
      </c>
      <c r="AX69" s="160" t="str" cm="1">
        <f t="array" aca="1" ref="AX69" ca="1">IF(AND($M69=1,ISNUMBER(INDIRECT(ADDRESS(ROW(),COLUMN()-_mp_perc_gap)))), INDIRECT(ADDRESS(ROW(),COLUMN()-_mp_perc_gap))*(1-AX$8)*(1-$BQ$8), "")</f>
        <v/>
      </c>
      <c r="AY69" s="160" t="str" cm="1">
        <f t="array" aca="1" ref="AY69" ca="1">IF(AND($M69=1,ISNUMBER(INDIRECT(ADDRESS(ROW(),COLUMN()-_mp_perc_gap)))), INDIRECT(ADDRESS(ROW(),COLUMN()-_mp_perc_gap))*(1-AY$8)*(1-$BQ$8), "")</f>
        <v/>
      </c>
      <c r="AZ69" s="160" t="str" cm="1">
        <f t="array" aca="1" ref="AZ69" ca="1">IF(AND($M69=1,ISNUMBER(INDIRECT(ADDRESS(ROW(),COLUMN()-_mp_perc_gap)))), INDIRECT(ADDRESS(ROW(),COLUMN()-_mp_perc_gap))*(1-AZ$8)*(1-$BQ$8), "")</f>
        <v/>
      </c>
      <c r="BA69" s="160" t="str" cm="1">
        <f t="array" aca="1" ref="BA69" ca="1">IF(AND($M69=1,ISNUMBER(INDIRECT(ADDRESS(ROW(),COLUMN()-_mp_perc_gap)))), INDIRECT(ADDRESS(ROW(),COLUMN()-_mp_perc_gap))*(1-BA$8)*(1-$BQ$8), "")</f>
        <v/>
      </c>
      <c r="BB69" s="160" t="str" cm="1">
        <f t="array" aca="1" ref="BB69" ca="1">IF(AND($M69=1,ISNUMBER(INDIRECT(ADDRESS(ROW(),COLUMN()-_mp_perc_gap)))), INDIRECT(ADDRESS(ROW(),COLUMN()-_mp_perc_gap))*(1-BB$8)*(1-$BQ$8), "")</f>
        <v/>
      </c>
      <c r="BC69" s="160" t="str" cm="1">
        <f t="array" aca="1" ref="BC69" ca="1">IF(AND($M69=1,ISNUMBER(INDIRECT(ADDRESS(ROW(),COLUMN()-_mp_perc_gap)))), INDIRECT(ADDRESS(ROW(),COLUMN()-_mp_perc_gap))*(1-BC$8)*(1-$BQ$8), "")</f>
        <v/>
      </c>
      <c r="BD69" s="160" t="str" cm="1">
        <f t="array" aca="1" ref="BD69" ca="1">IF(AND($M69=1,ISNUMBER(INDIRECT(ADDRESS(ROW(),COLUMN()-_mp_perc_gap)))), INDIRECT(ADDRESS(ROW(),COLUMN()-_mp_perc_gap))*(1-BD$8)*(1-$BQ$8), "")</f>
        <v/>
      </c>
      <c r="BE69" s="160" t="str" cm="1">
        <f t="array" aca="1" ref="BE69" ca="1">IF(AND($M69=1,ISNUMBER(INDIRECT(ADDRESS(ROW(),COLUMN()-_mp_perc_gap)))), INDIRECT(ADDRESS(ROW(),COLUMN()-_mp_perc_gap))*(1-BE$8)*(1-$BQ$8), "")</f>
        <v/>
      </c>
      <c r="BF69" s="160" t="str" cm="1">
        <f t="array" aca="1" ref="BF69" ca="1">IF(AND($M69=1,ISNUMBER(INDIRECT(ADDRESS(ROW(),COLUMN()-_mp_perc_gap)))), INDIRECT(ADDRESS(ROW(),COLUMN()-_mp_perc_gap))*(1-BF$8)*(1-$BQ$8), "")</f>
        <v/>
      </c>
      <c r="BG69" s="160" t="str" cm="1">
        <f t="array" aca="1" ref="BG69" ca="1">IF(AND($M69=1,ISNUMBER(INDIRECT(ADDRESS(ROW(),COLUMN()-_mp_perc_gap)))), INDIRECT(ADDRESS(ROW(),COLUMN()-_mp_perc_gap))*(1-BG$8)*(1-$BQ$8), "")</f>
        <v/>
      </c>
      <c r="BH69" s="160" t="str" cm="1">
        <f t="array" aca="1" ref="BH69" ca="1">IF(AND($M69=1,ISNUMBER(INDIRECT(ADDRESS(ROW(),COLUMN()-_mp_perc_gap)))), INDIRECT(ADDRESS(ROW(),COLUMN()-_mp_perc_gap))*(1-BH$8)*(1-$BQ$8), "")</f>
        <v/>
      </c>
      <c r="BI69" s="160" t="str" cm="1">
        <f t="array" aca="1" ref="BI69" ca="1">IF(AND($M69=1,ISNUMBER(INDIRECT(ADDRESS(ROW(),COLUMN()-_mp_perc_gap)))), INDIRECT(ADDRESS(ROW(),COLUMN()-_mp_perc_gap))*(1-BI$8)*(1-$BQ$8), "")</f>
        <v/>
      </c>
      <c r="BJ69" s="160" t="str" cm="1">
        <f t="array" aca="1" ref="BJ69" ca="1">IF(AND($M69=1,ISNUMBER(INDIRECT(ADDRESS(ROW(),COLUMN()-_mp_perc_gap)))), INDIRECT(ADDRESS(ROW(),COLUMN()-_mp_perc_gap))*(1-BJ$8)*(1-$BQ$8), "")</f>
        <v/>
      </c>
      <c r="BK69" s="160" t="str" cm="1">
        <f t="array" aca="1" ref="BK69" ca="1">IF(AND($M69=1,ISNUMBER(INDIRECT(ADDRESS(ROW(),COLUMN()-_mp_perc_gap)))), INDIRECT(ADDRESS(ROW(),COLUMN()-_mp_perc_gap))*(1-BK$8)*(1-$BQ$8), "")</f>
        <v/>
      </c>
      <c r="BM69" s="169" t="str">
        <f t="shared" si="9"/>
        <v/>
      </c>
      <c r="BN69" s="842" t="str">
        <f t="shared" si="10"/>
        <v/>
      </c>
      <c r="BO69" s="843" t="str">
        <f t="shared" si="11"/>
        <v/>
      </c>
      <c r="BP69" s="841" t="str">
        <f t="shared" si="13"/>
        <v/>
      </c>
      <c r="BQ69" s="170"/>
      <c r="BR69" s="133" t="b">
        <f t="shared" si="24"/>
        <v>1</v>
      </c>
      <c r="BU69" s="171">
        <f t="shared" si="20"/>
        <v>0</v>
      </c>
      <c r="BV69" s="171"/>
    </row>
    <row r="70" spans="2:74" ht="14.95" customHeight="1" x14ac:dyDescent="0.2">
      <c r="B70" s="691">
        <v>59</v>
      </c>
      <c r="C70" s="554"/>
      <c r="D70" s="554"/>
      <c r="E70" s="555"/>
      <c r="F70" s="550"/>
      <c r="G70" s="551"/>
      <c r="H70" s="556"/>
      <c r="I70" s="557"/>
      <c r="J70" s="553"/>
      <c r="K70" s="146">
        <f t="shared" si="21"/>
        <v>0</v>
      </c>
      <c r="M70" s="147">
        <f t="shared" si="22"/>
        <v>0</v>
      </c>
      <c r="N70" s="148">
        <f xml:space="preserve"> IF(M70=0, 0,VLOOKUP($F70,'הנחיות למילוי-התחל כאן'!$F$6:$I$17,3,0))</f>
        <v>0</v>
      </c>
      <c r="O70" s="149">
        <f xml:space="preserve"> IF(M70=0, 0,VLOOKUP($F70,'הנחיות למילוי-התחל כאן'!$F$6:$I$17,4,0))</f>
        <v>0</v>
      </c>
      <c r="P70" s="852">
        <f t="shared" si="2"/>
        <v>0</v>
      </c>
      <c r="Q70" s="230" t="str">
        <f t="shared" si="14"/>
        <v>$S$70:$AH$70</v>
      </c>
      <c r="S70" s="565"/>
      <c r="T70" s="565"/>
      <c r="U70" s="565"/>
      <c r="V70" s="565"/>
      <c r="W70" s="565"/>
      <c r="X70" s="565"/>
      <c r="Y70" s="565"/>
      <c r="Z70" s="565"/>
      <c r="AA70" s="565"/>
      <c r="AB70" s="565"/>
      <c r="AC70" s="565"/>
      <c r="AD70" s="565"/>
      <c r="AE70" s="565"/>
      <c r="AF70" s="565"/>
      <c r="AG70" s="565"/>
      <c r="AH70" s="565"/>
      <c r="AJ70" s="164" t="str">
        <f t="shared" si="3"/>
        <v/>
      </c>
      <c r="AK70" s="152" t="str">
        <f t="shared" ca="1" si="4"/>
        <v/>
      </c>
      <c r="AL70" s="165" t="str">
        <f t="shared" si="5"/>
        <v/>
      </c>
      <c r="AN70" s="154" t="str">
        <f t="shared" si="15"/>
        <v/>
      </c>
      <c r="AO70" s="835" t="str">
        <f t="shared" si="16"/>
        <v/>
      </c>
      <c r="AP70" s="155" t="str">
        <f t="shared" si="17"/>
        <v/>
      </c>
      <c r="AR70" s="166" t="str">
        <f t="shared" si="6"/>
        <v/>
      </c>
      <c r="AS70" s="167" t="str">
        <f t="shared" si="7"/>
        <v/>
      </c>
      <c r="AT70" s="168" t="str">
        <f t="shared" si="23"/>
        <v/>
      </c>
      <c r="AV70" s="160" t="str" cm="1">
        <f t="array" aca="1" ref="AV70" ca="1">IF(AND($M70=1,ISNUMBER(INDIRECT(ADDRESS(ROW(),COLUMN()-_mp_perc_gap)))), INDIRECT(ADDRESS(ROW(),COLUMN()-_mp_perc_gap))*(1-AV$8)*(1-$BQ$8), "")</f>
        <v/>
      </c>
      <c r="AW70" s="160" t="str" cm="1">
        <f t="array" aca="1" ref="AW70" ca="1">IF(AND($M70=1,ISNUMBER(INDIRECT(ADDRESS(ROW(),COLUMN()-_mp_perc_gap)))), INDIRECT(ADDRESS(ROW(),COLUMN()-_mp_perc_gap))*(1-AW$8)*(1-$BQ$8), "")</f>
        <v/>
      </c>
      <c r="AX70" s="160" t="str" cm="1">
        <f t="array" aca="1" ref="AX70" ca="1">IF(AND($M70=1,ISNUMBER(INDIRECT(ADDRESS(ROW(),COLUMN()-_mp_perc_gap)))), INDIRECT(ADDRESS(ROW(),COLUMN()-_mp_perc_gap))*(1-AX$8)*(1-$BQ$8), "")</f>
        <v/>
      </c>
      <c r="AY70" s="160" t="str" cm="1">
        <f t="array" aca="1" ref="AY70" ca="1">IF(AND($M70=1,ISNUMBER(INDIRECT(ADDRESS(ROW(),COLUMN()-_mp_perc_gap)))), INDIRECT(ADDRESS(ROW(),COLUMN()-_mp_perc_gap))*(1-AY$8)*(1-$BQ$8), "")</f>
        <v/>
      </c>
      <c r="AZ70" s="160" t="str" cm="1">
        <f t="array" aca="1" ref="AZ70" ca="1">IF(AND($M70=1,ISNUMBER(INDIRECT(ADDRESS(ROW(),COLUMN()-_mp_perc_gap)))), INDIRECT(ADDRESS(ROW(),COLUMN()-_mp_perc_gap))*(1-AZ$8)*(1-$BQ$8), "")</f>
        <v/>
      </c>
      <c r="BA70" s="160" t="str" cm="1">
        <f t="array" aca="1" ref="BA70" ca="1">IF(AND($M70=1,ISNUMBER(INDIRECT(ADDRESS(ROW(),COLUMN()-_mp_perc_gap)))), INDIRECT(ADDRESS(ROW(),COLUMN()-_mp_perc_gap))*(1-BA$8)*(1-$BQ$8), "")</f>
        <v/>
      </c>
      <c r="BB70" s="160" t="str" cm="1">
        <f t="array" aca="1" ref="BB70" ca="1">IF(AND($M70=1,ISNUMBER(INDIRECT(ADDRESS(ROW(),COLUMN()-_mp_perc_gap)))), INDIRECT(ADDRESS(ROW(),COLUMN()-_mp_perc_gap))*(1-BB$8)*(1-$BQ$8), "")</f>
        <v/>
      </c>
      <c r="BC70" s="160" t="str" cm="1">
        <f t="array" aca="1" ref="BC70" ca="1">IF(AND($M70=1,ISNUMBER(INDIRECT(ADDRESS(ROW(),COLUMN()-_mp_perc_gap)))), INDIRECT(ADDRESS(ROW(),COLUMN()-_mp_perc_gap))*(1-BC$8)*(1-$BQ$8), "")</f>
        <v/>
      </c>
      <c r="BD70" s="160" t="str" cm="1">
        <f t="array" aca="1" ref="BD70" ca="1">IF(AND($M70=1,ISNUMBER(INDIRECT(ADDRESS(ROW(),COLUMN()-_mp_perc_gap)))), INDIRECT(ADDRESS(ROW(),COLUMN()-_mp_perc_gap))*(1-BD$8)*(1-$BQ$8), "")</f>
        <v/>
      </c>
      <c r="BE70" s="160" t="str" cm="1">
        <f t="array" aca="1" ref="BE70" ca="1">IF(AND($M70=1,ISNUMBER(INDIRECT(ADDRESS(ROW(),COLUMN()-_mp_perc_gap)))), INDIRECT(ADDRESS(ROW(),COLUMN()-_mp_perc_gap))*(1-BE$8)*(1-$BQ$8), "")</f>
        <v/>
      </c>
      <c r="BF70" s="160" t="str" cm="1">
        <f t="array" aca="1" ref="BF70" ca="1">IF(AND($M70=1,ISNUMBER(INDIRECT(ADDRESS(ROW(),COLUMN()-_mp_perc_gap)))), INDIRECT(ADDRESS(ROW(),COLUMN()-_mp_perc_gap))*(1-BF$8)*(1-$BQ$8), "")</f>
        <v/>
      </c>
      <c r="BG70" s="160" t="str" cm="1">
        <f t="array" aca="1" ref="BG70" ca="1">IF(AND($M70=1,ISNUMBER(INDIRECT(ADDRESS(ROW(),COLUMN()-_mp_perc_gap)))), INDIRECT(ADDRESS(ROW(),COLUMN()-_mp_perc_gap))*(1-BG$8)*(1-$BQ$8), "")</f>
        <v/>
      </c>
      <c r="BH70" s="160" t="str" cm="1">
        <f t="array" aca="1" ref="BH70" ca="1">IF(AND($M70=1,ISNUMBER(INDIRECT(ADDRESS(ROW(),COLUMN()-_mp_perc_gap)))), INDIRECT(ADDRESS(ROW(),COLUMN()-_mp_perc_gap))*(1-BH$8)*(1-$BQ$8), "")</f>
        <v/>
      </c>
      <c r="BI70" s="160" t="str" cm="1">
        <f t="array" aca="1" ref="BI70" ca="1">IF(AND($M70=1,ISNUMBER(INDIRECT(ADDRESS(ROW(),COLUMN()-_mp_perc_gap)))), INDIRECT(ADDRESS(ROW(),COLUMN()-_mp_perc_gap))*(1-BI$8)*(1-$BQ$8), "")</f>
        <v/>
      </c>
      <c r="BJ70" s="160" t="str" cm="1">
        <f t="array" aca="1" ref="BJ70" ca="1">IF(AND($M70=1,ISNUMBER(INDIRECT(ADDRESS(ROW(),COLUMN()-_mp_perc_gap)))), INDIRECT(ADDRESS(ROW(),COLUMN()-_mp_perc_gap))*(1-BJ$8)*(1-$BQ$8), "")</f>
        <v/>
      </c>
      <c r="BK70" s="160" t="str" cm="1">
        <f t="array" aca="1" ref="BK70" ca="1">IF(AND($M70=1,ISNUMBER(INDIRECT(ADDRESS(ROW(),COLUMN()-_mp_perc_gap)))), INDIRECT(ADDRESS(ROW(),COLUMN()-_mp_perc_gap))*(1-BK$8)*(1-$BQ$8), "")</f>
        <v/>
      </c>
      <c r="BM70" s="169" t="str">
        <f t="shared" si="9"/>
        <v/>
      </c>
      <c r="BN70" s="842" t="str">
        <f t="shared" si="10"/>
        <v/>
      </c>
      <c r="BO70" s="843" t="str">
        <f t="shared" si="11"/>
        <v/>
      </c>
      <c r="BP70" s="841" t="str">
        <f t="shared" si="13"/>
        <v/>
      </c>
      <c r="BQ70" s="170"/>
      <c r="BR70" s="133" t="b">
        <f t="shared" si="24"/>
        <v>1</v>
      </c>
      <c r="BU70" s="171">
        <f t="shared" si="20"/>
        <v>0</v>
      </c>
      <c r="BV70" s="171"/>
    </row>
    <row r="71" spans="2:74" ht="14.95" customHeight="1" x14ac:dyDescent="0.2">
      <c r="B71" s="691">
        <v>60</v>
      </c>
      <c r="C71" s="554"/>
      <c r="D71" s="554"/>
      <c r="E71" s="555"/>
      <c r="F71" s="550"/>
      <c r="G71" s="551"/>
      <c r="H71" s="556"/>
      <c r="I71" s="557"/>
      <c r="J71" s="553"/>
      <c r="K71" s="146">
        <f t="shared" si="21"/>
        <v>0</v>
      </c>
      <c r="M71" s="147">
        <f t="shared" si="22"/>
        <v>0</v>
      </c>
      <c r="N71" s="148">
        <f xml:space="preserve"> IF(M71=0, 0,VLOOKUP($F71,'הנחיות למילוי-התחל כאן'!$F$6:$I$17,3,0))</f>
        <v>0</v>
      </c>
      <c r="O71" s="149">
        <f xml:space="preserve"> IF(M71=0, 0,VLOOKUP($F71,'הנחיות למילוי-התחל כאן'!$F$6:$I$17,4,0))</f>
        <v>0</v>
      </c>
      <c r="P71" s="852">
        <f t="shared" si="2"/>
        <v>0</v>
      </c>
      <c r="Q71" s="230" t="str">
        <f t="shared" si="14"/>
        <v>$S$71:$AH$71</v>
      </c>
      <c r="S71" s="565"/>
      <c r="T71" s="565"/>
      <c r="U71" s="565"/>
      <c r="V71" s="565"/>
      <c r="W71" s="565"/>
      <c r="X71" s="565"/>
      <c r="Y71" s="565"/>
      <c r="Z71" s="565"/>
      <c r="AA71" s="565"/>
      <c r="AB71" s="565"/>
      <c r="AC71" s="565"/>
      <c r="AD71" s="565"/>
      <c r="AE71" s="565"/>
      <c r="AF71" s="565"/>
      <c r="AG71" s="565"/>
      <c r="AH71" s="565"/>
      <c r="AJ71" s="164" t="str">
        <f t="shared" si="3"/>
        <v/>
      </c>
      <c r="AK71" s="152" t="str">
        <f t="shared" ca="1" si="4"/>
        <v/>
      </c>
      <c r="AL71" s="165" t="str">
        <f t="shared" si="5"/>
        <v/>
      </c>
      <c r="AN71" s="154" t="str">
        <f t="shared" si="15"/>
        <v/>
      </c>
      <c r="AO71" s="835" t="str">
        <f t="shared" si="16"/>
        <v/>
      </c>
      <c r="AP71" s="155" t="str">
        <f t="shared" si="17"/>
        <v/>
      </c>
      <c r="AR71" s="166" t="str">
        <f t="shared" si="6"/>
        <v/>
      </c>
      <c r="AS71" s="167" t="str">
        <f t="shared" si="7"/>
        <v/>
      </c>
      <c r="AT71" s="168" t="str">
        <f t="shared" si="23"/>
        <v/>
      </c>
      <c r="AV71" s="160" t="str" cm="1">
        <f t="array" aca="1" ref="AV71" ca="1">IF(AND($M71=1,ISNUMBER(INDIRECT(ADDRESS(ROW(),COLUMN()-_mp_perc_gap)))), INDIRECT(ADDRESS(ROW(),COLUMN()-_mp_perc_gap))*(1-AV$8)*(1-$BQ$8), "")</f>
        <v/>
      </c>
      <c r="AW71" s="160" t="str" cm="1">
        <f t="array" aca="1" ref="AW71" ca="1">IF(AND($M71=1,ISNUMBER(INDIRECT(ADDRESS(ROW(),COLUMN()-_mp_perc_gap)))), INDIRECT(ADDRESS(ROW(),COLUMN()-_mp_perc_gap))*(1-AW$8)*(1-$BQ$8), "")</f>
        <v/>
      </c>
      <c r="AX71" s="160" t="str" cm="1">
        <f t="array" aca="1" ref="AX71" ca="1">IF(AND($M71=1,ISNUMBER(INDIRECT(ADDRESS(ROW(),COLUMN()-_mp_perc_gap)))), INDIRECT(ADDRESS(ROW(),COLUMN()-_mp_perc_gap))*(1-AX$8)*(1-$BQ$8), "")</f>
        <v/>
      </c>
      <c r="AY71" s="160" t="str" cm="1">
        <f t="array" aca="1" ref="AY71" ca="1">IF(AND($M71=1,ISNUMBER(INDIRECT(ADDRESS(ROW(),COLUMN()-_mp_perc_gap)))), INDIRECT(ADDRESS(ROW(),COLUMN()-_mp_perc_gap))*(1-AY$8)*(1-$BQ$8), "")</f>
        <v/>
      </c>
      <c r="AZ71" s="160" t="str" cm="1">
        <f t="array" aca="1" ref="AZ71" ca="1">IF(AND($M71=1,ISNUMBER(INDIRECT(ADDRESS(ROW(),COLUMN()-_mp_perc_gap)))), INDIRECT(ADDRESS(ROW(),COLUMN()-_mp_perc_gap))*(1-AZ$8)*(1-$BQ$8), "")</f>
        <v/>
      </c>
      <c r="BA71" s="160" t="str" cm="1">
        <f t="array" aca="1" ref="BA71" ca="1">IF(AND($M71=1,ISNUMBER(INDIRECT(ADDRESS(ROW(),COLUMN()-_mp_perc_gap)))), INDIRECT(ADDRESS(ROW(),COLUMN()-_mp_perc_gap))*(1-BA$8)*(1-$BQ$8), "")</f>
        <v/>
      </c>
      <c r="BB71" s="160" t="str" cm="1">
        <f t="array" aca="1" ref="BB71" ca="1">IF(AND($M71=1,ISNUMBER(INDIRECT(ADDRESS(ROW(),COLUMN()-_mp_perc_gap)))), INDIRECT(ADDRESS(ROW(),COLUMN()-_mp_perc_gap))*(1-BB$8)*(1-$BQ$8), "")</f>
        <v/>
      </c>
      <c r="BC71" s="160" t="str" cm="1">
        <f t="array" aca="1" ref="BC71" ca="1">IF(AND($M71=1,ISNUMBER(INDIRECT(ADDRESS(ROW(),COLUMN()-_mp_perc_gap)))), INDIRECT(ADDRESS(ROW(),COLUMN()-_mp_perc_gap))*(1-BC$8)*(1-$BQ$8), "")</f>
        <v/>
      </c>
      <c r="BD71" s="160" t="str" cm="1">
        <f t="array" aca="1" ref="BD71" ca="1">IF(AND($M71=1,ISNUMBER(INDIRECT(ADDRESS(ROW(),COLUMN()-_mp_perc_gap)))), INDIRECT(ADDRESS(ROW(),COLUMN()-_mp_perc_gap))*(1-BD$8)*(1-$BQ$8), "")</f>
        <v/>
      </c>
      <c r="BE71" s="160" t="str" cm="1">
        <f t="array" aca="1" ref="BE71" ca="1">IF(AND($M71=1,ISNUMBER(INDIRECT(ADDRESS(ROW(),COLUMN()-_mp_perc_gap)))), INDIRECT(ADDRESS(ROW(),COLUMN()-_mp_perc_gap))*(1-BE$8)*(1-$BQ$8), "")</f>
        <v/>
      </c>
      <c r="BF71" s="160" t="str" cm="1">
        <f t="array" aca="1" ref="BF71" ca="1">IF(AND($M71=1,ISNUMBER(INDIRECT(ADDRESS(ROW(),COLUMN()-_mp_perc_gap)))), INDIRECT(ADDRESS(ROW(),COLUMN()-_mp_perc_gap))*(1-BF$8)*(1-$BQ$8), "")</f>
        <v/>
      </c>
      <c r="BG71" s="160" t="str" cm="1">
        <f t="array" aca="1" ref="BG71" ca="1">IF(AND($M71=1,ISNUMBER(INDIRECT(ADDRESS(ROW(),COLUMN()-_mp_perc_gap)))), INDIRECT(ADDRESS(ROW(),COLUMN()-_mp_perc_gap))*(1-BG$8)*(1-$BQ$8), "")</f>
        <v/>
      </c>
      <c r="BH71" s="160" t="str" cm="1">
        <f t="array" aca="1" ref="BH71" ca="1">IF(AND($M71=1,ISNUMBER(INDIRECT(ADDRESS(ROW(),COLUMN()-_mp_perc_gap)))), INDIRECT(ADDRESS(ROW(),COLUMN()-_mp_perc_gap))*(1-BH$8)*(1-$BQ$8), "")</f>
        <v/>
      </c>
      <c r="BI71" s="160" t="str" cm="1">
        <f t="array" aca="1" ref="BI71" ca="1">IF(AND($M71=1,ISNUMBER(INDIRECT(ADDRESS(ROW(),COLUMN()-_mp_perc_gap)))), INDIRECT(ADDRESS(ROW(),COLUMN()-_mp_perc_gap))*(1-BI$8)*(1-$BQ$8), "")</f>
        <v/>
      </c>
      <c r="BJ71" s="160" t="str" cm="1">
        <f t="array" aca="1" ref="BJ71" ca="1">IF(AND($M71=1,ISNUMBER(INDIRECT(ADDRESS(ROW(),COLUMN()-_mp_perc_gap)))), INDIRECT(ADDRESS(ROW(),COLUMN()-_mp_perc_gap))*(1-BJ$8)*(1-$BQ$8), "")</f>
        <v/>
      </c>
      <c r="BK71" s="160" t="str" cm="1">
        <f t="array" aca="1" ref="BK71" ca="1">IF(AND($M71=1,ISNUMBER(INDIRECT(ADDRESS(ROW(),COLUMN()-_mp_perc_gap)))), INDIRECT(ADDRESS(ROW(),COLUMN()-_mp_perc_gap))*(1-BK$8)*(1-$BQ$8), "")</f>
        <v/>
      </c>
      <c r="BM71" s="169" t="str">
        <f t="shared" si="9"/>
        <v/>
      </c>
      <c r="BN71" s="842" t="str">
        <f t="shared" si="10"/>
        <v/>
      </c>
      <c r="BO71" s="843" t="str">
        <f t="shared" si="11"/>
        <v/>
      </c>
      <c r="BP71" s="841" t="str">
        <f t="shared" si="13"/>
        <v/>
      </c>
      <c r="BQ71" s="170"/>
      <c r="BR71" s="133" t="b">
        <f t="shared" si="24"/>
        <v>1</v>
      </c>
      <c r="BU71" s="171">
        <f t="shared" si="20"/>
        <v>0</v>
      </c>
      <c r="BV71" s="171"/>
    </row>
    <row r="72" spans="2:74" ht="14.95" customHeight="1" x14ac:dyDescent="0.2">
      <c r="B72" s="691">
        <v>61</v>
      </c>
      <c r="C72" s="554"/>
      <c r="D72" s="554"/>
      <c r="E72" s="555"/>
      <c r="F72" s="550"/>
      <c r="G72" s="551"/>
      <c r="H72" s="556"/>
      <c r="I72" s="557"/>
      <c r="J72" s="553"/>
      <c r="K72" s="146">
        <f t="shared" si="21"/>
        <v>0</v>
      </c>
      <c r="M72" s="147">
        <f t="shared" si="22"/>
        <v>0</v>
      </c>
      <c r="N72" s="148">
        <f xml:space="preserve"> IF(M72=0, 0,VLOOKUP($F72,'הנחיות למילוי-התחל כאן'!$F$6:$I$17,3,0))</f>
        <v>0</v>
      </c>
      <c r="O72" s="149">
        <f xml:space="preserve"> IF(M72=0, 0,VLOOKUP($F72,'הנחיות למילוי-התחל כאן'!$F$6:$I$17,4,0))</f>
        <v>0</v>
      </c>
      <c r="P72" s="852">
        <f t="shared" si="2"/>
        <v>0</v>
      </c>
      <c r="Q72" s="230" t="str">
        <f t="shared" si="14"/>
        <v>$S$72:$AH$72</v>
      </c>
      <c r="S72" s="565"/>
      <c r="T72" s="565"/>
      <c r="U72" s="565"/>
      <c r="V72" s="565"/>
      <c r="W72" s="565"/>
      <c r="X72" s="565"/>
      <c r="Y72" s="565"/>
      <c r="Z72" s="565"/>
      <c r="AA72" s="565"/>
      <c r="AB72" s="565"/>
      <c r="AC72" s="565"/>
      <c r="AD72" s="565"/>
      <c r="AE72" s="565"/>
      <c r="AF72" s="565"/>
      <c r="AG72" s="565"/>
      <c r="AH72" s="565"/>
      <c r="AJ72" s="164" t="str">
        <f t="shared" si="3"/>
        <v/>
      </c>
      <c r="AK72" s="152" t="str">
        <f t="shared" ca="1" si="4"/>
        <v/>
      </c>
      <c r="AL72" s="165" t="str">
        <f t="shared" si="5"/>
        <v/>
      </c>
      <c r="AN72" s="154" t="str">
        <f t="shared" si="15"/>
        <v/>
      </c>
      <c r="AO72" s="835" t="str">
        <f t="shared" si="16"/>
        <v/>
      </c>
      <c r="AP72" s="155" t="str">
        <f t="shared" si="17"/>
        <v/>
      </c>
      <c r="AR72" s="166" t="str">
        <f t="shared" si="6"/>
        <v/>
      </c>
      <c r="AS72" s="167" t="str">
        <f t="shared" si="7"/>
        <v/>
      </c>
      <c r="AT72" s="168" t="str">
        <f t="shared" si="23"/>
        <v/>
      </c>
      <c r="AV72" s="160" t="str" cm="1">
        <f t="array" aca="1" ref="AV72" ca="1">IF(AND($M72=1,ISNUMBER(INDIRECT(ADDRESS(ROW(),COLUMN()-_mp_perc_gap)))), INDIRECT(ADDRESS(ROW(),COLUMN()-_mp_perc_gap))*(1-AV$8)*(1-$BQ$8), "")</f>
        <v/>
      </c>
      <c r="AW72" s="160" t="str" cm="1">
        <f t="array" aca="1" ref="AW72" ca="1">IF(AND($M72=1,ISNUMBER(INDIRECT(ADDRESS(ROW(),COLUMN()-_mp_perc_gap)))), INDIRECT(ADDRESS(ROW(),COLUMN()-_mp_perc_gap))*(1-AW$8)*(1-$BQ$8), "")</f>
        <v/>
      </c>
      <c r="AX72" s="160" t="str" cm="1">
        <f t="array" aca="1" ref="AX72" ca="1">IF(AND($M72=1,ISNUMBER(INDIRECT(ADDRESS(ROW(),COLUMN()-_mp_perc_gap)))), INDIRECT(ADDRESS(ROW(),COLUMN()-_mp_perc_gap))*(1-AX$8)*(1-$BQ$8), "")</f>
        <v/>
      </c>
      <c r="AY72" s="160" t="str" cm="1">
        <f t="array" aca="1" ref="AY72" ca="1">IF(AND($M72=1,ISNUMBER(INDIRECT(ADDRESS(ROW(),COLUMN()-_mp_perc_gap)))), INDIRECT(ADDRESS(ROW(),COLUMN()-_mp_perc_gap))*(1-AY$8)*(1-$BQ$8), "")</f>
        <v/>
      </c>
      <c r="AZ72" s="160" t="str" cm="1">
        <f t="array" aca="1" ref="AZ72" ca="1">IF(AND($M72=1,ISNUMBER(INDIRECT(ADDRESS(ROW(),COLUMN()-_mp_perc_gap)))), INDIRECT(ADDRESS(ROW(),COLUMN()-_mp_perc_gap))*(1-AZ$8)*(1-$BQ$8), "")</f>
        <v/>
      </c>
      <c r="BA72" s="160" t="str" cm="1">
        <f t="array" aca="1" ref="BA72" ca="1">IF(AND($M72=1,ISNUMBER(INDIRECT(ADDRESS(ROW(),COLUMN()-_mp_perc_gap)))), INDIRECT(ADDRESS(ROW(),COLUMN()-_mp_perc_gap))*(1-BA$8)*(1-$BQ$8), "")</f>
        <v/>
      </c>
      <c r="BB72" s="160" t="str" cm="1">
        <f t="array" aca="1" ref="BB72" ca="1">IF(AND($M72=1,ISNUMBER(INDIRECT(ADDRESS(ROW(),COLUMN()-_mp_perc_gap)))), INDIRECT(ADDRESS(ROW(),COLUMN()-_mp_perc_gap))*(1-BB$8)*(1-$BQ$8), "")</f>
        <v/>
      </c>
      <c r="BC72" s="160" t="str" cm="1">
        <f t="array" aca="1" ref="BC72" ca="1">IF(AND($M72=1,ISNUMBER(INDIRECT(ADDRESS(ROW(),COLUMN()-_mp_perc_gap)))), INDIRECT(ADDRESS(ROW(),COLUMN()-_mp_perc_gap))*(1-BC$8)*(1-$BQ$8), "")</f>
        <v/>
      </c>
      <c r="BD72" s="160" t="str" cm="1">
        <f t="array" aca="1" ref="BD72" ca="1">IF(AND($M72=1,ISNUMBER(INDIRECT(ADDRESS(ROW(),COLUMN()-_mp_perc_gap)))), INDIRECT(ADDRESS(ROW(),COLUMN()-_mp_perc_gap))*(1-BD$8)*(1-$BQ$8), "")</f>
        <v/>
      </c>
      <c r="BE72" s="160" t="str" cm="1">
        <f t="array" aca="1" ref="BE72" ca="1">IF(AND($M72=1,ISNUMBER(INDIRECT(ADDRESS(ROW(),COLUMN()-_mp_perc_gap)))), INDIRECT(ADDRESS(ROW(),COLUMN()-_mp_perc_gap))*(1-BE$8)*(1-$BQ$8), "")</f>
        <v/>
      </c>
      <c r="BF72" s="160" t="str" cm="1">
        <f t="array" aca="1" ref="BF72" ca="1">IF(AND($M72=1,ISNUMBER(INDIRECT(ADDRESS(ROW(),COLUMN()-_mp_perc_gap)))), INDIRECT(ADDRESS(ROW(),COLUMN()-_mp_perc_gap))*(1-BF$8)*(1-$BQ$8), "")</f>
        <v/>
      </c>
      <c r="BG72" s="160" t="str" cm="1">
        <f t="array" aca="1" ref="BG72" ca="1">IF(AND($M72=1,ISNUMBER(INDIRECT(ADDRESS(ROW(),COLUMN()-_mp_perc_gap)))), INDIRECT(ADDRESS(ROW(),COLUMN()-_mp_perc_gap))*(1-BG$8)*(1-$BQ$8), "")</f>
        <v/>
      </c>
      <c r="BH72" s="160" t="str" cm="1">
        <f t="array" aca="1" ref="BH72" ca="1">IF(AND($M72=1,ISNUMBER(INDIRECT(ADDRESS(ROW(),COLUMN()-_mp_perc_gap)))), INDIRECT(ADDRESS(ROW(),COLUMN()-_mp_perc_gap))*(1-BH$8)*(1-$BQ$8), "")</f>
        <v/>
      </c>
      <c r="BI72" s="160" t="str" cm="1">
        <f t="array" aca="1" ref="BI72" ca="1">IF(AND($M72=1,ISNUMBER(INDIRECT(ADDRESS(ROW(),COLUMN()-_mp_perc_gap)))), INDIRECT(ADDRESS(ROW(),COLUMN()-_mp_perc_gap))*(1-BI$8)*(1-$BQ$8), "")</f>
        <v/>
      </c>
      <c r="BJ72" s="160" t="str" cm="1">
        <f t="array" aca="1" ref="BJ72" ca="1">IF(AND($M72=1,ISNUMBER(INDIRECT(ADDRESS(ROW(),COLUMN()-_mp_perc_gap)))), INDIRECT(ADDRESS(ROW(),COLUMN()-_mp_perc_gap))*(1-BJ$8)*(1-$BQ$8), "")</f>
        <v/>
      </c>
      <c r="BK72" s="160" t="str" cm="1">
        <f t="array" aca="1" ref="BK72" ca="1">IF(AND($M72=1,ISNUMBER(INDIRECT(ADDRESS(ROW(),COLUMN()-_mp_perc_gap)))), INDIRECT(ADDRESS(ROW(),COLUMN()-_mp_perc_gap))*(1-BK$8)*(1-$BQ$8), "")</f>
        <v/>
      </c>
      <c r="BM72" s="169" t="str">
        <f t="shared" si="9"/>
        <v/>
      </c>
      <c r="BN72" s="842" t="str">
        <f t="shared" si="10"/>
        <v/>
      </c>
      <c r="BO72" s="843" t="str">
        <f t="shared" si="11"/>
        <v/>
      </c>
      <c r="BP72" s="841" t="str">
        <f t="shared" si="13"/>
        <v/>
      </c>
      <c r="BQ72" s="170"/>
      <c r="BR72" s="133" t="b">
        <f t="shared" si="24"/>
        <v>1</v>
      </c>
      <c r="BU72" s="171">
        <f t="shared" si="20"/>
        <v>0</v>
      </c>
      <c r="BV72" s="171"/>
    </row>
    <row r="73" spans="2:74" ht="14.95" customHeight="1" x14ac:dyDescent="0.2">
      <c r="B73" s="691">
        <v>62</v>
      </c>
      <c r="C73" s="554"/>
      <c r="D73" s="554"/>
      <c r="E73" s="555"/>
      <c r="F73" s="550"/>
      <c r="G73" s="551"/>
      <c r="H73" s="556"/>
      <c r="I73" s="557"/>
      <c r="J73" s="553"/>
      <c r="K73" s="146">
        <f t="shared" si="21"/>
        <v>0</v>
      </c>
      <c r="M73" s="147">
        <f t="shared" si="22"/>
        <v>0</v>
      </c>
      <c r="N73" s="148">
        <f xml:space="preserve"> IF(M73=0, 0,VLOOKUP($F73,'הנחיות למילוי-התחל כאן'!$F$6:$I$17,3,0))</f>
        <v>0</v>
      </c>
      <c r="O73" s="149">
        <f xml:space="preserve"> IF(M73=0, 0,VLOOKUP($F73,'הנחיות למילוי-התחל כאן'!$F$6:$I$17,4,0))</f>
        <v>0</v>
      </c>
      <c r="P73" s="852">
        <f t="shared" si="2"/>
        <v>0</v>
      </c>
      <c r="Q73" s="230" t="str">
        <f t="shared" si="14"/>
        <v>$S$73:$AH$73</v>
      </c>
      <c r="S73" s="565"/>
      <c r="T73" s="565"/>
      <c r="U73" s="565"/>
      <c r="V73" s="565"/>
      <c r="W73" s="565"/>
      <c r="X73" s="565"/>
      <c r="Y73" s="565"/>
      <c r="Z73" s="565"/>
      <c r="AA73" s="565"/>
      <c r="AB73" s="565"/>
      <c r="AC73" s="565"/>
      <c r="AD73" s="565"/>
      <c r="AE73" s="565"/>
      <c r="AF73" s="565"/>
      <c r="AG73" s="565"/>
      <c r="AH73" s="565"/>
      <c r="AJ73" s="164" t="str">
        <f t="shared" si="3"/>
        <v/>
      </c>
      <c r="AK73" s="152" t="str">
        <f t="shared" ca="1" si="4"/>
        <v/>
      </c>
      <c r="AL73" s="165" t="str">
        <f t="shared" si="5"/>
        <v/>
      </c>
      <c r="AN73" s="154" t="str">
        <f t="shared" si="15"/>
        <v/>
      </c>
      <c r="AO73" s="835" t="str">
        <f t="shared" si="16"/>
        <v/>
      </c>
      <c r="AP73" s="155" t="str">
        <f t="shared" si="17"/>
        <v/>
      </c>
      <c r="AR73" s="166" t="str">
        <f t="shared" si="6"/>
        <v/>
      </c>
      <c r="AS73" s="167" t="str">
        <f t="shared" si="7"/>
        <v/>
      </c>
      <c r="AT73" s="168" t="str">
        <f t="shared" si="23"/>
        <v/>
      </c>
      <c r="AV73" s="160" t="str" cm="1">
        <f t="array" aca="1" ref="AV73" ca="1">IF(AND($M73=1,ISNUMBER(INDIRECT(ADDRESS(ROW(),COLUMN()-_mp_perc_gap)))), INDIRECT(ADDRESS(ROW(),COLUMN()-_mp_perc_gap))*(1-AV$8)*(1-$BQ$8), "")</f>
        <v/>
      </c>
      <c r="AW73" s="160" t="str" cm="1">
        <f t="array" aca="1" ref="AW73" ca="1">IF(AND($M73=1,ISNUMBER(INDIRECT(ADDRESS(ROW(),COLUMN()-_mp_perc_gap)))), INDIRECT(ADDRESS(ROW(),COLUMN()-_mp_perc_gap))*(1-AW$8)*(1-$BQ$8), "")</f>
        <v/>
      </c>
      <c r="AX73" s="160" t="str" cm="1">
        <f t="array" aca="1" ref="AX73" ca="1">IF(AND($M73=1,ISNUMBER(INDIRECT(ADDRESS(ROW(),COLUMN()-_mp_perc_gap)))), INDIRECT(ADDRESS(ROW(),COLUMN()-_mp_perc_gap))*(1-AX$8)*(1-$BQ$8), "")</f>
        <v/>
      </c>
      <c r="AY73" s="160" t="str" cm="1">
        <f t="array" aca="1" ref="AY73" ca="1">IF(AND($M73=1,ISNUMBER(INDIRECT(ADDRESS(ROW(),COLUMN()-_mp_perc_gap)))), INDIRECT(ADDRESS(ROW(),COLUMN()-_mp_perc_gap))*(1-AY$8)*(1-$BQ$8), "")</f>
        <v/>
      </c>
      <c r="AZ73" s="160" t="str" cm="1">
        <f t="array" aca="1" ref="AZ73" ca="1">IF(AND($M73=1,ISNUMBER(INDIRECT(ADDRESS(ROW(),COLUMN()-_mp_perc_gap)))), INDIRECT(ADDRESS(ROW(),COLUMN()-_mp_perc_gap))*(1-AZ$8)*(1-$BQ$8), "")</f>
        <v/>
      </c>
      <c r="BA73" s="160" t="str" cm="1">
        <f t="array" aca="1" ref="BA73" ca="1">IF(AND($M73=1,ISNUMBER(INDIRECT(ADDRESS(ROW(),COLUMN()-_mp_perc_gap)))), INDIRECT(ADDRESS(ROW(),COLUMN()-_mp_perc_gap))*(1-BA$8)*(1-$BQ$8), "")</f>
        <v/>
      </c>
      <c r="BB73" s="160" t="str" cm="1">
        <f t="array" aca="1" ref="BB73" ca="1">IF(AND($M73=1,ISNUMBER(INDIRECT(ADDRESS(ROW(),COLUMN()-_mp_perc_gap)))), INDIRECT(ADDRESS(ROW(),COLUMN()-_mp_perc_gap))*(1-BB$8)*(1-$BQ$8), "")</f>
        <v/>
      </c>
      <c r="BC73" s="160" t="str" cm="1">
        <f t="array" aca="1" ref="BC73" ca="1">IF(AND($M73=1,ISNUMBER(INDIRECT(ADDRESS(ROW(),COLUMN()-_mp_perc_gap)))), INDIRECT(ADDRESS(ROW(),COLUMN()-_mp_perc_gap))*(1-BC$8)*(1-$BQ$8), "")</f>
        <v/>
      </c>
      <c r="BD73" s="160" t="str" cm="1">
        <f t="array" aca="1" ref="BD73" ca="1">IF(AND($M73=1,ISNUMBER(INDIRECT(ADDRESS(ROW(),COLUMN()-_mp_perc_gap)))), INDIRECT(ADDRESS(ROW(),COLUMN()-_mp_perc_gap))*(1-BD$8)*(1-$BQ$8), "")</f>
        <v/>
      </c>
      <c r="BE73" s="160" t="str" cm="1">
        <f t="array" aca="1" ref="BE73" ca="1">IF(AND($M73=1,ISNUMBER(INDIRECT(ADDRESS(ROW(),COLUMN()-_mp_perc_gap)))), INDIRECT(ADDRESS(ROW(),COLUMN()-_mp_perc_gap))*(1-BE$8)*(1-$BQ$8), "")</f>
        <v/>
      </c>
      <c r="BF73" s="160" t="str" cm="1">
        <f t="array" aca="1" ref="BF73" ca="1">IF(AND($M73=1,ISNUMBER(INDIRECT(ADDRESS(ROW(),COLUMN()-_mp_perc_gap)))), INDIRECT(ADDRESS(ROW(),COLUMN()-_mp_perc_gap))*(1-BF$8)*(1-$BQ$8), "")</f>
        <v/>
      </c>
      <c r="BG73" s="160" t="str" cm="1">
        <f t="array" aca="1" ref="BG73" ca="1">IF(AND($M73=1,ISNUMBER(INDIRECT(ADDRESS(ROW(),COLUMN()-_mp_perc_gap)))), INDIRECT(ADDRESS(ROW(),COLUMN()-_mp_perc_gap))*(1-BG$8)*(1-$BQ$8), "")</f>
        <v/>
      </c>
      <c r="BH73" s="160" t="str" cm="1">
        <f t="array" aca="1" ref="BH73" ca="1">IF(AND($M73=1,ISNUMBER(INDIRECT(ADDRESS(ROW(),COLUMN()-_mp_perc_gap)))), INDIRECT(ADDRESS(ROW(),COLUMN()-_mp_perc_gap))*(1-BH$8)*(1-$BQ$8), "")</f>
        <v/>
      </c>
      <c r="BI73" s="160" t="str" cm="1">
        <f t="array" aca="1" ref="BI73" ca="1">IF(AND($M73=1,ISNUMBER(INDIRECT(ADDRESS(ROW(),COLUMN()-_mp_perc_gap)))), INDIRECT(ADDRESS(ROW(),COLUMN()-_mp_perc_gap))*(1-BI$8)*(1-$BQ$8), "")</f>
        <v/>
      </c>
      <c r="BJ73" s="160" t="str" cm="1">
        <f t="array" aca="1" ref="BJ73" ca="1">IF(AND($M73=1,ISNUMBER(INDIRECT(ADDRESS(ROW(),COLUMN()-_mp_perc_gap)))), INDIRECT(ADDRESS(ROW(),COLUMN()-_mp_perc_gap))*(1-BJ$8)*(1-$BQ$8), "")</f>
        <v/>
      </c>
      <c r="BK73" s="160" t="str" cm="1">
        <f t="array" aca="1" ref="BK73" ca="1">IF(AND($M73=1,ISNUMBER(INDIRECT(ADDRESS(ROW(),COLUMN()-_mp_perc_gap)))), INDIRECT(ADDRESS(ROW(),COLUMN()-_mp_perc_gap))*(1-BK$8)*(1-$BQ$8), "")</f>
        <v/>
      </c>
      <c r="BM73" s="169" t="str">
        <f t="shared" si="9"/>
        <v/>
      </c>
      <c r="BN73" s="842" t="str">
        <f t="shared" si="10"/>
        <v/>
      </c>
      <c r="BO73" s="843" t="str">
        <f t="shared" si="11"/>
        <v/>
      </c>
      <c r="BP73" s="841" t="str">
        <f t="shared" si="13"/>
        <v/>
      </c>
      <c r="BQ73" s="170"/>
      <c r="BR73" s="133" t="b">
        <f t="shared" si="24"/>
        <v>1</v>
      </c>
      <c r="BU73" s="171">
        <f t="shared" si="20"/>
        <v>0</v>
      </c>
      <c r="BV73" s="171"/>
    </row>
    <row r="74" spans="2:74" ht="14.95" customHeight="1" x14ac:dyDescent="0.2">
      <c r="B74" s="691">
        <v>63</v>
      </c>
      <c r="C74" s="554"/>
      <c r="D74" s="554"/>
      <c r="E74" s="555"/>
      <c r="F74" s="550"/>
      <c r="G74" s="551"/>
      <c r="H74" s="556"/>
      <c r="I74" s="557"/>
      <c r="J74" s="553"/>
      <c r="K74" s="146">
        <f t="shared" si="21"/>
        <v>0</v>
      </c>
      <c r="M74" s="147">
        <f t="shared" si="22"/>
        <v>0</v>
      </c>
      <c r="N74" s="148">
        <f xml:space="preserve"> IF(M74=0, 0,VLOOKUP($F74,'הנחיות למילוי-התחל כאן'!$F$6:$I$17,3,0))</f>
        <v>0</v>
      </c>
      <c r="O74" s="149">
        <f xml:space="preserve"> IF(M74=0, 0,VLOOKUP($F74,'הנחיות למילוי-התחל כאן'!$F$6:$I$17,4,0))</f>
        <v>0</v>
      </c>
      <c r="P74" s="852">
        <f t="shared" si="2"/>
        <v>0</v>
      </c>
      <c r="Q74" s="230" t="str">
        <f t="shared" si="14"/>
        <v>$S$74:$AH$74</v>
      </c>
      <c r="S74" s="565"/>
      <c r="T74" s="565"/>
      <c r="U74" s="565"/>
      <c r="V74" s="565"/>
      <c r="W74" s="565"/>
      <c r="X74" s="565"/>
      <c r="Y74" s="565"/>
      <c r="Z74" s="565"/>
      <c r="AA74" s="565"/>
      <c r="AB74" s="565"/>
      <c r="AC74" s="565"/>
      <c r="AD74" s="565"/>
      <c r="AE74" s="565"/>
      <c r="AF74" s="565"/>
      <c r="AG74" s="565"/>
      <c r="AH74" s="565"/>
      <c r="AJ74" s="164" t="str">
        <f t="shared" si="3"/>
        <v/>
      </c>
      <c r="AK74" s="152" t="str">
        <f t="shared" ca="1" si="4"/>
        <v/>
      </c>
      <c r="AL74" s="165" t="str">
        <f t="shared" si="5"/>
        <v/>
      </c>
      <c r="AN74" s="154" t="str">
        <f t="shared" si="15"/>
        <v/>
      </c>
      <c r="AO74" s="835" t="str">
        <f t="shared" si="16"/>
        <v/>
      </c>
      <c r="AP74" s="155" t="str">
        <f t="shared" si="17"/>
        <v/>
      </c>
      <c r="AR74" s="166" t="str">
        <f t="shared" si="6"/>
        <v/>
      </c>
      <c r="AS74" s="167" t="str">
        <f t="shared" si="7"/>
        <v/>
      </c>
      <c r="AT74" s="168" t="str">
        <f t="shared" si="23"/>
        <v/>
      </c>
      <c r="AV74" s="160" t="str" cm="1">
        <f t="array" aca="1" ref="AV74" ca="1">IF(AND($M74=1,ISNUMBER(INDIRECT(ADDRESS(ROW(),COLUMN()-_mp_perc_gap)))), INDIRECT(ADDRESS(ROW(),COLUMN()-_mp_perc_gap))*(1-AV$8)*(1-$BQ$8), "")</f>
        <v/>
      </c>
      <c r="AW74" s="160" t="str" cm="1">
        <f t="array" aca="1" ref="AW74" ca="1">IF(AND($M74=1,ISNUMBER(INDIRECT(ADDRESS(ROW(),COLUMN()-_mp_perc_gap)))), INDIRECT(ADDRESS(ROW(),COLUMN()-_mp_perc_gap))*(1-AW$8)*(1-$BQ$8), "")</f>
        <v/>
      </c>
      <c r="AX74" s="160" t="str" cm="1">
        <f t="array" aca="1" ref="AX74" ca="1">IF(AND($M74=1,ISNUMBER(INDIRECT(ADDRESS(ROW(),COLUMN()-_mp_perc_gap)))), INDIRECT(ADDRESS(ROW(),COLUMN()-_mp_perc_gap))*(1-AX$8)*(1-$BQ$8), "")</f>
        <v/>
      </c>
      <c r="AY74" s="160" t="str" cm="1">
        <f t="array" aca="1" ref="AY74" ca="1">IF(AND($M74=1,ISNUMBER(INDIRECT(ADDRESS(ROW(),COLUMN()-_mp_perc_gap)))), INDIRECT(ADDRESS(ROW(),COLUMN()-_mp_perc_gap))*(1-AY$8)*(1-$BQ$8), "")</f>
        <v/>
      </c>
      <c r="AZ74" s="160" t="str" cm="1">
        <f t="array" aca="1" ref="AZ74" ca="1">IF(AND($M74=1,ISNUMBER(INDIRECT(ADDRESS(ROW(),COLUMN()-_mp_perc_gap)))), INDIRECT(ADDRESS(ROW(),COLUMN()-_mp_perc_gap))*(1-AZ$8)*(1-$BQ$8), "")</f>
        <v/>
      </c>
      <c r="BA74" s="160" t="str" cm="1">
        <f t="array" aca="1" ref="BA74" ca="1">IF(AND($M74=1,ISNUMBER(INDIRECT(ADDRESS(ROW(),COLUMN()-_mp_perc_gap)))), INDIRECT(ADDRESS(ROW(),COLUMN()-_mp_perc_gap))*(1-BA$8)*(1-$BQ$8), "")</f>
        <v/>
      </c>
      <c r="BB74" s="160" t="str" cm="1">
        <f t="array" aca="1" ref="BB74" ca="1">IF(AND($M74=1,ISNUMBER(INDIRECT(ADDRESS(ROW(),COLUMN()-_mp_perc_gap)))), INDIRECT(ADDRESS(ROW(),COLUMN()-_mp_perc_gap))*(1-BB$8)*(1-$BQ$8), "")</f>
        <v/>
      </c>
      <c r="BC74" s="160" t="str" cm="1">
        <f t="array" aca="1" ref="BC74" ca="1">IF(AND($M74=1,ISNUMBER(INDIRECT(ADDRESS(ROW(),COLUMN()-_mp_perc_gap)))), INDIRECT(ADDRESS(ROW(),COLUMN()-_mp_perc_gap))*(1-BC$8)*(1-$BQ$8), "")</f>
        <v/>
      </c>
      <c r="BD74" s="160" t="str" cm="1">
        <f t="array" aca="1" ref="BD74" ca="1">IF(AND($M74=1,ISNUMBER(INDIRECT(ADDRESS(ROW(),COLUMN()-_mp_perc_gap)))), INDIRECT(ADDRESS(ROW(),COLUMN()-_mp_perc_gap))*(1-BD$8)*(1-$BQ$8), "")</f>
        <v/>
      </c>
      <c r="BE74" s="160" t="str" cm="1">
        <f t="array" aca="1" ref="BE74" ca="1">IF(AND($M74=1,ISNUMBER(INDIRECT(ADDRESS(ROW(),COLUMN()-_mp_perc_gap)))), INDIRECT(ADDRESS(ROW(),COLUMN()-_mp_perc_gap))*(1-BE$8)*(1-$BQ$8), "")</f>
        <v/>
      </c>
      <c r="BF74" s="160" t="str" cm="1">
        <f t="array" aca="1" ref="BF74" ca="1">IF(AND($M74=1,ISNUMBER(INDIRECT(ADDRESS(ROW(),COLUMN()-_mp_perc_gap)))), INDIRECT(ADDRESS(ROW(),COLUMN()-_mp_perc_gap))*(1-BF$8)*(1-$BQ$8), "")</f>
        <v/>
      </c>
      <c r="BG74" s="160" t="str" cm="1">
        <f t="array" aca="1" ref="BG74" ca="1">IF(AND($M74=1,ISNUMBER(INDIRECT(ADDRESS(ROW(),COLUMN()-_mp_perc_gap)))), INDIRECT(ADDRESS(ROW(),COLUMN()-_mp_perc_gap))*(1-BG$8)*(1-$BQ$8), "")</f>
        <v/>
      </c>
      <c r="BH74" s="160" t="str" cm="1">
        <f t="array" aca="1" ref="BH74" ca="1">IF(AND($M74=1,ISNUMBER(INDIRECT(ADDRESS(ROW(),COLUMN()-_mp_perc_gap)))), INDIRECT(ADDRESS(ROW(),COLUMN()-_mp_perc_gap))*(1-BH$8)*(1-$BQ$8), "")</f>
        <v/>
      </c>
      <c r="BI74" s="160" t="str" cm="1">
        <f t="array" aca="1" ref="BI74" ca="1">IF(AND($M74=1,ISNUMBER(INDIRECT(ADDRESS(ROW(),COLUMN()-_mp_perc_gap)))), INDIRECT(ADDRESS(ROW(),COLUMN()-_mp_perc_gap))*(1-BI$8)*(1-$BQ$8), "")</f>
        <v/>
      </c>
      <c r="BJ74" s="160" t="str" cm="1">
        <f t="array" aca="1" ref="BJ74" ca="1">IF(AND($M74=1,ISNUMBER(INDIRECT(ADDRESS(ROW(),COLUMN()-_mp_perc_gap)))), INDIRECT(ADDRESS(ROW(),COLUMN()-_mp_perc_gap))*(1-BJ$8)*(1-$BQ$8), "")</f>
        <v/>
      </c>
      <c r="BK74" s="160" t="str" cm="1">
        <f t="array" aca="1" ref="BK74" ca="1">IF(AND($M74=1,ISNUMBER(INDIRECT(ADDRESS(ROW(),COLUMN()-_mp_perc_gap)))), INDIRECT(ADDRESS(ROW(),COLUMN()-_mp_perc_gap))*(1-BK$8)*(1-$BQ$8), "")</f>
        <v/>
      </c>
      <c r="BM74" s="169" t="str">
        <f t="shared" si="9"/>
        <v/>
      </c>
      <c r="BN74" s="842" t="str">
        <f t="shared" si="10"/>
        <v/>
      </c>
      <c r="BO74" s="843" t="str">
        <f t="shared" si="11"/>
        <v/>
      </c>
      <c r="BP74" s="841" t="str">
        <f t="shared" si="13"/>
        <v/>
      </c>
      <c r="BQ74" s="170"/>
      <c r="BR74" s="133" t="b">
        <f t="shared" si="24"/>
        <v>1</v>
      </c>
      <c r="BU74" s="171">
        <f t="shared" si="20"/>
        <v>0</v>
      </c>
      <c r="BV74" s="171"/>
    </row>
    <row r="75" spans="2:74" ht="14.95" customHeight="1" x14ac:dyDescent="0.2">
      <c r="B75" s="691">
        <v>64</v>
      </c>
      <c r="C75" s="554"/>
      <c r="D75" s="554"/>
      <c r="E75" s="555"/>
      <c r="F75" s="550"/>
      <c r="G75" s="551"/>
      <c r="H75" s="556"/>
      <c r="I75" s="557"/>
      <c r="J75" s="553"/>
      <c r="K75" s="146">
        <f t="shared" si="21"/>
        <v>0</v>
      </c>
      <c r="M75" s="147">
        <f t="shared" si="22"/>
        <v>0</v>
      </c>
      <c r="N75" s="148">
        <f xml:space="preserve"> IF(M75=0, 0,VLOOKUP($F75,'הנחיות למילוי-התחל כאן'!$F$6:$I$17,3,0))</f>
        <v>0</v>
      </c>
      <c r="O75" s="149">
        <f xml:space="preserve"> IF(M75=0, 0,VLOOKUP($F75,'הנחיות למילוי-התחל כאן'!$F$6:$I$17,4,0))</f>
        <v>0</v>
      </c>
      <c r="P75" s="852">
        <f t="shared" si="2"/>
        <v>0</v>
      </c>
      <c r="Q75" s="230" t="str">
        <f t="shared" si="14"/>
        <v>$S$75:$AH$75</v>
      </c>
      <c r="S75" s="565"/>
      <c r="T75" s="565"/>
      <c r="U75" s="565"/>
      <c r="V75" s="565"/>
      <c r="W75" s="565"/>
      <c r="X75" s="565"/>
      <c r="Y75" s="565"/>
      <c r="Z75" s="565"/>
      <c r="AA75" s="565"/>
      <c r="AB75" s="565"/>
      <c r="AC75" s="565"/>
      <c r="AD75" s="565"/>
      <c r="AE75" s="565"/>
      <c r="AF75" s="565"/>
      <c r="AG75" s="565"/>
      <c r="AH75" s="565"/>
      <c r="AJ75" s="164" t="str">
        <f t="shared" si="3"/>
        <v/>
      </c>
      <c r="AK75" s="152" t="str">
        <f t="shared" ca="1" si="4"/>
        <v/>
      </c>
      <c r="AL75" s="165" t="str">
        <f t="shared" si="5"/>
        <v/>
      </c>
      <c r="AN75" s="154" t="str">
        <f t="shared" si="15"/>
        <v/>
      </c>
      <c r="AO75" s="835" t="str">
        <f t="shared" si="16"/>
        <v/>
      </c>
      <c r="AP75" s="155" t="str">
        <f t="shared" si="17"/>
        <v/>
      </c>
      <c r="AR75" s="166" t="str">
        <f t="shared" si="6"/>
        <v/>
      </c>
      <c r="AS75" s="167" t="str">
        <f t="shared" si="7"/>
        <v/>
      </c>
      <c r="AT75" s="168" t="str">
        <f t="shared" si="23"/>
        <v/>
      </c>
      <c r="AV75" s="160" t="str" cm="1">
        <f t="array" aca="1" ref="AV75" ca="1">IF(AND($M75=1,ISNUMBER(INDIRECT(ADDRESS(ROW(),COLUMN()-_mp_perc_gap)))), INDIRECT(ADDRESS(ROW(),COLUMN()-_mp_perc_gap))*(1-AV$8)*(1-$BQ$8), "")</f>
        <v/>
      </c>
      <c r="AW75" s="160" t="str" cm="1">
        <f t="array" aca="1" ref="AW75" ca="1">IF(AND($M75=1,ISNUMBER(INDIRECT(ADDRESS(ROW(),COLUMN()-_mp_perc_gap)))), INDIRECT(ADDRESS(ROW(),COLUMN()-_mp_perc_gap))*(1-AW$8)*(1-$BQ$8), "")</f>
        <v/>
      </c>
      <c r="AX75" s="160" t="str" cm="1">
        <f t="array" aca="1" ref="AX75" ca="1">IF(AND($M75=1,ISNUMBER(INDIRECT(ADDRESS(ROW(),COLUMN()-_mp_perc_gap)))), INDIRECT(ADDRESS(ROW(),COLUMN()-_mp_perc_gap))*(1-AX$8)*(1-$BQ$8), "")</f>
        <v/>
      </c>
      <c r="AY75" s="160" t="str" cm="1">
        <f t="array" aca="1" ref="AY75" ca="1">IF(AND($M75=1,ISNUMBER(INDIRECT(ADDRESS(ROW(),COLUMN()-_mp_perc_gap)))), INDIRECT(ADDRESS(ROW(),COLUMN()-_mp_perc_gap))*(1-AY$8)*(1-$BQ$8), "")</f>
        <v/>
      </c>
      <c r="AZ75" s="160" t="str" cm="1">
        <f t="array" aca="1" ref="AZ75" ca="1">IF(AND($M75=1,ISNUMBER(INDIRECT(ADDRESS(ROW(),COLUMN()-_mp_perc_gap)))), INDIRECT(ADDRESS(ROW(),COLUMN()-_mp_perc_gap))*(1-AZ$8)*(1-$BQ$8), "")</f>
        <v/>
      </c>
      <c r="BA75" s="160" t="str" cm="1">
        <f t="array" aca="1" ref="BA75" ca="1">IF(AND($M75=1,ISNUMBER(INDIRECT(ADDRESS(ROW(),COLUMN()-_mp_perc_gap)))), INDIRECT(ADDRESS(ROW(),COLUMN()-_mp_perc_gap))*(1-BA$8)*(1-$BQ$8), "")</f>
        <v/>
      </c>
      <c r="BB75" s="160" t="str" cm="1">
        <f t="array" aca="1" ref="BB75" ca="1">IF(AND($M75=1,ISNUMBER(INDIRECT(ADDRESS(ROW(),COLUMN()-_mp_perc_gap)))), INDIRECT(ADDRESS(ROW(),COLUMN()-_mp_perc_gap))*(1-BB$8)*(1-$BQ$8), "")</f>
        <v/>
      </c>
      <c r="BC75" s="160" t="str" cm="1">
        <f t="array" aca="1" ref="BC75" ca="1">IF(AND($M75=1,ISNUMBER(INDIRECT(ADDRESS(ROW(),COLUMN()-_mp_perc_gap)))), INDIRECT(ADDRESS(ROW(),COLUMN()-_mp_perc_gap))*(1-BC$8)*(1-$BQ$8), "")</f>
        <v/>
      </c>
      <c r="BD75" s="160" t="str" cm="1">
        <f t="array" aca="1" ref="BD75" ca="1">IF(AND($M75=1,ISNUMBER(INDIRECT(ADDRESS(ROW(),COLUMN()-_mp_perc_gap)))), INDIRECT(ADDRESS(ROW(),COLUMN()-_mp_perc_gap))*(1-BD$8)*(1-$BQ$8), "")</f>
        <v/>
      </c>
      <c r="BE75" s="160" t="str" cm="1">
        <f t="array" aca="1" ref="BE75" ca="1">IF(AND($M75=1,ISNUMBER(INDIRECT(ADDRESS(ROW(),COLUMN()-_mp_perc_gap)))), INDIRECT(ADDRESS(ROW(),COLUMN()-_mp_perc_gap))*(1-BE$8)*(1-$BQ$8), "")</f>
        <v/>
      </c>
      <c r="BF75" s="160" t="str" cm="1">
        <f t="array" aca="1" ref="BF75" ca="1">IF(AND($M75=1,ISNUMBER(INDIRECT(ADDRESS(ROW(),COLUMN()-_mp_perc_gap)))), INDIRECT(ADDRESS(ROW(),COLUMN()-_mp_perc_gap))*(1-BF$8)*(1-$BQ$8), "")</f>
        <v/>
      </c>
      <c r="BG75" s="160" t="str" cm="1">
        <f t="array" aca="1" ref="BG75" ca="1">IF(AND($M75=1,ISNUMBER(INDIRECT(ADDRESS(ROW(),COLUMN()-_mp_perc_gap)))), INDIRECT(ADDRESS(ROW(),COLUMN()-_mp_perc_gap))*(1-BG$8)*(1-$BQ$8), "")</f>
        <v/>
      </c>
      <c r="BH75" s="160" t="str" cm="1">
        <f t="array" aca="1" ref="BH75" ca="1">IF(AND($M75=1,ISNUMBER(INDIRECT(ADDRESS(ROW(),COLUMN()-_mp_perc_gap)))), INDIRECT(ADDRESS(ROW(),COLUMN()-_mp_perc_gap))*(1-BH$8)*(1-$BQ$8), "")</f>
        <v/>
      </c>
      <c r="BI75" s="160" t="str" cm="1">
        <f t="array" aca="1" ref="BI75" ca="1">IF(AND($M75=1,ISNUMBER(INDIRECT(ADDRESS(ROW(),COLUMN()-_mp_perc_gap)))), INDIRECT(ADDRESS(ROW(),COLUMN()-_mp_perc_gap))*(1-BI$8)*(1-$BQ$8), "")</f>
        <v/>
      </c>
      <c r="BJ75" s="160" t="str" cm="1">
        <f t="array" aca="1" ref="BJ75" ca="1">IF(AND($M75=1,ISNUMBER(INDIRECT(ADDRESS(ROW(),COLUMN()-_mp_perc_gap)))), INDIRECT(ADDRESS(ROW(),COLUMN()-_mp_perc_gap))*(1-BJ$8)*(1-$BQ$8), "")</f>
        <v/>
      </c>
      <c r="BK75" s="160" t="str" cm="1">
        <f t="array" aca="1" ref="BK75" ca="1">IF(AND($M75=1,ISNUMBER(INDIRECT(ADDRESS(ROW(),COLUMN()-_mp_perc_gap)))), INDIRECT(ADDRESS(ROW(),COLUMN()-_mp_perc_gap))*(1-BK$8)*(1-$BQ$8), "")</f>
        <v/>
      </c>
      <c r="BM75" s="169" t="str">
        <f t="shared" si="9"/>
        <v/>
      </c>
      <c r="BN75" s="842" t="str">
        <f t="shared" si="10"/>
        <v/>
      </c>
      <c r="BO75" s="843" t="str">
        <f t="shared" si="11"/>
        <v/>
      </c>
      <c r="BP75" s="841" t="str">
        <f t="shared" si="13"/>
        <v/>
      </c>
      <c r="BQ75" s="170"/>
      <c r="BR75" s="133" t="b">
        <f t="shared" si="24"/>
        <v>1</v>
      </c>
      <c r="BU75" s="171">
        <f t="shared" si="20"/>
        <v>0</v>
      </c>
      <c r="BV75" s="171"/>
    </row>
    <row r="76" spans="2:74" ht="14.95" customHeight="1" x14ac:dyDescent="0.2">
      <c r="B76" s="691">
        <v>65</v>
      </c>
      <c r="C76" s="554"/>
      <c r="D76" s="554"/>
      <c r="E76" s="555"/>
      <c r="F76" s="550"/>
      <c r="G76" s="551"/>
      <c r="H76" s="556"/>
      <c r="I76" s="557"/>
      <c r="J76" s="553"/>
      <c r="K76" s="146">
        <f t="shared" si="21"/>
        <v>0</v>
      </c>
      <c r="M76" s="147">
        <f t="shared" ref="M76:M139" si="25">IF(COUNTBLANK($C76:$J76)&gt;0,0,1)</f>
        <v>0</v>
      </c>
      <c r="N76" s="148">
        <f xml:space="preserve"> IF(M76=0, 0,VLOOKUP($F76,'הנחיות למילוי-התחל כאן'!$F$6:$I$17,3,0))</f>
        <v>0</v>
      </c>
      <c r="O76" s="149">
        <f xml:space="preserve"> IF(M76=0, 0,VLOOKUP($F76,'הנחיות למילוי-התחל כאן'!$F$6:$I$17,4,0))</f>
        <v>0</v>
      </c>
      <c r="P76" s="852">
        <f t="shared" ref="P76:P139" si="26">IF(M76=0, 0, IF(AN76*AK76 &lt;&gt; 0, AN76/AK76, 0))</f>
        <v>0</v>
      </c>
      <c r="Q76" s="230" t="str">
        <f t="shared" si="14"/>
        <v>$S$76:$AH$76</v>
      </c>
      <c r="S76" s="565"/>
      <c r="T76" s="565"/>
      <c r="U76" s="565"/>
      <c r="V76" s="565"/>
      <c r="W76" s="565"/>
      <c r="X76" s="565"/>
      <c r="Y76" s="565"/>
      <c r="Z76" s="565"/>
      <c r="AA76" s="565"/>
      <c r="AB76" s="565"/>
      <c r="AC76" s="565"/>
      <c r="AD76" s="565"/>
      <c r="AE76" s="565"/>
      <c r="AF76" s="565"/>
      <c r="AG76" s="565"/>
      <c r="AH76" s="565"/>
      <c r="AJ76" s="164" t="str">
        <f t="shared" ref="AJ76:AJ139" si="27">IF(M76=0, "",$O76)</f>
        <v/>
      </c>
      <c r="AK76" s="152" t="str">
        <f t="shared" ref="AK76:AK139" ca="1" si="28">IF(N76,SUMIFS(INDIRECT(Q76),wp_act, "=1" ),"")</f>
        <v/>
      </c>
      <c r="AL76" s="165" t="str">
        <f t="shared" ref="AL76:AL139" si="29">IF(M76=0, "", IF(AK76&gt;AJ76, "חריגה", ""))</f>
        <v/>
      </c>
      <c r="AN76" s="154" t="str">
        <f t="shared" si="15"/>
        <v/>
      </c>
      <c r="AO76" s="835" t="str">
        <f t="shared" si="16"/>
        <v/>
      </c>
      <c r="AP76" s="155" t="str">
        <f t="shared" si="17"/>
        <v/>
      </c>
      <c r="AR76" s="166" t="str">
        <f t="shared" ref="AR76:AR139" si="30">IF(F76&gt;0,MIN(($N76),($G76+$H76)),"")</f>
        <v/>
      </c>
      <c r="AS76" s="167" t="str">
        <f t="shared" ref="AS76:AS139" si="31">IF(M76=0, "",IF(F76=6,(MIN($O76,J76)),J76))</f>
        <v/>
      </c>
      <c r="AT76" s="168" t="str">
        <f t="shared" ref="AT76:AT139" si="32">IF($M76=0, "",IF(BO76*BM76 &lt;&gt; 0, BO76/BM76, 0))</f>
        <v/>
      </c>
      <c r="AV76" s="160" t="str" cm="1">
        <f t="array" aca="1" ref="AV76" ca="1">IF(AND($M76=1,ISNUMBER(INDIRECT(ADDRESS(ROW(),COLUMN()-_mp_perc_gap)))), INDIRECT(ADDRESS(ROW(),COLUMN()-_mp_perc_gap))*(1-AV$8)*(1-$BQ$8), "")</f>
        <v/>
      </c>
      <c r="AW76" s="160" t="str" cm="1">
        <f t="array" aca="1" ref="AW76" ca="1">IF(AND($M76=1,ISNUMBER(INDIRECT(ADDRESS(ROW(),COLUMN()-_mp_perc_gap)))), INDIRECT(ADDRESS(ROW(),COLUMN()-_mp_perc_gap))*(1-AW$8)*(1-$BQ$8), "")</f>
        <v/>
      </c>
      <c r="AX76" s="160" t="str" cm="1">
        <f t="array" aca="1" ref="AX76" ca="1">IF(AND($M76=1,ISNUMBER(INDIRECT(ADDRESS(ROW(),COLUMN()-_mp_perc_gap)))), INDIRECT(ADDRESS(ROW(),COLUMN()-_mp_perc_gap))*(1-AX$8)*(1-$BQ$8), "")</f>
        <v/>
      </c>
      <c r="AY76" s="160" t="str" cm="1">
        <f t="array" aca="1" ref="AY76" ca="1">IF(AND($M76=1,ISNUMBER(INDIRECT(ADDRESS(ROW(),COLUMN()-_mp_perc_gap)))), INDIRECT(ADDRESS(ROW(),COLUMN()-_mp_perc_gap))*(1-AY$8)*(1-$BQ$8), "")</f>
        <v/>
      </c>
      <c r="AZ76" s="160" t="str" cm="1">
        <f t="array" aca="1" ref="AZ76" ca="1">IF(AND($M76=1,ISNUMBER(INDIRECT(ADDRESS(ROW(),COLUMN()-_mp_perc_gap)))), INDIRECT(ADDRESS(ROW(),COLUMN()-_mp_perc_gap))*(1-AZ$8)*(1-$BQ$8), "")</f>
        <v/>
      </c>
      <c r="BA76" s="160" t="str" cm="1">
        <f t="array" aca="1" ref="BA76" ca="1">IF(AND($M76=1,ISNUMBER(INDIRECT(ADDRESS(ROW(),COLUMN()-_mp_perc_gap)))), INDIRECT(ADDRESS(ROW(),COLUMN()-_mp_perc_gap))*(1-BA$8)*(1-$BQ$8), "")</f>
        <v/>
      </c>
      <c r="BB76" s="160" t="str" cm="1">
        <f t="array" aca="1" ref="BB76" ca="1">IF(AND($M76=1,ISNUMBER(INDIRECT(ADDRESS(ROW(),COLUMN()-_mp_perc_gap)))), INDIRECT(ADDRESS(ROW(),COLUMN()-_mp_perc_gap))*(1-BB$8)*(1-$BQ$8), "")</f>
        <v/>
      </c>
      <c r="BC76" s="160" t="str" cm="1">
        <f t="array" aca="1" ref="BC76" ca="1">IF(AND($M76=1,ISNUMBER(INDIRECT(ADDRESS(ROW(),COLUMN()-_mp_perc_gap)))), INDIRECT(ADDRESS(ROW(),COLUMN()-_mp_perc_gap))*(1-BC$8)*(1-$BQ$8), "")</f>
        <v/>
      </c>
      <c r="BD76" s="160" t="str" cm="1">
        <f t="array" aca="1" ref="BD76" ca="1">IF(AND($M76=1,ISNUMBER(INDIRECT(ADDRESS(ROW(),COLUMN()-_mp_perc_gap)))), INDIRECT(ADDRESS(ROW(),COLUMN()-_mp_perc_gap))*(1-BD$8)*(1-$BQ$8), "")</f>
        <v/>
      </c>
      <c r="BE76" s="160" t="str" cm="1">
        <f t="array" aca="1" ref="BE76" ca="1">IF(AND($M76=1,ISNUMBER(INDIRECT(ADDRESS(ROW(),COLUMN()-_mp_perc_gap)))), INDIRECT(ADDRESS(ROW(),COLUMN()-_mp_perc_gap))*(1-BE$8)*(1-$BQ$8), "")</f>
        <v/>
      </c>
      <c r="BF76" s="160" t="str" cm="1">
        <f t="array" aca="1" ref="BF76" ca="1">IF(AND($M76=1,ISNUMBER(INDIRECT(ADDRESS(ROW(),COLUMN()-_mp_perc_gap)))), INDIRECT(ADDRESS(ROW(),COLUMN()-_mp_perc_gap))*(1-BF$8)*(1-$BQ$8), "")</f>
        <v/>
      </c>
      <c r="BG76" s="160" t="str" cm="1">
        <f t="array" aca="1" ref="BG76" ca="1">IF(AND($M76=1,ISNUMBER(INDIRECT(ADDRESS(ROW(),COLUMN()-_mp_perc_gap)))), INDIRECT(ADDRESS(ROW(),COLUMN()-_mp_perc_gap))*(1-BG$8)*(1-$BQ$8), "")</f>
        <v/>
      </c>
      <c r="BH76" s="160" t="str" cm="1">
        <f t="array" aca="1" ref="BH76" ca="1">IF(AND($M76=1,ISNUMBER(INDIRECT(ADDRESS(ROW(),COLUMN()-_mp_perc_gap)))), INDIRECT(ADDRESS(ROW(),COLUMN()-_mp_perc_gap))*(1-BH$8)*(1-$BQ$8), "")</f>
        <v/>
      </c>
      <c r="BI76" s="160" t="str" cm="1">
        <f t="array" aca="1" ref="BI76" ca="1">IF(AND($M76=1,ISNUMBER(INDIRECT(ADDRESS(ROW(),COLUMN()-_mp_perc_gap)))), INDIRECT(ADDRESS(ROW(),COLUMN()-_mp_perc_gap))*(1-BI$8)*(1-$BQ$8), "")</f>
        <v/>
      </c>
      <c r="BJ76" s="160" t="str" cm="1">
        <f t="array" aca="1" ref="BJ76" ca="1">IF(AND($M76=1,ISNUMBER(INDIRECT(ADDRESS(ROW(),COLUMN()-_mp_perc_gap)))), INDIRECT(ADDRESS(ROW(),COLUMN()-_mp_perc_gap))*(1-BJ$8)*(1-$BQ$8), "")</f>
        <v/>
      </c>
      <c r="BK76" s="160" t="str" cm="1">
        <f t="array" aca="1" ref="BK76" ca="1">IF(AND($M76=1,ISNUMBER(INDIRECT(ADDRESS(ROW(),COLUMN()-_mp_perc_gap)))), INDIRECT(ADDRESS(ROW(),COLUMN()-_mp_perc_gap))*(1-BK$8)*(1-$BQ$8), "")</f>
        <v/>
      </c>
      <c r="BM76" s="169" t="str">
        <f t="shared" ref="BM76:BM139" si="33">IF(M76=0, "",SUMIFS($AV76:$BK76,wp_act, "=1" ))</f>
        <v/>
      </c>
      <c r="BN76" s="842" t="str">
        <f t="shared" ref="BN76:BN139" si="34">IF(M76=0, "",I76)</f>
        <v/>
      </c>
      <c r="BO76" s="843" t="str">
        <f t="shared" ref="BO76:BO139" si="35">IF($M76=0, "",MIN($G76+$H76, $N76 *  $J76) *$BN76 * $BM76)</f>
        <v/>
      </c>
      <c r="BP76" s="841" t="str">
        <f t="shared" si="13"/>
        <v/>
      </c>
      <c r="BQ76" s="170"/>
      <c r="BR76" s="133" t="b">
        <f t="shared" ref="BR76:BR139" si="36">OR($C76=0,$D76=0,$E76=0,$F76=0)</f>
        <v>1</v>
      </c>
      <c r="BU76" s="171">
        <f t="shared" si="20"/>
        <v>0</v>
      </c>
      <c r="BV76" s="171"/>
    </row>
    <row r="77" spans="2:74" ht="14.95" customHeight="1" x14ac:dyDescent="0.2">
      <c r="B77" s="691">
        <v>66</v>
      </c>
      <c r="C77" s="554"/>
      <c r="D77" s="554"/>
      <c r="E77" s="555"/>
      <c r="F77" s="550"/>
      <c r="G77" s="551"/>
      <c r="H77" s="556"/>
      <c r="I77" s="557"/>
      <c r="J77" s="553"/>
      <c r="K77" s="146">
        <f t="shared" ref="K77:K140" si="37">N77</f>
        <v>0</v>
      </c>
      <c r="M77" s="147">
        <f t="shared" si="25"/>
        <v>0</v>
      </c>
      <c r="N77" s="148">
        <f xml:space="preserve"> IF(M77=0, 0,VLOOKUP($F77,'הנחיות למילוי-התחל כאן'!$F$6:$I$17,3,0))</f>
        <v>0</v>
      </c>
      <c r="O77" s="149">
        <f xml:space="preserve"> IF(M77=0, 0,VLOOKUP($F77,'הנחיות למילוי-התחל כאן'!$F$6:$I$17,4,0))</f>
        <v>0</v>
      </c>
      <c r="P77" s="852">
        <f t="shared" si="26"/>
        <v>0</v>
      </c>
      <c r="Q77" s="230" t="str">
        <f t="shared" si="14"/>
        <v>$S$77:$AH$77</v>
      </c>
      <c r="S77" s="565"/>
      <c r="T77" s="565"/>
      <c r="U77" s="565"/>
      <c r="V77" s="565"/>
      <c r="W77" s="565"/>
      <c r="X77" s="565"/>
      <c r="Y77" s="565"/>
      <c r="Z77" s="565"/>
      <c r="AA77" s="565"/>
      <c r="AB77" s="565"/>
      <c r="AC77" s="565"/>
      <c r="AD77" s="565"/>
      <c r="AE77" s="565"/>
      <c r="AF77" s="565"/>
      <c r="AG77" s="565"/>
      <c r="AH77" s="565"/>
      <c r="AJ77" s="164" t="str">
        <f t="shared" si="27"/>
        <v/>
      </c>
      <c r="AK77" s="152" t="str">
        <f t="shared" ca="1" si="28"/>
        <v/>
      </c>
      <c r="AL77" s="165" t="str">
        <f t="shared" si="29"/>
        <v/>
      </c>
      <c r="AN77" s="154" t="str">
        <f t="shared" si="15"/>
        <v/>
      </c>
      <c r="AO77" s="835" t="str">
        <f t="shared" si="16"/>
        <v/>
      </c>
      <c r="AP77" s="155" t="str">
        <f t="shared" si="17"/>
        <v/>
      </c>
      <c r="AR77" s="166" t="str">
        <f t="shared" si="30"/>
        <v/>
      </c>
      <c r="AS77" s="167" t="str">
        <f t="shared" si="31"/>
        <v/>
      </c>
      <c r="AT77" s="168" t="str">
        <f t="shared" si="32"/>
        <v/>
      </c>
      <c r="AV77" s="160" t="str" cm="1">
        <f t="array" aca="1" ref="AV77" ca="1">IF(AND($M77=1,ISNUMBER(INDIRECT(ADDRESS(ROW(),COLUMN()-_mp_perc_gap)))), INDIRECT(ADDRESS(ROW(),COLUMN()-_mp_perc_gap))*(1-AV$8)*(1-$BQ$8), "")</f>
        <v/>
      </c>
      <c r="AW77" s="160" t="str" cm="1">
        <f t="array" aca="1" ref="AW77" ca="1">IF(AND($M77=1,ISNUMBER(INDIRECT(ADDRESS(ROW(),COLUMN()-_mp_perc_gap)))), INDIRECT(ADDRESS(ROW(),COLUMN()-_mp_perc_gap))*(1-AW$8)*(1-$BQ$8), "")</f>
        <v/>
      </c>
      <c r="AX77" s="160" t="str" cm="1">
        <f t="array" aca="1" ref="AX77" ca="1">IF(AND($M77=1,ISNUMBER(INDIRECT(ADDRESS(ROW(),COLUMN()-_mp_perc_gap)))), INDIRECT(ADDRESS(ROW(),COLUMN()-_mp_perc_gap))*(1-AX$8)*(1-$BQ$8), "")</f>
        <v/>
      </c>
      <c r="AY77" s="160" t="str" cm="1">
        <f t="array" aca="1" ref="AY77" ca="1">IF(AND($M77=1,ISNUMBER(INDIRECT(ADDRESS(ROW(),COLUMN()-_mp_perc_gap)))), INDIRECT(ADDRESS(ROW(),COLUMN()-_mp_perc_gap))*(1-AY$8)*(1-$BQ$8), "")</f>
        <v/>
      </c>
      <c r="AZ77" s="160" t="str" cm="1">
        <f t="array" aca="1" ref="AZ77" ca="1">IF(AND($M77=1,ISNUMBER(INDIRECT(ADDRESS(ROW(),COLUMN()-_mp_perc_gap)))), INDIRECT(ADDRESS(ROW(),COLUMN()-_mp_perc_gap))*(1-AZ$8)*(1-$BQ$8), "")</f>
        <v/>
      </c>
      <c r="BA77" s="160" t="str" cm="1">
        <f t="array" aca="1" ref="BA77" ca="1">IF(AND($M77=1,ISNUMBER(INDIRECT(ADDRESS(ROW(),COLUMN()-_mp_perc_gap)))), INDIRECT(ADDRESS(ROW(),COLUMN()-_mp_perc_gap))*(1-BA$8)*(1-$BQ$8), "")</f>
        <v/>
      </c>
      <c r="BB77" s="160" t="str" cm="1">
        <f t="array" aca="1" ref="BB77" ca="1">IF(AND($M77=1,ISNUMBER(INDIRECT(ADDRESS(ROW(),COLUMN()-_mp_perc_gap)))), INDIRECT(ADDRESS(ROW(),COLUMN()-_mp_perc_gap))*(1-BB$8)*(1-$BQ$8), "")</f>
        <v/>
      </c>
      <c r="BC77" s="160" t="str" cm="1">
        <f t="array" aca="1" ref="BC77" ca="1">IF(AND($M77=1,ISNUMBER(INDIRECT(ADDRESS(ROW(),COLUMN()-_mp_perc_gap)))), INDIRECT(ADDRESS(ROW(),COLUMN()-_mp_perc_gap))*(1-BC$8)*(1-$BQ$8), "")</f>
        <v/>
      </c>
      <c r="BD77" s="160" t="str" cm="1">
        <f t="array" aca="1" ref="BD77" ca="1">IF(AND($M77=1,ISNUMBER(INDIRECT(ADDRESS(ROW(),COLUMN()-_mp_perc_gap)))), INDIRECT(ADDRESS(ROW(),COLUMN()-_mp_perc_gap))*(1-BD$8)*(1-$BQ$8), "")</f>
        <v/>
      </c>
      <c r="BE77" s="160" t="str" cm="1">
        <f t="array" aca="1" ref="BE77" ca="1">IF(AND($M77=1,ISNUMBER(INDIRECT(ADDRESS(ROW(),COLUMN()-_mp_perc_gap)))), INDIRECT(ADDRESS(ROW(),COLUMN()-_mp_perc_gap))*(1-BE$8)*(1-$BQ$8), "")</f>
        <v/>
      </c>
      <c r="BF77" s="160" t="str" cm="1">
        <f t="array" aca="1" ref="BF77" ca="1">IF(AND($M77=1,ISNUMBER(INDIRECT(ADDRESS(ROW(),COLUMN()-_mp_perc_gap)))), INDIRECT(ADDRESS(ROW(),COLUMN()-_mp_perc_gap))*(1-BF$8)*(1-$BQ$8), "")</f>
        <v/>
      </c>
      <c r="BG77" s="160" t="str" cm="1">
        <f t="array" aca="1" ref="BG77" ca="1">IF(AND($M77=1,ISNUMBER(INDIRECT(ADDRESS(ROW(),COLUMN()-_mp_perc_gap)))), INDIRECT(ADDRESS(ROW(),COLUMN()-_mp_perc_gap))*(1-BG$8)*(1-$BQ$8), "")</f>
        <v/>
      </c>
      <c r="BH77" s="160" t="str" cm="1">
        <f t="array" aca="1" ref="BH77" ca="1">IF(AND($M77=1,ISNUMBER(INDIRECT(ADDRESS(ROW(),COLUMN()-_mp_perc_gap)))), INDIRECT(ADDRESS(ROW(),COLUMN()-_mp_perc_gap))*(1-BH$8)*(1-$BQ$8), "")</f>
        <v/>
      </c>
      <c r="BI77" s="160" t="str" cm="1">
        <f t="array" aca="1" ref="BI77" ca="1">IF(AND($M77=1,ISNUMBER(INDIRECT(ADDRESS(ROW(),COLUMN()-_mp_perc_gap)))), INDIRECT(ADDRESS(ROW(),COLUMN()-_mp_perc_gap))*(1-BI$8)*(1-$BQ$8), "")</f>
        <v/>
      </c>
      <c r="BJ77" s="160" t="str" cm="1">
        <f t="array" aca="1" ref="BJ77" ca="1">IF(AND($M77=1,ISNUMBER(INDIRECT(ADDRESS(ROW(),COLUMN()-_mp_perc_gap)))), INDIRECT(ADDRESS(ROW(),COLUMN()-_mp_perc_gap))*(1-BJ$8)*(1-$BQ$8), "")</f>
        <v/>
      </c>
      <c r="BK77" s="160" t="str" cm="1">
        <f t="array" aca="1" ref="BK77" ca="1">IF(AND($M77=1,ISNUMBER(INDIRECT(ADDRESS(ROW(),COLUMN()-_mp_perc_gap)))), INDIRECT(ADDRESS(ROW(),COLUMN()-_mp_perc_gap))*(1-BK$8)*(1-$BQ$8), "")</f>
        <v/>
      </c>
      <c r="BM77" s="169" t="str">
        <f t="shared" si="33"/>
        <v/>
      </c>
      <c r="BN77" s="842" t="str">
        <f t="shared" si="34"/>
        <v/>
      </c>
      <c r="BO77" s="843" t="str">
        <f t="shared" si="35"/>
        <v/>
      </c>
      <c r="BP77" s="841" t="str">
        <f t="shared" ref="BP77:BP140" si="38">IF($M77=0, "", ($BN77*$J77*$BM77/12) )</f>
        <v/>
      </c>
      <c r="BQ77" s="170"/>
      <c r="BR77" s="133" t="b">
        <f t="shared" si="36"/>
        <v>1</v>
      </c>
      <c r="BU77" s="171">
        <f t="shared" si="20"/>
        <v>0</v>
      </c>
      <c r="BV77" s="171"/>
    </row>
    <row r="78" spans="2:74" ht="14.95" customHeight="1" x14ac:dyDescent="0.2">
      <c r="B78" s="691">
        <v>67</v>
      </c>
      <c r="C78" s="554"/>
      <c r="D78" s="554"/>
      <c r="E78" s="555"/>
      <c r="F78" s="550"/>
      <c r="G78" s="551"/>
      <c r="H78" s="556"/>
      <c r="I78" s="557"/>
      <c r="J78" s="553"/>
      <c r="K78" s="146">
        <f t="shared" si="37"/>
        <v>0</v>
      </c>
      <c r="M78" s="147">
        <f t="shared" si="25"/>
        <v>0</v>
      </c>
      <c r="N78" s="148">
        <f xml:space="preserve"> IF(M78=0, 0,VLOOKUP($F78,'הנחיות למילוי-התחל כאן'!$F$6:$I$17,3,0))</f>
        <v>0</v>
      </c>
      <c r="O78" s="149">
        <f xml:space="preserve"> IF(M78=0, 0,VLOOKUP($F78,'הנחיות למילוי-התחל כאן'!$F$6:$I$17,4,0))</f>
        <v>0</v>
      </c>
      <c r="P78" s="852">
        <f t="shared" si="26"/>
        <v>0</v>
      </c>
      <c r="Q78" s="230" t="str">
        <f t="shared" ref="Q78:Q141" si="39">ADDRESS(ROW(),COLUMN()+2)&amp;":"&amp;ADDRESS(ROW(),COLUMN()+17)</f>
        <v>$S$78:$AH$78</v>
      </c>
      <c r="S78" s="565"/>
      <c r="T78" s="565"/>
      <c r="U78" s="565"/>
      <c r="V78" s="565"/>
      <c r="W78" s="565"/>
      <c r="X78" s="565"/>
      <c r="Y78" s="565"/>
      <c r="Z78" s="565"/>
      <c r="AA78" s="565"/>
      <c r="AB78" s="565"/>
      <c r="AC78" s="565"/>
      <c r="AD78" s="565"/>
      <c r="AE78" s="565"/>
      <c r="AF78" s="565"/>
      <c r="AG78" s="565"/>
      <c r="AH78" s="565"/>
      <c r="AJ78" s="164" t="str">
        <f t="shared" si="27"/>
        <v/>
      </c>
      <c r="AK78" s="152" t="str">
        <f t="shared" ca="1" si="28"/>
        <v/>
      </c>
      <c r="AL78" s="165" t="str">
        <f t="shared" si="29"/>
        <v/>
      </c>
      <c r="AN78" s="154" t="str">
        <f t="shared" ref="AN78:AN141" si="40">IF($M78=0, "",MIN($G78+$H78, $N78 *  $J78) *$I78 * $AK78)</f>
        <v/>
      </c>
      <c r="AO78" s="835" t="str">
        <f t="shared" ref="AO78:AO141" si="41">IF($M78=0, "", $I78*$J78*$AK78/12)</f>
        <v/>
      </c>
      <c r="AP78" s="155" t="str">
        <f t="shared" ref="AP78:AP141" si="42">IF(M78=0, "", (G78+H78)*I78)</f>
        <v/>
      </c>
      <c r="AR78" s="166" t="str">
        <f t="shared" si="30"/>
        <v/>
      </c>
      <c r="AS78" s="167" t="str">
        <f t="shared" si="31"/>
        <v/>
      </c>
      <c r="AT78" s="168" t="str">
        <f t="shared" si="32"/>
        <v/>
      </c>
      <c r="AV78" s="160" t="str" cm="1">
        <f t="array" aca="1" ref="AV78" ca="1">IF(AND($M78=1,ISNUMBER(INDIRECT(ADDRESS(ROW(),COLUMN()-_mp_perc_gap)))), INDIRECT(ADDRESS(ROW(),COLUMN()-_mp_perc_gap))*(1-AV$8)*(1-$BQ$8), "")</f>
        <v/>
      </c>
      <c r="AW78" s="160" t="str" cm="1">
        <f t="array" aca="1" ref="AW78" ca="1">IF(AND($M78=1,ISNUMBER(INDIRECT(ADDRESS(ROW(),COLUMN()-_mp_perc_gap)))), INDIRECT(ADDRESS(ROW(),COLUMN()-_mp_perc_gap))*(1-AW$8)*(1-$BQ$8), "")</f>
        <v/>
      </c>
      <c r="AX78" s="160" t="str" cm="1">
        <f t="array" aca="1" ref="AX78" ca="1">IF(AND($M78=1,ISNUMBER(INDIRECT(ADDRESS(ROW(),COLUMN()-_mp_perc_gap)))), INDIRECT(ADDRESS(ROW(),COLUMN()-_mp_perc_gap))*(1-AX$8)*(1-$BQ$8), "")</f>
        <v/>
      </c>
      <c r="AY78" s="160" t="str" cm="1">
        <f t="array" aca="1" ref="AY78" ca="1">IF(AND($M78=1,ISNUMBER(INDIRECT(ADDRESS(ROW(),COLUMN()-_mp_perc_gap)))), INDIRECT(ADDRESS(ROW(),COLUMN()-_mp_perc_gap))*(1-AY$8)*(1-$BQ$8), "")</f>
        <v/>
      </c>
      <c r="AZ78" s="160" t="str" cm="1">
        <f t="array" aca="1" ref="AZ78" ca="1">IF(AND($M78=1,ISNUMBER(INDIRECT(ADDRESS(ROW(),COLUMN()-_mp_perc_gap)))), INDIRECT(ADDRESS(ROW(),COLUMN()-_mp_perc_gap))*(1-AZ$8)*(1-$BQ$8), "")</f>
        <v/>
      </c>
      <c r="BA78" s="160" t="str" cm="1">
        <f t="array" aca="1" ref="BA78" ca="1">IF(AND($M78=1,ISNUMBER(INDIRECT(ADDRESS(ROW(),COLUMN()-_mp_perc_gap)))), INDIRECT(ADDRESS(ROW(),COLUMN()-_mp_perc_gap))*(1-BA$8)*(1-$BQ$8), "")</f>
        <v/>
      </c>
      <c r="BB78" s="160" t="str" cm="1">
        <f t="array" aca="1" ref="BB78" ca="1">IF(AND($M78=1,ISNUMBER(INDIRECT(ADDRESS(ROW(),COLUMN()-_mp_perc_gap)))), INDIRECT(ADDRESS(ROW(),COLUMN()-_mp_perc_gap))*(1-BB$8)*(1-$BQ$8), "")</f>
        <v/>
      </c>
      <c r="BC78" s="160" t="str" cm="1">
        <f t="array" aca="1" ref="BC78" ca="1">IF(AND($M78=1,ISNUMBER(INDIRECT(ADDRESS(ROW(),COLUMN()-_mp_perc_gap)))), INDIRECT(ADDRESS(ROW(),COLUMN()-_mp_perc_gap))*(1-BC$8)*(1-$BQ$8), "")</f>
        <v/>
      </c>
      <c r="BD78" s="160" t="str" cm="1">
        <f t="array" aca="1" ref="BD78" ca="1">IF(AND($M78=1,ISNUMBER(INDIRECT(ADDRESS(ROW(),COLUMN()-_mp_perc_gap)))), INDIRECT(ADDRESS(ROW(),COLUMN()-_mp_perc_gap))*(1-BD$8)*(1-$BQ$8), "")</f>
        <v/>
      </c>
      <c r="BE78" s="160" t="str" cm="1">
        <f t="array" aca="1" ref="BE78" ca="1">IF(AND($M78=1,ISNUMBER(INDIRECT(ADDRESS(ROW(),COLUMN()-_mp_perc_gap)))), INDIRECT(ADDRESS(ROW(),COLUMN()-_mp_perc_gap))*(1-BE$8)*(1-$BQ$8), "")</f>
        <v/>
      </c>
      <c r="BF78" s="160" t="str" cm="1">
        <f t="array" aca="1" ref="BF78" ca="1">IF(AND($M78=1,ISNUMBER(INDIRECT(ADDRESS(ROW(),COLUMN()-_mp_perc_gap)))), INDIRECT(ADDRESS(ROW(),COLUMN()-_mp_perc_gap))*(1-BF$8)*(1-$BQ$8), "")</f>
        <v/>
      </c>
      <c r="BG78" s="160" t="str" cm="1">
        <f t="array" aca="1" ref="BG78" ca="1">IF(AND($M78=1,ISNUMBER(INDIRECT(ADDRESS(ROW(),COLUMN()-_mp_perc_gap)))), INDIRECT(ADDRESS(ROW(),COLUMN()-_mp_perc_gap))*(1-BG$8)*(1-$BQ$8), "")</f>
        <v/>
      </c>
      <c r="BH78" s="160" t="str" cm="1">
        <f t="array" aca="1" ref="BH78" ca="1">IF(AND($M78=1,ISNUMBER(INDIRECT(ADDRESS(ROW(),COLUMN()-_mp_perc_gap)))), INDIRECT(ADDRESS(ROW(),COLUMN()-_mp_perc_gap))*(1-BH$8)*(1-$BQ$8), "")</f>
        <v/>
      </c>
      <c r="BI78" s="160" t="str" cm="1">
        <f t="array" aca="1" ref="BI78" ca="1">IF(AND($M78=1,ISNUMBER(INDIRECT(ADDRESS(ROW(),COLUMN()-_mp_perc_gap)))), INDIRECT(ADDRESS(ROW(),COLUMN()-_mp_perc_gap))*(1-BI$8)*(1-$BQ$8), "")</f>
        <v/>
      </c>
      <c r="BJ78" s="160" t="str" cm="1">
        <f t="array" aca="1" ref="BJ78" ca="1">IF(AND($M78=1,ISNUMBER(INDIRECT(ADDRESS(ROW(),COLUMN()-_mp_perc_gap)))), INDIRECT(ADDRESS(ROW(),COLUMN()-_mp_perc_gap))*(1-BJ$8)*(1-$BQ$8), "")</f>
        <v/>
      </c>
      <c r="BK78" s="160" t="str" cm="1">
        <f t="array" aca="1" ref="BK78" ca="1">IF(AND($M78=1,ISNUMBER(INDIRECT(ADDRESS(ROW(),COLUMN()-_mp_perc_gap)))), INDIRECT(ADDRESS(ROW(),COLUMN()-_mp_perc_gap))*(1-BK$8)*(1-$BQ$8), "")</f>
        <v/>
      </c>
      <c r="BM78" s="169" t="str">
        <f t="shared" si="33"/>
        <v/>
      </c>
      <c r="BN78" s="842" t="str">
        <f t="shared" si="34"/>
        <v/>
      </c>
      <c r="BO78" s="843" t="str">
        <f t="shared" si="35"/>
        <v/>
      </c>
      <c r="BP78" s="841" t="str">
        <f t="shared" si="38"/>
        <v/>
      </c>
      <c r="BQ78" s="170"/>
      <c r="BR78" s="133" t="b">
        <f t="shared" si="36"/>
        <v>1</v>
      </c>
      <c r="BU78" s="171">
        <f t="shared" si="20"/>
        <v>0</v>
      </c>
      <c r="BV78" s="171"/>
    </row>
    <row r="79" spans="2:74" ht="14.95" customHeight="1" x14ac:dyDescent="0.2">
      <c r="B79" s="691">
        <v>68</v>
      </c>
      <c r="C79" s="554"/>
      <c r="D79" s="554"/>
      <c r="E79" s="555"/>
      <c r="F79" s="550"/>
      <c r="G79" s="551"/>
      <c r="H79" s="556"/>
      <c r="I79" s="557"/>
      <c r="J79" s="553"/>
      <c r="K79" s="146">
        <f t="shared" si="37"/>
        <v>0</v>
      </c>
      <c r="M79" s="147">
        <f t="shared" si="25"/>
        <v>0</v>
      </c>
      <c r="N79" s="148">
        <f xml:space="preserve"> IF(M79=0, 0,VLOOKUP($F79,'הנחיות למילוי-התחל כאן'!$F$6:$I$17,3,0))</f>
        <v>0</v>
      </c>
      <c r="O79" s="149">
        <f xml:space="preserve"> IF(M79=0, 0,VLOOKUP($F79,'הנחיות למילוי-התחל כאן'!$F$6:$I$17,4,0))</f>
        <v>0</v>
      </c>
      <c r="P79" s="852">
        <f t="shared" si="26"/>
        <v>0</v>
      </c>
      <c r="Q79" s="230" t="str">
        <f t="shared" si="39"/>
        <v>$S$79:$AH$79</v>
      </c>
      <c r="S79" s="565"/>
      <c r="T79" s="565"/>
      <c r="U79" s="565"/>
      <c r="V79" s="565"/>
      <c r="W79" s="565"/>
      <c r="X79" s="565"/>
      <c r="Y79" s="565"/>
      <c r="Z79" s="565"/>
      <c r="AA79" s="565"/>
      <c r="AB79" s="565"/>
      <c r="AC79" s="565"/>
      <c r="AD79" s="565"/>
      <c r="AE79" s="565"/>
      <c r="AF79" s="565"/>
      <c r="AG79" s="565"/>
      <c r="AH79" s="565"/>
      <c r="AJ79" s="164" t="str">
        <f t="shared" si="27"/>
        <v/>
      </c>
      <c r="AK79" s="152" t="str">
        <f t="shared" ca="1" si="28"/>
        <v/>
      </c>
      <c r="AL79" s="165" t="str">
        <f t="shared" si="29"/>
        <v/>
      </c>
      <c r="AN79" s="154" t="str">
        <f t="shared" si="40"/>
        <v/>
      </c>
      <c r="AO79" s="835" t="str">
        <f t="shared" si="41"/>
        <v/>
      </c>
      <c r="AP79" s="155" t="str">
        <f t="shared" si="42"/>
        <v/>
      </c>
      <c r="AR79" s="166" t="str">
        <f t="shared" si="30"/>
        <v/>
      </c>
      <c r="AS79" s="167" t="str">
        <f t="shared" si="31"/>
        <v/>
      </c>
      <c r="AT79" s="168" t="str">
        <f t="shared" si="32"/>
        <v/>
      </c>
      <c r="AV79" s="160" t="str" cm="1">
        <f t="array" aca="1" ref="AV79" ca="1">IF(AND($M79=1,ISNUMBER(INDIRECT(ADDRESS(ROW(),COLUMN()-_mp_perc_gap)))), INDIRECT(ADDRESS(ROW(),COLUMN()-_mp_perc_gap))*(1-AV$8)*(1-$BQ$8), "")</f>
        <v/>
      </c>
      <c r="AW79" s="160" t="str" cm="1">
        <f t="array" aca="1" ref="AW79" ca="1">IF(AND($M79=1,ISNUMBER(INDIRECT(ADDRESS(ROW(),COLUMN()-_mp_perc_gap)))), INDIRECT(ADDRESS(ROW(),COLUMN()-_mp_perc_gap))*(1-AW$8)*(1-$BQ$8), "")</f>
        <v/>
      </c>
      <c r="AX79" s="160" t="str" cm="1">
        <f t="array" aca="1" ref="AX79" ca="1">IF(AND($M79=1,ISNUMBER(INDIRECT(ADDRESS(ROW(),COLUMN()-_mp_perc_gap)))), INDIRECT(ADDRESS(ROW(),COLUMN()-_mp_perc_gap))*(1-AX$8)*(1-$BQ$8), "")</f>
        <v/>
      </c>
      <c r="AY79" s="160" t="str" cm="1">
        <f t="array" aca="1" ref="AY79" ca="1">IF(AND($M79=1,ISNUMBER(INDIRECT(ADDRESS(ROW(),COLUMN()-_mp_perc_gap)))), INDIRECT(ADDRESS(ROW(),COLUMN()-_mp_perc_gap))*(1-AY$8)*(1-$BQ$8), "")</f>
        <v/>
      </c>
      <c r="AZ79" s="160" t="str" cm="1">
        <f t="array" aca="1" ref="AZ79" ca="1">IF(AND($M79=1,ISNUMBER(INDIRECT(ADDRESS(ROW(),COLUMN()-_mp_perc_gap)))), INDIRECT(ADDRESS(ROW(),COLUMN()-_mp_perc_gap))*(1-AZ$8)*(1-$BQ$8), "")</f>
        <v/>
      </c>
      <c r="BA79" s="160" t="str" cm="1">
        <f t="array" aca="1" ref="BA79" ca="1">IF(AND($M79=1,ISNUMBER(INDIRECT(ADDRESS(ROW(),COLUMN()-_mp_perc_gap)))), INDIRECT(ADDRESS(ROW(),COLUMN()-_mp_perc_gap))*(1-BA$8)*(1-$BQ$8), "")</f>
        <v/>
      </c>
      <c r="BB79" s="160" t="str" cm="1">
        <f t="array" aca="1" ref="BB79" ca="1">IF(AND($M79=1,ISNUMBER(INDIRECT(ADDRESS(ROW(),COLUMN()-_mp_perc_gap)))), INDIRECT(ADDRESS(ROW(),COLUMN()-_mp_perc_gap))*(1-BB$8)*(1-$BQ$8), "")</f>
        <v/>
      </c>
      <c r="BC79" s="160" t="str" cm="1">
        <f t="array" aca="1" ref="BC79" ca="1">IF(AND($M79=1,ISNUMBER(INDIRECT(ADDRESS(ROW(),COLUMN()-_mp_perc_gap)))), INDIRECT(ADDRESS(ROW(),COLUMN()-_mp_perc_gap))*(1-BC$8)*(1-$BQ$8), "")</f>
        <v/>
      </c>
      <c r="BD79" s="160" t="str" cm="1">
        <f t="array" aca="1" ref="BD79" ca="1">IF(AND($M79=1,ISNUMBER(INDIRECT(ADDRESS(ROW(),COLUMN()-_mp_perc_gap)))), INDIRECT(ADDRESS(ROW(),COLUMN()-_mp_perc_gap))*(1-BD$8)*(1-$BQ$8), "")</f>
        <v/>
      </c>
      <c r="BE79" s="160" t="str" cm="1">
        <f t="array" aca="1" ref="BE79" ca="1">IF(AND($M79=1,ISNUMBER(INDIRECT(ADDRESS(ROW(),COLUMN()-_mp_perc_gap)))), INDIRECT(ADDRESS(ROW(),COLUMN()-_mp_perc_gap))*(1-BE$8)*(1-$BQ$8), "")</f>
        <v/>
      </c>
      <c r="BF79" s="160" t="str" cm="1">
        <f t="array" aca="1" ref="BF79" ca="1">IF(AND($M79=1,ISNUMBER(INDIRECT(ADDRESS(ROW(),COLUMN()-_mp_perc_gap)))), INDIRECT(ADDRESS(ROW(),COLUMN()-_mp_perc_gap))*(1-BF$8)*(1-$BQ$8), "")</f>
        <v/>
      </c>
      <c r="BG79" s="160" t="str" cm="1">
        <f t="array" aca="1" ref="BG79" ca="1">IF(AND($M79=1,ISNUMBER(INDIRECT(ADDRESS(ROW(),COLUMN()-_mp_perc_gap)))), INDIRECT(ADDRESS(ROW(),COLUMN()-_mp_perc_gap))*(1-BG$8)*(1-$BQ$8), "")</f>
        <v/>
      </c>
      <c r="BH79" s="160" t="str" cm="1">
        <f t="array" aca="1" ref="BH79" ca="1">IF(AND($M79=1,ISNUMBER(INDIRECT(ADDRESS(ROW(),COLUMN()-_mp_perc_gap)))), INDIRECT(ADDRESS(ROW(),COLUMN()-_mp_perc_gap))*(1-BH$8)*(1-$BQ$8), "")</f>
        <v/>
      </c>
      <c r="BI79" s="160" t="str" cm="1">
        <f t="array" aca="1" ref="BI79" ca="1">IF(AND($M79=1,ISNUMBER(INDIRECT(ADDRESS(ROW(),COLUMN()-_mp_perc_gap)))), INDIRECT(ADDRESS(ROW(),COLUMN()-_mp_perc_gap))*(1-BI$8)*(1-$BQ$8), "")</f>
        <v/>
      </c>
      <c r="BJ79" s="160" t="str" cm="1">
        <f t="array" aca="1" ref="BJ79" ca="1">IF(AND($M79=1,ISNUMBER(INDIRECT(ADDRESS(ROW(),COLUMN()-_mp_perc_gap)))), INDIRECT(ADDRESS(ROW(),COLUMN()-_mp_perc_gap))*(1-BJ$8)*(1-$BQ$8), "")</f>
        <v/>
      </c>
      <c r="BK79" s="160" t="str" cm="1">
        <f t="array" aca="1" ref="BK79" ca="1">IF(AND($M79=1,ISNUMBER(INDIRECT(ADDRESS(ROW(),COLUMN()-_mp_perc_gap)))), INDIRECT(ADDRESS(ROW(),COLUMN()-_mp_perc_gap))*(1-BK$8)*(1-$BQ$8), "")</f>
        <v/>
      </c>
      <c r="BM79" s="169" t="str">
        <f t="shared" si="33"/>
        <v/>
      </c>
      <c r="BN79" s="842" t="str">
        <f t="shared" si="34"/>
        <v/>
      </c>
      <c r="BO79" s="843" t="str">
        <f t="shared" si="35"/>
        <v/>
      </c>
      <c r="BP79" s="841" t="str">
        <f t="shared" si="38"/>
        <v/>
      </c>
      <c r="BQ79" s="170"/>
      <c r="BR79" s="133" t="b">
        <f t="shared" si="36"/>
        <v>1</v>
      </c>
      <c r="BU79" s="171">
        <f t="shared" si="20"/>
        <v>0</v>
      </c>
      <c r="BV79" s="171"/>
    </row>
    <row r="80" spans="2:74" ht="14.95" customHeight="1" x14ac:dyDescent="0.2">
      <c r="B80" s="691">
        <v>69</v>
      </c>
      <c r="C80" s="554"/>
      <c r="D80" s="554"/>
      <c r="E80" s="555"/>
      <c r="F80" s="550"/>
      <c r="G80" s="551"/>
      <c r="H80" s="556"/>
      <c r="I80" s="557"/>
      <c r="J80" s="553"/>
      <c r="K80" s="146">
        <f t="shared" si="37"/>
        <v>0</v>
      </c>
      <c r="M80" s="147">
        <f t="shared" si="25"/>
        <v>0</v>
      </c>
      <c r="N80" s="148">
        <f xml:space="preserve"> IF(M80=0, 0,VLOOKUP($F80,'הנחיות למילוי-התחל כאן'!$F$6:$I$17,3,0))</f>
        <v>0</v>
      </c>
      <c r="O80" s="149">
        <f xml:space="preserve"> IF(M80=0, 0,VLOOKUP($F80,'הנחיות למילוי-התחל כאן'!$F$6:$I$17,4,0))</f>
        <v>0</v>
      </c>
      <c r="P80" s="852">
        <f t="shared" si="26"/>
        <v>0</v>
      </c>
      <c r="Q80" s="230" t="str">
        <f t="shared" si="39"/>
        <v>$S$80:$AH$80</v>
      </c>
      <c r="S80" s="565"/>
      <c r="T80" s="565"/>
      <c r="U80" s="565"/>
      <c r="V80" s="565"/>
      <c r="W80" s="565"/>
      <c r="X80" s="565"/>
      <c r="Y80" s="565"/>
      <c r="Z80" s="565"/>
      <c r="AA80" s="565"/>
      <c r="AB80" s="565"/>
      <c r="AC80" s="565"/>
      <c r="AD80" s="565"/>
      <c r="AE80" s="565"/>
      <c r="AF80" s="565"/>
      <c r="AG80" s="565"/>
      <c r="AH80" s="565"/>
      <c r="AJ80" s="164" t="str">
        <f t="shared" si="27"/>
        <v/>
      </c>
      <c r="AK80" s="152" t="str">
        <f t="shared" ca="1" si="28"/>
        <v/>
      </c>
      <c r="AL80" s="165" t="str">
        <f t="shared" si="29"/>
        <v/>
      </c>
      <c r="AN80" s="154" t="str">
        <f t="shared" si="40"/>
        <v/>
      </c>
      <c r="AO80" s="835" t="str">
        <f t="shared" si="41"/>
        <v/>
      </c>
      <c r="AP80" s="155" t="str">
        <f t="shared" si="42"/>
        <v/>
      </c>
      <c r="AR80" s="166" t="str">
        <f t="shared" si="30"/>
        <v/>
      </c>
      <c r="AS80" s="167" t="str">
        <f t="shared" si="31"/>
        <v/>
      </c>
      <c r="AT80" s="168" t="str">
        <f t="shared" si="32"/>
        <v/>
      </c>
      <c r="AV80" s="160" t="str" cm="1">
        <f t="array" aca="1" ref="AV80" ca="1">IF(AND($M80=1,ISNUMBER(INDIRECT(ADDRESS(ROW(),COLUMN()-_mp_perc_gap)))), INDIRECT(ADDRESS(ROW(),COLUMN()-_mp_perc_gap))*(1-AV$8)*(1-$BQ$8), "")</f>
        <v/>
      </c>
      <c r="AW80" s="160" t="str" cm="1">
        <f t="array" aca="1" ref="AW80" ca="1">IF(AND($M80=1,ISNUMBER(INDIRECT(ADDRESS(ROW(),COLUMN()-_mp_perc_gap)))), INDIRECT(ADDRESS(ROW(),COLUMN()-_mp_perc_gap))*(1-AW$8)*(1-$BQ$8), "")</f>
        <v/>
      </c>
      <c r="AX80" s="160" t="str" cm="1">
        <f t="array" aca="1" ref="AX80" ca="1">IF(AND($M80=1,ISNUMBER(INDIRECT(ADDRESS(ROW(),COLUMN()-_mp_perc_gap)))), INDIRECT(ADDRESS(ROW(),COLUMN()-_mp_perc_gap))*(1-AX$8)*(1-$BQ$8), "")</f>
        <v/>
      </c>
      <c r="AY80" s="160" t="str" cm="1">
        <f t="array" aca="1" ref="AY80" ca="1">IF(AND($M80=1,ISNUMBER(INDIRECT(ADDRESS(ROW(),COLUMN()-_mp_perc_gap)))), INDIRECT(ADDRESS(ROW(),COLUMN()-_mp_perc_gap))*(1-AY$8)*(1-$BQ$8), "")</f>
        <v/>
      </c>
      <c r="AZ80" s="160" t="str" cm="1">
        <f t="array" aca="1" ref="AZ80" ca="1">IF(AND($M80=1,ISNUMBER(INDIRECT(ADDRESS(ROW(),COLUMN()-_mp_perc_gap)))), INDIRECT(ADDRESS(ROW(),COLUMN()-_mp_perc_gap))*(1-AZ$8)*(1-$BQ$8), "")</f>
        <v/>
      </c>
      <c r="BA80" s="160" t="str" cm="1">
        <f t="array" aca="1" ref="BA80" ca="1">IF(AND($M80=1,ISNUMBER(INDIRECT(ADDRESS(ROW(),COLUMN()-_mp_perc_gap)))), INDIRECT(ADDRESS(ROW(),COLUMN()-_mp_perc_gap))*(1-BA$8)*(1-$BQ$8), "")</f>
        <v/>
      </c>
      <c r="BB80" s="160" t="str" cm="1">
        <f t="array" aca="1" ref="BB80" ca="1">IF(AND($M80=1,ISNUMBER(INDIRECT(ADDRESS(ROW(),COLUMN()-_mp_perc_gap)))), INDIRECT(ADDRESS(ROW(),COLUMN()-_mp_perc_gap))*(1-BB$8)*(1-$BQ$8), "")</f>
        <v/>
      </c>
      <c r="BC80" s="160" t="str" cm="1">
        <f t="array" aca="1" ref="BC80" ca="1">IF(AND($M80=1,ISNUMBER(INDIRECT(ADDRESS(ROW(),COLUMN()-_mp_perc_gap)))), INDIRECT(ADDRESS(ROW(),COLUMN()-_mp_perc_gap))*(1-BC$8)*(1-$BQ$8), "")</f>
        <v/>
      </c>
      <c r="BD80" s="160" t="str" cm="1">
        <f t="array" aca="1" ref="BD80" ca="1">IF(AND($M80=1,ISNUMBER(INDIRECT(ADDRESS(ROW(),COLUMN()-_mp_perc_gap)))), INDIRECT(ADDRESS(ROW(),COLUMN()-_mp_perc_gap))*(1-BD$8)*(1-$BQ$8), "")</f>
        <v/>
      </c>
      <c r="BE80" s="160" t="str" cm="1">
        <f t="array" aca="1" ref="BE80" ca="1">IF(AND($M80=1,ISNUMBER(INDIRECT(ADDRESS(ROW(),COLUMN()-_mp_perc_gap)))), INDIRECT(ADDRESS(ROW(),COLUMN()-_mp_perc_gap))*(1-BE$8)*(1-$BQ$8), "")</f>
        <v/>
      </c>
      <c r="BF80" s="160" t="str" cm="1">
        <f t="array" aca="1" ref="BF80" ca="1">IF(AND($M80=1,ISNUMBER(INDIRECT(ADDRESS(ROW(),COLUMN()-_mp_perc_gap)))), INDIRECT(ADDRESS(ROW(),COLUMN()-_mp_perc_gap))*(1-BF$8)*(1-$BQ$8), "")</f>
        <v/>
      </c>
      <c r="BG80" s="160" t="str" cm="1">
        <f t="array" aca="1" ref="BG80" ca="1">IF(AND($M80=1,ISNUMBER(INDIRECT(ADDRESS(ROW(),COLUMN()-_mp_perc_gap)))), INDIRECT(ADDRESS(ROW(),COLUMN()-_mp_perc_gap))*(1-BG$8)*(1-$BQ$8), "")</f>
        <v/>
      </c>
      <c r="BH80" s="160" t="str" cm="1">
        <f t="array" aca="1" ref="BH80" ca="1">IF(AND($M80=1,ISNUMBER(INDIRECT(ADDRESS(ROW(),COLUMN()-_mp_perc_gap)))), INDIRECT(ADDRESS(ROW(),COLUMN()-_mp_perc_gap))*(1-BH$8)*(1-$BQ$8), "")</f>
        <v/>
      </c>
      <c r="BI80" s="160" t="str" cm="1">
        <f t="array" aca="1" ref="BI80" ca="1">IF(AND($M80=1,ISNUMBER(INDIRECT(ADDRESS(ROW(),COLUMN()-_mp_perc_gap)))), INDIRECT(ADDRESS(ROW(),COLUMN()-_mp_perc_gap))*(1-BI$8)*(1-$BQ$8), "")</f>
        <v/>
      </c>
      <c r="BJ80" s="160" t="str" cm="1">
        <f t="array" aca="1" ref="BJ80" ca="1">IF(AND($M80=1,ISNUMBER(INDIRECT(ADDRESS(ROW(),COLUMN()-_mp_perc_gap)))), INDIRECT(ADDRESS(ROW(),COLUMN()-_mp_perc_gap))*(1-BJ$8)*(1-$BQ$8), "")</f>
        <v/>
      </c>
      <c r="BK80" s="160" t="str" cm="1">
        <f t="array" aca="1" ref="BK80" ca="1">IF(AND($M80=1,ISNUMBER(INDIRECT(ADDRESS(ROW(),COLUMN()-_mp_perc_gap)))), INDIRECT(ADDRESS(ROW(),COLUMN()-_mp_perc_gap))*(1-BK$8)*(1-$BQ$8), "")</f>
        <v/>
      </c>
      <c r="BM80" s="169" t="str">
        <f t="shared" si="33"/>
        <v/>
      </c>
      <c r="BN80" s="842" t="str">
        <f t="shared" si="34"/>
        <v/>
      </c>
      <c r="BO80" s="843" t="str">
        <f t="shared" si="35"/>
        <v/>
      </c>
      <c r="BP80" s="841" t="str">
        <f t="shared" si="38"/>
        <v/>
      </c>
      <c r="BQ80" s="170"/>
      <c r="BR80" s="133" t="b">
        <f t="shared" si="36"/>
        <v>1</v>
      </c>
      <c r="BU80" s="171">
        <f t="shared" si="20"/>
        <v>0</v>
      </c>
      <c r="BV80" s="171"/>
    </row>
    <row r="81" spans="2:74" ht="14.95" customHeight="1" x14ac:dyDescent="0.2">
      <c r="B81" s="691">
        <v>70</v>
      </c>
      <c r="C81" s="554"/>
      <c r="D81" s="554"/>
      <c r="E81" s="555"/>
      <c r="F81" s="550"/>
      <c r="G81" s="551"/>
      <c r="H81" s="556"/>
      <c r="I81" s="557"/>
      <c r="J81" s="553"/>
      <c r="K81" s="146">
        <f t="shared" si="37"/>
        <v>0</v>
      </c>
      <c r="M81" s="147">
        <f t="shared" si="25"/>
        <v>0</v>
      </c>
      <c r="N81" s="148">
        <f xml:space="preserve"> IF(M81=0, 0,VLOOKUP($F81,'הנחיות למילוי-התחל כאן'!$F$6:$I$17,3,0))</f>
        <v>0</v>
      </c>
      <c r="O81" s="149">
        <f xml:space="preserve"> IF(M81=0, 0,VLOOKUP($F81,'הנחיות למילוי-התחל כאן'!$F$6:$I$17,4,0))</f>
        <v>0</v>
      </c>
      <c r="P81" s="852">
        <f t="shared" si="26"/>
        <v>0</v>
      </c>
      <c r="Q81" s="230" t="str">
        <f t="shared" si="39"/>
        <v>$S$81:$AH$81</v>
      </c>
      <c r="S81" s="565"/>
      <c r="T81" s="565"/>
      <c r="U81" s="565"/>
      <c r="V81" s="565"/>
      <c r="W81" s="565"/>
      <c r="X81" s="565"/>
      <c r="Y81" s="565"/>
      <c r="Z81" s="565"/>
      <c r="AA81" s="565"/>
      <c r="AB81" s="565"/>
      <c r="AC81" s="565"/>
      <c r="AD81" s="565"/>
      <c r="AE81" s="565"/>
      <c r="AF81" s="565"/>
      <c r="AG81" s="565"/>
      <c r="AH81" s="565"/>
      <c r="AJ81" s="164" t="str">
        <f t="shared" si="27"/>
        <v/>
      </c>
      <c r="AK81" s="152" t="str">
        <f t="shared" ca="1" si="28"/>
        <v/>
      </c>
      <c r="AL81" s="165" t="str">
        <f t="shared" si="29"/>
        <v/>
      </c>
      <c r="AN81" s="154" t="str">
        <f t="shared" si="40"/>
        <v/>
      </c>
      <c r="AO81" s="835" t="str">
        <f t="shared" si="41"/>
        <v/>
      </c>
      <c r="AP81" s="155" t="str">
        <f t="shared" si="42"/>
        <v/>
      </c>
      <c r="AR81" s="166" t="str">
        <f t="shared" si="30"/>
        <v/>
      </c>
      <c r="AS81" s="167" t="str">
        <f t="shared" si="31"/>
        <v/>
      </c>
      <c r="AT81" s="168" t="str">
        <f t="shared" si="32"/>
        <v/>
      </c>
      <c r="AV81" s="160" t="str" cm="1">
        <f t="array" aca="1" ref="AV81" ca="1">IF(AND($M81=1,ISNUMBER(INDIRECT(ADDRESS(ROW(),COLUMN()-_mp_perc_gap)))), INDIRECT(ADDRESS(ROW(),COLUMN()-_mp_perc_gap))*(1-AV$8)*(1-$BQ$8), "")</f>
        <v/>
      </c>
      <c r="AW81" s="160" t="str" cm="1">
        <f t="array" aca="1" ref="AW81" ca="1">IF(AND($M81=1,ISNUMBER(INDIRECT(ADDRESS(ROW(),COLUMN()-_mp_perc_gap)))), INDIRECT(ADDRESS(ROW(),COLUMN()-_mp_perc_gap))*(1-AW$8)*(1-$BQ$8), "")</f>
        <v/>
      </c>
      <c r="AX81" s="160" t="str" cm="1">
        <f t="array" aca="1" ref="AX81" ca="1">IF(AND($M81=1,ISNUMBER(INDIRECT(ADDRESS(ROW(),COLUMN()-_mp_perc_gap)))), INDIRECT(ADDRESS(ROW(),COLUMN()-_mp_perc_gap))*(1-AX$8)*(1-$BQ$8), "")</f>
        <v/>
      </c>
      <c r="AY81" s="160" t="str" cm="1">
        <f t="array" aca="1" ref="AY81" ca="1">IF(AND($M81=1,ISNUMBER(INDIRECT(ADDRESS(ROW(),COLUMN()-_mp_perc_gap)))), INDIRECT(ADDRESS(ROW(),COLUMN()-_mp_perc_gap))*(1-AY$8)*(1-$BQ$8), "")</f>
        <v/>
      </c>
      <c r="AZ81" s="160" t="str" cm="1">
        <f t="array" aca="1" ref="AZ81" ca="1">IF(AND($M81=1,ISNUMBER(INDIRECT(ADDRESS(ROW(),COLUMN()-_mp_perc_gap)))), INDIRECT(ADDRESS(ROW(),COLUMN()-_mp_perc_gap))*(1-AZ$8)*(1-$BQ$8), "")</f>
        <v/>
      </c>
      <c r="BA81" s="160" t="str" cm="1">
        <f t="array" aca="1" ref="BA81" ca="1">IF(AND($M81=1,ISNUMBER(INDIRECT(ADDRESS(ROW(),COLUMN()-_mp_perc_gap)))), INDIRECT(ADDRESS(ROW(),COLUMN()-_mp_perc_gap))*(1-BA$8)*(1-$BQ$8), "")</f>
        <v/>
      </c>
      <c r="BB81" s="160" t="str" cm="1">
        <f t="array" aca="1" ref="BB81" ca="1">IF(AND($M81=1,ISNUMBER(INDIRECT(ADDRESS(ROW(),COLUMN()-_mp_perc_gap)))), INDIRECT(ADDRESS(ROW(),COLUMN()-_mp_perc_gap))*(1-BB$8)*(1-$BQ$8), "")</f>
        <v/>
      </c>
      <c r="BC81" s="160" t="str" cm="1">
        <f t="array" aca="1" ref="BC81" ca="1">IF(AND($M81=1,ISNUMBER(INDIRECT(ADDRESS(ROW(),COLUMN()-_mp_perc_gap)))), INDIRECT(ADDRESS(ROW(),COLUMN()-_mp_perc_gap))*(1-BC$8)*(1-$BQ$8), "")</f>
        <v/>
      </c>
      <c r="BD81" s="160" t="str" cm="1">
        <f t="array" aca="1" ref="BD81" ca="1">IF(AND($M81=1,ISNUMBER(INDIRECT(ADDRESS(ROW(),COLUMN()-_mp_perc_gap)))), INDIRECT(ADDRESS(ROW(),COLUMN()-_mp_perc_gap))*(1-BD$8)*(1-$BQ$8), "")</f>
        <v/>
      </c>
      <c r="BE81" s="160" t="str" cm="1">
        <f t="array" aca="1" ref="BE81" ca="1">IF(AND($M81=1,ISNUMBER(INDIRECT(ADDRESS(ROW(),COLUMN()-_mp_perc_gap)))), INDIRECT(ADDRESS(ROW(),COLUMN()-_mp_perc_gap))*(1-BE$8)*(1-$BQ$8), "")</f>
        <v/>
      </c>
      <c r="BF81" s="160" t="str" cm="1">
        <f t="array" aca="1" ref="BF81" ca="1">IF(AND($M81=1,ISNUMBER(INDIRECT(ADDRESS(ROW(),COLUMN()-_mp_perc_gap)))), INDIRECT(ADDRESS(ROW(),COLUMN()-_mp_perc_gap))*(1-BF$8)*(1-$BQ$8), "")</f>
        <v/>
      </c>
      <c r="BG81" s="160" t="str" cm="1">
        <f t="array" aca="1" ref="BG81" ca="1">IF(AND($M81=1,ISNUMBER(INDIRECT(ADDRESS(ROW(),COLUMN()-_mp_perc_gap)))), INDIRECT(ADDRESS(ROW(),COLUMN()-_mp_perc_gap))*(1-BG$8)*(1-$BQ$8), "")</f>
        <v/>
      </c>
      <c r="BH81" s="160" t="str" cm="1">
        <f t="array" aca="1" ref="BH81" ca="1">IF(AND($M81=1,ISNUMBER(INDIRECT(ADDRESS(ROW(),COLUMN()-_mp_perc_gap)))), INDIRECT(ADDRESS(ROW(),COLUMN()-_mp_perc_gap))*(1-BH$8)*(1-$BQ$8), "")</f>
        <v/>
      </c>
      <c r="BI81" s="160" t="str" cm="1">
        <f t="array" aca="1" ref="BI81" ca="1">IF(AND($M81=1,ISNUMBER(INDIRECT(ADDRESS(ROW(),COLUMN()-_mp_perc_gap)))), INDIRECT(ADDRESS(ROW(),COLUMN()-_mp_perc_gap))*(1-BI$8)*(1-$BQ$8), "")</f>
        <v/>
      </c>
      <c r="BJ81" s="160" t="str" cm="1">
        <f t="array" aca="1" ref="BJ81" ca="1">IF(AND($M81=1,ISNUMBER(INDIRECT(ADDRESS(ROW(),COLUMN()-_mp_perc_gap)))), INDIRECT(ADDRESS(ROW(),COLUMN()-_mp_perc_gap))*(1-BJ$8)*(1-$BQ$8), "")</f>
        <v/>
      </c>
      <c r="BK81" s="160" t="str" cm="1">
        <f t="array" aca="1" ref="BK81" ca="1">IF(AND($M81=1,ISNUMBER(INDIRECT(ADDRESS(ROW(),COLUMN()-_mp_perc_gap)))), INDIRECT(ADDRESS(ROW(),COLUMN()-_mp_perc_gap))*(1-BK$8)*(1-$BQ$8), "")</f>
        <v/>
      </c>
      <c r="BM81" s="169" t="str">
        <f t="shared" si="33"/>
        <v/>
      </c>
      <c r="BN81" s="842" t="str">
        <f t="shared" si="34"/>
        <v/>
      </c>
      <c r="BO81" s="843" t="str">
        <f t="shared" si="35"/>
        <v/>
      </c>
      <c r="BP81" s="841" t="str">
        <f t="shared" si="38"/>
        <v/>
      </c>
      <c r="BQ81" s="170"/>
      <c r="BR81" s="133" t="b">
        <f t="shared" si="36"/>
        <v>1</v>
      </c>
      <c r="BU81" s="171">
        <f t="shared" si="20"/>
        <v>0</v>
      </c>
      <c r="BV81" s="171"/>
    </row>
    <row r="82" spans="2:74" ht="14.95" customHeight="1" x14ac:dyDescent="0.2">
      <c r="B82" s="691">
        <v>71</v>
      </c>
      <c r="C82" s="554"/>
      <c r="D82" s="554"/>
      <c r="E82" s="555"/>
      <c r="F82" s="550"/>
      <c r="G82" s="551"/>
      <c r="H82" s="556"/>
      <c r="I82" s="557"/>
      <c r="J82" s="553"/>
      <c r="K82" s="146">
        <f t="shared" si="37"/>
        <v>0</v>
      </c>
      <c r="M82" s="147">
        <f t="shared" si="25"/>
        <v>0</v>
      </c>
      <c r="N82" s="148">
        <f xml:space="preserve"> IF(M82=0, 0,VLOOKUP($F82,'הנחיות למילוי-התחל כאן'!$F$6:$I$17,3,0))</f>
        <v>0</v>
      </c>
      <c r="O82" s="149">
        <f xml:space="preserve"> IF(M82=0, 0,VLOOKUP($F82,'הנחיות למילוי-התחל כאן'!$F$6:$I$17,4,0))</f>
        <v>0</v>
      </c>
      <c r="P82" s="852">
        <f t="shared" si="26"/>
        <v>0</v>
      </c>
      <c r="Q82" s="230" t="str">
        <f t="shared" si="39"/>
        <v>$S$82:$AH$82</v>
      </c>
      <c r="S82" s="565"/>
      <c r="T82" s="565"/>
      <c r="U82" s="565"/>
      <c r="V82" s="565"/>
      <c r="W82" s="565"/>
      <c r="X82" s="565"/>
      <c r="Y82" s="565"/>
      <c r="Z82" s="565"/>
      <c r="AA82" s="565"/>
      <c r="AB82" s="565"/>
      <c r="AC82" s="565"/>
      <c r="AD82" s="565"/>
      <c r="AE82" s="565"/>
      <c r="AF82" s="565"/>
      <c r="AG82" s="565"/>
      <c r="AH82" s="565"/>
      <c r="AJ82" s="164" t="str">
        <f t="shared" si="27"/>
        <v/>
      </c>
      <c r="AK82" s="152" t="str">
        <f t="shared" ca="1" si="28"/>
        <v/>
      </c>
      <c r="AL82" s="165" t="str">
        <f t="shared" si="29"/>
        <v/>
      </c>
      <c r="AN82" s="154" t="str">
        <f t="shared" si="40"/>
        <v/>
      </c>
      <c r="AO82" s="835" t="str">
        <f t="shared" si="41"/>
        <v/>
      </c>
      <c r="AP82" s="155" t="str">
        <f t="shared" si="42"/>
        <v/>
      </c>
      <c r="AR82" s="166" t="str">
        <f t="shared" si="30"/>
        <v/>
      </c>
      <c r="AS82" s="167" t="str">
        <f t="shared" si="31"/>
        <v/>
      </c>
      <c r="AT82" s="168" t="str">
        <f t="shared" si="32"/>
        <v/>
      </c>
      <c r="AV82" s="160" t="str" cm="1">
        <f t="array" aca="1" ref="AV82" ca="1">IF(AND($M82=1,ISNUMBER(INDIRECT(ADDRESS(ROW(),COLUMN()-_mp_perc_gap)))), INDIRECT(ADDRESS(ROW(),COLUMN()-_mp_perc_gap))*(1-AV$8)*(1-$BQ$8), "")</f>
        <v/>
      </c>
      <c r="AW82" s="160" t="str" cm="1">
        <f t="array" aca="1" ref="AW82" ca="1">IF(AND($M82=1,ISNUMBER(INDIRECT(ADDRESS(ROW(),COLUMN()-_mp_perc_gap)))), INDIRECT(ADDRESS(ROW(),COLUMN()-_mp_perc_gap))*(1-AW$8)*(1-$BQ$8), "")</f>
        <v/>
      </c>
      <c r="AX82" s="160" t="str" cm="1">
        <f t="array" aca="1" ref="AX82" ca="1">IF(AND($M82=1,ISNUMBER(INDIRECT(ADDRESS(ROW(),COLUMN()-_mp_perc_gap)))), INDIRECT(ADDRESS(ROW(),COLUMN()-_mp_perc_gap))*(1-AX$8)*(1-$BQ$8), "")</f>
        <v/>
      </c>
      <c r="AY82" s="160" t="str" cm="1">
        <f t="array" aca="1" ref="AY82" ca="1">IF(AND($M82=1,ISNUMBER(INDIRECT(ADDRESS(ROW(),COLUMN()-_mp_perc_gap)))), INDIRECT(ADDRESS(ROW(),COLUMN()-_mp_perc_gap))*(1-AY$8)*(1-$BQ$8), "")</f>
        <v/>
      </c>
      <c r="AZ82" s="160" t="str" cm="1">
        <f t="array" aca="1" ref="AZ82" ca="1">IF(AND($M82=1,ISNUMBER(INDIRECT(ADDRESS(ROW(),COLUMN()-_mp_perc_gap)))), INDIRECT(ADDRESS(ROW(),COLUMN()-_mp_perc_gap))*(1-AZ$8)*(1-$BQ$8), "")</f>
        <v/>
      </c>
      <c r="BA82" s="160" t="str" cm="1">
        <f t="array" aca="1" ref="BA82" ca="1">IF(AND($M82=1,ISNUMBER(INDIRECT(ADDRESS(ROW(),COLUMN()-_mp_perc_gap)))), INDIRECT(ADDRESS(ROW(),COLUMN()-_mp_perc_gap))*(1-BA$8)*(1-$BQ$8), "")</f>
        <v/>
      </c>
      <c r="BB82" s="160" t="str" cm="1">
        <f t="array" aca="1" ref="BB82" ca="1">IF(AND($M82=1,ISNUMBER(INDIRECT(ADDRESS(ROW(),COLUMN()-_mp_perc_gap)))), INDIRECT(ADDRESS(ROW(),COLUMN()-_mp_perc_gap))*(1-BB$8)*(1-$BQ$8), "")</f>
        <v/>
      </c>
      <c r="BC82" s="160" t="str" cm="1">
        <f t="array" aca="1" ref="BC82" ca="1">IF(AND($M82=1,ISNUMBER(INDIRECT(ADDRESS(ROW(),COLUMN()-_mp_perc_gap)))), INDIRECT(ADDRESS(ROW(),COLUMN()-_mp_perc_gap))*(1-BC$8)*(1-$BQ$8), "")</f>
        <v/>
      </c>
      <c r="BD82" s="160" t="str" cm="1">
        <f t="array" aca="1" ref="BD82" ca="1">IF(AND($M82=1,ISNUMBER(INDIRECT(ADDRESS(ROW(),COLUMN()-_mp_perc_gap)))), INDIRECT(ADDRESS(ROW(),COLUMN()-_mp_perc_gap))*(1-BD$8)*(1-$BQ$8), "")</f>
        <v/>
      </c>
      <c r="BE82" s="160" t="str" cm="1">
        <f t="array" aca="1" ref="BE82" ca="1">IF(AND($M82=1,ISNUMBER(INDIRECT(ADDRESS(ROW(),COLUMN()-_mp_perc_gap)))), INDIRECT(ADDRESS(ROW(),COLUMN()-_mp_perc_gap))*(1-BE$8)*(1-$BQ$8), "")</f>
        <v/>
      </c>
      <c r="BF82" s="160" t="str" cm="1">
        <f t="array" aca="1" ref="BF82" ca="1">IF(AND($M82=1,ISNUMBER(INDIRECT(ADDRESS(ROW(),COLUMN()-_mp_perc_gap)))), INDIRECT(ADDRESS(ROW(),COLUMN()-_mp_perc_gap))*(1-BF$8)*(1-$BQ$8), "")</f>
        <v/>
      </c>
      <c r="BG82" s="160" t="str" cm="1">
        <f t="array" aca="1" ref="BG82" ca="1">IF(AND($M82=1,ISNUMBER(INDIRECT(ADDRESS(ROW(),COLUMN()-_mp_perc_gap)))), INDIRECT(ADDRESS(ROW(),COLUMN()-_mp_perc_gap))*(1-BG$8)*(1-$BQ$8), "")</f>
        <v/>
      </c>
      <c r="BH82" s="160" t="str" cm="1">
        <f t="array" aca="1" ref="BH82" ca="1">IF(AND($M82=1,ISNUMBER(INDIRECT(ADDRESS(ROW(),COLUMN()-_mp_perc_gap)))), INDIRECT(ADDRESS(ROW(),COLUMN()-_mp_perc_gap))*(1-BH$8)*(1-$BQ$8), "")</f>
        <v/>
      </c>
      <c r="BI82" s="160" t="str" cm="1">
        <f t="array" aca="1" ref="BI82" ca="1">IF(AND($M82=1,ISNUMBER(INDIRECT(ADDRESS(ROW(),COLUMN()-_mp_perc_gap)))), INDIRECT(ADDRESS(ROW(),COLUMN()-_mp_perc_gap))*(1-BI$8)*(1-$BQ$8), "")</f>
        <v/>
      </c>
      <c r="BJ82" s="160" t="str" cm="1">
        <f t="array" aca="1" ref="BJ82" ca="1">IF(AND($M82=1,ISNUMBER(INDIRECT(ADDRESS(ROW(),COLUMN()-_mp_perc_gap)))), INDIRECT(ADDRESS(ROW(),COLUMN()-_mp_perc_gap))*(1-BJ$8)*(1-$BQ$8), "")</f>
        <v/>
      </c>
      <c r="BK82" s="160" t="str" cm="1">
        <f t="array" aca="1" ref="BK82" ca="1">IF(AND($M82=1,ISNUMBER(INDIRECT(ADDRESS(ROW(),COLUMN()-_mp_perc_gap)))), INDIRECT(ADDRESS(ROW(),COLUMN()-_mp_perc_gap))*(1-BK$8)*(1-$BQ$8), "")</f>
        <v/>
      </c>
      <c r="BM82" s="169" t="str">
        <f t="shared" si="33"/>
        <v/>
      </c>
      <c r="BN82" s="842" t="str">
        <f t="shared" si="34"/>
        <v/>
      </c>
      <c r="BO82" s="843" t="str">
        <f t="shared" si="35"/>
        <v/>
      </c>
      <c r="BP82" s="841" t="str">
        <f t="shared" si="38"/>
        <v/>
      </c>
      <c r="BQ82" s="170"/>
      <c r="BR82" s="133" t="b">
        <f t="shared" si="36"/>
        <v>1</v>
      </c>
      <c r="BU82" s="171">
        <f t="shared" si="20"/>
        <v>0</v>
      </c>
      <c r="BV82" s="171"/>
    </row>
    <row r="83" spans="2:74" ht="14.95" customHeight="1" x14ac:dyDescent="0.2">
      <c r="B83" s="691">
        <v>72</v>
      </c>
      <c r="C83" s="554"/>
      <c r="D83" s="554"/>
      <c r="E83" s="555"/>
      <c r="F83" s="550"/>
      <c r="G83" s="551"/>
      <c r="H83" s="556"/>
      <c r="I83" s="557"/>
      <c r="J83" s="553"/>
      <c r="K83" s="146">
        <f t="shared" si="37"/>
        <v>0</v>
      </c>
      <c r="M83" s="147">
        <f t="shared" si="25"/>
        <v>0</v>
      </c>
      <c r="N83" s="148">
        <f xml:space="preserve"> IF(M83=0, 0,VLOOKUP($F83,'הנחיות למילוי-התחל כאן'!$F$6:$I$17,3,0))</f>
        <v>0</v>
      </c>
      <c r="O83" s="149">
        <f xml:space="preserve"> IF(M83=0, 0,VLOOKUP($F83,'הנחיות למילוי-התחל כאן'!$F$6:$I$17,4,0))</f>
        <v>0</v>
      </c>
      <c r="P83" s="852">
        <f t="shared" si="26"/>
        <v>0</v>
      </c>
      <c r="Q83" s="230" t="str">
        <f t="shared" si="39"/>
        <v>$S$83:$AH$83</v>
      </c>
      <c r="S83" s="565"/>
      <c r="T83" s="565"/>
      <c r="U83" s="565"/>
      <c r="V83" s="565"/>
      <c r="W83" s="565"/>
      <c r="X83" s="565"/>
      <c r="Y83" s="565"/>
      <c r="Z83" s="565"/>
      <c r="AA83" s="565"/>
      <c r="AB83" s="565"/>
      <c r="AC83" s="565"/>
      <c r="AD83" s="565"/>
      <c r="AE83" s="565"/>
      <c r="AF83" s="565"/>
      <c r="AG83" s="565"/>
      <c r="AH83" s="565"/>
      <c r="AJ83" s="164" t="str">
        <f t="shared" si="27"/>
        <v/>
      </c>
      <c r="AK83" s="152" t="str">
        <f t="shared" ca="1" si="28"/>
        <v/>
      </c>
      <c r="AL83" s="165" t="str">
        <f t="shared" si="29"/>
        <v/>
      </c>
      <c r="AN83" s="154" t="str">
        <f t="shared" si="40"/>
        <v/>
      </c>
      <c r="AO83" s="835" t="str">
        <f t="shared" si="41"/>
        <v/>
      </c>
      <c r="AP83" s="155" t="str">
        <f t="shared" si="42"/>
        <v/>
      </c>
      <c r="AR83" s="166" t="str">
        <f t="shared" si="30"/>
        <v/>
      </c>
      <c r="AS83" s="167" t="str">
        <f t="shared" si="31"/>
        <v/>
      </c>
      <c r="AT83" s="168" t="str">
        <f t="shared" si="32"/>
        <v/>
      </c>
      <c r="AV83" s="160" t="str" cm="1">
        <f t="array" aca="1" ref="AV83" ca="1">IF(AND($M83=1,ISNUMBER(INDIRECT(ADDRESS(ROW(),COLUMN()-_mp_perc_gap)))), INDIRECT(ADDRESS(ROW(),COLUMN()-_mp_perc_gap))*(1-AV$8)*(1-$BQ$8), "")</f>
        <v/>
      </c>
      <c r="AW83" s="160" t="str" cm="1">
        <f t="array" aca="1" ref="AW83" ca="1">IF(AND($M83=1,ISNUMBER(INDIRECT(ADDRESS(ROW(),COLUMN()-_mp_perc_gap)))), INDIRECT(ADDRESS(ROW(),COLUMN()-_mp_perc_gap))*(1-AW$8)*(1-$BQ$8), "")</f>
        <v/>
      </c>
      <c r="AX83" s="160" t="str" cm="1">
        <f t="array" aca="1" ref="AX83" ca="1">IF(AND($M83=1,ISNUMBER(INDIRECT(ADDRESS(ROW(),COLUMN()-_mp_perc_gap)))), INDIRECT(ADDRESS(ROW(),COLUMN()-_mp_perc_gap))*(1-AX$8)*(1-$BQ$8), "")</f>
        <v/>
      </c>
      <c r="AY83" s="160" t="str" cm="1">
        <f t="array" aca="1" ref="AY83" ca="1">IF(AND($M83=1,ISNUMBER(INDIRECT(ADDRESS(ROW(),COLUMN()-_mp_perc_gap)))), INDIRECT(ADDRESS(ROW(),COLUMN()-_mp_perc_gap))*(1-AY$8)*(1-$BQ$8), "")</f>
        <v/>
      </c>
      <c r="AZ83" s="160" t="str" cm="1">
        <f t="array" aca="1" ref="AZ83" ca="1">IF(AND($M83=1,ISNUMBER(INDIRECT(ADDRESS(ROW(),COLUMN()-_mp_perc_gap)))), INDIRECT(ADDRESS(ROW(),COLUMN()-_mp_perc_gap))*(1-AZ$8)*(1-$BQ$8), "")</f>
        <v/>
      </c>
      <c r="BA83" s="160" t="str" cm="1">
        <f t="array" aca="1" ref="BA83" ca="1">IF(AND($M83=1,ISNUMBER(INDIRECT(ADDRESS(ROW(),COLUMN()-_mp_perc_gap)))), INDIRECT(ADDRESS(ROW(),COLUMN()-_mp_perc_gap))*(1-BA$8)*(1-$BQ$8), "")</f>
        <v/>
      </c>
      <c r="BB83" s="160" t="str" cm="1">
        <f t="array" aca="1" ref="BB83" ca="1">IF(AND($M83=1,ISNUMBER(INDIRECT(ADDRESS(ROW(),COLUMN()-_mp_perc_gap)))), INDIRECT(ADDRESS(ROW(),COLUMN()-_mp_perc_gap))*(1-BB$8)*(1-$BQ$8), "")</f>
        <v/>
      </c>
      <c r="BC83" s="160" t="str" cm="1">
        <f t="array" aca="1" ref="BC83" ca="1">IF(AND($M83=1,ISNUMBER(INDIRECT(ADDRESS(ROW(),COLUMN()-_mp_perc_gap)))), INDIRECT(ADDRESS(ROW(),COLUMN()-_mp_perc_gap))*(1-BC$8)*(1-$BQ$8), "")</f>
        <v/>
      </c>
      <c r="BD83" s="160" t="str" cm="1">
        <f t="array" aca="1" ref="BD83" ca="1">IF(AND($M83=1,ISNUMBER(INDIRECT(ADDRESS(ROW(),COLUMN()-_mp_perc_gap)))), INDIRECT(ADDRESS(ROW(),COLUMN()-_mp_perc_gap))*(1-BD$8)*(1-$BQ$8), "")</f>
        <v/>
      </c>
      <c r="BE83" s="160" t="str" cm="1">
        <f t="array" aca="1" ref="BE83" ca="1">IF(AND($M83=1,ISNUMBER(INDIRECT(ADDRESS(ROW(),COLUMN()-_mp_perc_gap)))), INDIRECT(ADDRESS(ROW(),COLUMN()-_mp_perc_gap))*(1-BE$8)*(1-$BQ$8), "")</f>
        <v/>
      </c>
      <c r="BF83" s="160" t="str" cm="1">
        <f t="array" aca="1" ref="BF83" ca="1">IF(AND($M83=1,ISNUMBER(INDIRECT(ADDRESS(ROW(),COLUMN()-_mp_perc_gap)))), INDIRECT(ADDRESS(ROW(),COLUMN()-_mp_perc_gap))*(1-BF$8)*(1-$BQ$8), "")</f>
        <v/>
      </c>
      <c r="BG83" s="160" t="str" cm="1">
        <f t="array" aca="1" ref="BG83" ca="1">IF(AND($M83=1,ISNUMBER(INDIRECT(ADDRESS(ROW(),COLUMN()-_mp_perc_gap)))), INDIRECT(ADDRESS(ROW(),COLUMN()-_mp_perc_gap))*(1-BG$8)*(1-$BQ$8), "")</f>
        <v/>
      </c>
      <c r="BH83" s="160" t="str" cm="1">
        <f t="array" aca="1" ref="BH83" ca="1">IF(AND($M83=1,ISNUMBER(INDIRECT(ADDRESS(ROW(),COLUMN()-_mp_perc_gap)))), INDIRECT(ADDRESS(ROW(),COLUMN()-_mp_perc_gap))*(1-BH$8)*(1-$BQ$8), "")</f>
        <v/>
      </c>
      <c r="BI83" s="160" t="str" cm="1">
        <f t="array" aca="1" ref="BI83" ca="1">IF(AND($M83=1,ISNUMBER(INDIRECT(ADDRESS(ROW(),COLUMN()-_mp_perc_gap)))), INDIRECT(ADDRESS(ROW(),COLUMN()-_mp_perc_gap))*(1-BI$8)*(1-$BQ$8), "")</f>
        <v/>
      </c>
      <c r="BJ83" s="160" t="str" cm="1">
        <f t="array" aca="1" ref="BJ83" ca="1">IF(AND($M83=1,ISNUMBER(INDIRECT(ADDRESS(ROW(),COLUMN()-_mp_perc_gap)))), INDIRECT(ADDRESS(ROW(),COLUMN()-_mp_perc_gap))*(1-BJ$8)*(1-$BQ$8), "")</f>
        <v/>
      </c>
      <c r="BK83" s="160" t="str" cm="1">
        <f t="array" aca="1" ref="BK83" ca="1">IF(AND($M83=1,ISNUMBER(INDIRECT(ADDRESS(ROW(),COLUMN()-_mp_perc_gap)))), INDIRECT(ADDRESS(ROW(),COLUMN()-_mp_perc_gap))*(1-BK$8)*(1-$BQ$8), "")</f>
        <v/>
      </c>
      <c r="BM83" s="169" t="str">
        <f t="shared" si="33"/>
        <v/>
      </c>
      <c r="BN83" s="842" t="str">
        <f t="shared" si="34"/>
        <v/>
      </c>
      <c r="BO83" s="843" t="str">
        <f t="shared" si="35"/>
        <v/>
      </c>
      <c r="BP83" s="841" t="str">
        <f t="shared" si="38"/>
        <v/>
      </c>
      <c r="BQ83" s="170"/>
      <c r="BR83" s="133" t="b">
        <f t="shared" si="36"/>
        <v>1</v>
      </c>
      <c r="BU83" s="171">
        <f t="shared" si="20"/>
        <v>0</v>
      </c>
      <c r="BV83" s="171"/>
    </row>
    <row r="84" spans="2:74" ht="14.95" customHeight="1" x14ac:dyDescent="0.2">
      <c r="B84" s="691">
        <v>73</v>
      </c>
      <c r="C84" s="554"/>
      <c r="D84" s="554"/>
      <c r="E84" s="555"/>
      <c r="F84" s="550"/>
      <c r="G84" s="551"/>
      <c r="H84" s="556"/>
      <c r="I84" s="557"/>
      <c r="J84" s="553"/>
      <c r="K84" s="146">
        <f t="shared" si="37"/>
        <v>0</v>
      </c>
      <c r="M84" s="147">
        <f t="shared" si="25"/>
        <v>0</v>
      </c>
      <c r="N84" s="148">
        <f xml:space="preserve"> IF(M84=0, 0,VLOOKUP($F84,'הנחיות למילוי-התחל כאן'!$F$6:$I$17,3,0))</f>
        <v>0</v>
      </c>
      <c r="O84" s="149">
        <f xml:space="preserve"> IF(M84=0, 0,VLOOKUP($F84,'הנחיות למילוי-התחל כאן'!$F$6:$I$17,4,0))</f>
        <v>0</v>
      </c>
      <c r="P84" s="852">
        <f t="shared" si="26"/>
        <v>0</v>
      </c>
      <c r="Q84" s="230" t="str">
        <f t="shared" si="39"/>
        <v>$S$84:$AH$84</v>
      </c>
      <c r="S84" s="565"/>
      <c r="T84" s="565"/>
      <c r="U84" s="565"/>
      <c r="V84" s="565"/>
      <c r="W84" s="565"/>
      <c r="X84" s="565"/>
      <c r="Y84" s="565"/>
      <c r="Z84" s="565"/>
      <c r="AA84" s="565"/>
      <c r="AB84" s="565"/>
      <c r="AC84" s="565"/>
      <c r="AD84" s="565"/>
      <c r="AE84" s="565"/>
      <c r="AF84" s="565"/>
      <c r="AG84" s="565"/>
      <c r="AH84" s="565"/>
      <c r="AJ84" s="164" t="str">
        <f t="shared" si="27"/>
        <v/>
      </c>
      <c r="AK84" s="152" t="str">
        <f t="shared" ca="1" si="28"/>
        <v/>
      </c>
      <c r="AL84" s="165" t="str">
        <f t="shared" si="29"/>
        <v/>
      </c>
      <c r="AN84" s="154" t="str">
        <f t="shared" si="40"/>
        <v/>
      </c>
      <c r="AO84" s="835" t="str">
        <f t="shared" si="41"/>
        <v/>
      </c>
      <c r="AP84" s="155" t="str">
        <f t="shared" si="42"/>
        <v/>
      </c>
      <c r="AR84" s="166" t="str">
        <f t="shared" si="30"/>
        <v/>
      </c>
      <c r="AS84" s="167" t="str">
        <f t="shared" si="31"/>
        <v/>
      </c>
      <c r="AT84" s="168" t="str">
        <f t="shared" si="32"/>
        <v/>
      </c>
      <c r="AV84" s="160" t="str" cm="1">
        <f t="array" aca="1" ref="AV84" ca="1">IF(AND($M84=1,ISNUMBER(INDIRECT(ADDRESS(ROW(),COLUMN()-_mp_perc_gap)))), INDIRECT(ADDRESS(ROW(),COLUMN()-_mp_perc_gap))*(1-AV$8)*(1-$BQ$8), "")</f>
        <v/>
      </c>
      <c r="AW84" s="160" t="str" cm="1">
        <f t="array" aca="1" ref="AW84" ca="1">IF(AND($M84=1,ISNUMBER(INDIRECT(ADDRESS(ROW(),COLUMN()-_mp_perc_gap)))), INDIRECT(ADDRESS(ROW(),COLUMN()-_mp_perc_gap))*(1-AW$8)*(1-$BQ$8), "")</f>
        <v/>
      </c>
      <c r="AX84" s="160" t="str" cm="1">
        <f t="array" aca="1" ref="AX84" ca="1">IF(AND($M84=1,ISNUMBER(INDIRECT(ADDRESS(ROW(),COLUMN()-_mp_perc_gap)))), INDIRECT(ADDRESS(ROW(),COLUMN()-_mp_perc_gap))*(1-AX$8)*(1-$BQ$8), "")</f>
        <v/>
      </c>
      <c r="AY84" s="160" t="str" cm="1">
        <f t="array" aca="1" ref="AY84" ca="1">IF(AND($M84=1,ISNUMBER(INDIRECT(ADDRESS(ROW(),COLUMN()-_mp_perc_gap)))), INDIRECT(ADDRESS(ROW(),COLUMN()-_mp_perc_gap))*(1-AY$8)*(1-$BQ$8), "")</f>
        <v/>
      </c>
      <c r="AZ84" s="160" t="str" cm="1">
        <f t="array" aca="1" ref="AZ84" ca="1">IF(AND($M84=1,ISNUMBER(INDIRECT(ADDRESS(ROW(),COLUMN()-_mp_perc_gap)))), INDIRECT(ADDRESS(ROW(),COLUMN()-_mp_perc_gap))*(1-AZ$8)*(1-$BQ$8), "")</f>
        <v/>
      </c>
      <c r="BA84" s="160" t="str" cm="1">
        <f t="array" aca="1" ref="BA84" ca="1">IF(AND($M84=1,ISNUMBER(INDIRECT(ADDRESS(ROW(),COLUMN()-_mp_perc_gap)))), INDIRECT(ADDRESS(ROW(),COLUMN()-_mp_perc_gap))*(1-BA$8)*(1-$BQ$8), "")</f>
        <v/>
      </c>
      <c r="BB84" s="160" t="str" cm="1">
        <f t="array" aca="1" ref="BB84" ca="1">IF(AND($M84=1,ISNUMBER(INDIRECT(ADDRESS(ROW(),COLUMN()-_mp_perc_gap)))), INDIRECT(ADDRESS(ROW(),COLUMN()-_mp_perc_gap))*(1-BB$8)*(1-$BQ$8), "")</f>
        <v/>
      </c>
      <c r="BC84" s="160" t="str" cm="1">
        <f t="array" aca="1" ref="BC84" ca="1">IF(AND($M84=1,ISNUMBER(INDIRECT(ADDRESS(ROW(),COLUMN()-_mp_perc_gap)))), INDIRECT(ADDRESS(ROW(),COLUMN()-_mp_perc_gap))*(1-BC$8)*(1-$BQ$8), "")</f>
        <v/>
      </c>
      <c r="BD84" s="160" t="str" cm="1">
        <f t="array" aca="1" ref="BD84" ca="1">IF(AND($M84=1,ISNUMBER(INDIRECT(ADDRESS(ROW(),COLUMN()-_mp_perc_gap)))), INDIRECT(ADDRESS(ROW(),COLUMN()-_mp_perc_gap))*(1-BD$8)*(1-$BQ$8), "")</f>
        <v/>
      </c>
      <c r="BE84" s="160" t="str" cm="1">
        <f t="array" aca="1" ref="BE84" ca="1">IF(AND($M84=1,ISNUMBER(INDIRECT(ADDRESS(ROW(),COLUMN()-_mp_perc_gap)))), INDIRECT(ADDRESS(ROW(),COLUMN()-_mp_perc_gap))*(1-BE$8)*(1-$BQ$8), "")</f>
        <v/>
      </c>
      <c r="BF84" s="160" t="str" cm="1">
        <f t="array" aca="1" ref="BF84" ca="1">IF(AND($M84=1,ISNUMBER(INDIRECT(ADDRESS(ROW(),COLUMN()-_mp_perc_gap)))), INDIRECT(ADDRESS(ROW(),COLUMN()-_mp_perc_gap))*(1-BF$8)*(1-$BQ$8), "")</f>
        <v/>
      </c>
      <c r="BG84" s="160" t="str" cm="1">
        <f t="array" aca="1" ref="BG84" ca="1">IF(AND($M84=1,ISNUMBER(INDIRECT(ADDRESS(ROW(),COLUMN()-_mp_perc_gap)))), INDIRECT(ADDRESS(ROW(),COLUMN()-_mp_perc_gap))*(1-BG$8)*(1-$BQ$8), "")</f>
        <v/>
      </c>
      <c r="BH84" s="160" t="str" cm="1">
        <f t="array" aca="1" ref="BH84" ca="1">IF(AND($M84=1,ISNUMBER(INDIRECT(ADDRESS(ROW(),COLUMN()-_mp_perc_gap)))), INDIRECT(ADDRESS(ROW(),COLUMN()-_mp_perc_gap))*(1-BH$8)*(1-$BQ$8), "")</f>
        <v/>
      </c>
      <c r="BI84" s="160" t="str" cm="1">
        <f t="array" aca="1" ref="BI84" ca="1">IF(AND($M84=1,ISNUMBER(INDIRECT(ADDRESS(ROW(),COLUMN()-_mp_perc_gap)))), INDIRECT(ADDRESS(ROW(),COLUMN()-_mp_perc_gap))*(1-BI$8)*(1-$BQ$8), "")</f>
        <v/>
      </c>
      <c r="BJ84" s="160" t="str" cm="1">
        <f t="array" aca="1" ref="BJ84" ca="1">IF(AND($M84=1,ISNUMBER(INDIRECT(ADDRESS(ROW(),COLUMN()-_mp_perc_gap)))), INDIRECT(ADDRESS(ROW(),COLUMN()-_mp_perc_gap))*(1-BJ$8)*(1-$BQ$8), "")</f>
        <v/>
      </c>
      <c r="BK84" s="160" t="str" cm="1">
        <f t="array" aca="1" ref="BK84" ca="1">IF(AND($M84=1,ISNUMBER(INDIRECT(ADDRESS(ROW(),COLUMN()-_mp_perc_gap)))), INDIRECT(ADDRESS(ROW(),COLUMN()-_mp_perc_gap))*(1-BK$8)*(1-$BQ$8), "")</f>
        <v/>
      </c>
      <c r="BM84" s="169" t="str">
        <f t="shared" si="33"/>
        <v/>
      </c>
      <c r="BN84" s="842" t="str">
        <f t="shared" si="34"/>
        <v/>
      </c>
      <c r="BO84" s="843" t="str">
        <f t="shared" si="35"/>
        <v/>
      </c>
      <c r="BP84" s="841" t="str">
        <f t="shared" si="38"/>
        <v/>
      </c>
      <c r="BQ84" s="170"/>
      <c r="BR84" s="133" t="b">
        <f t="shared" si="36"/>
        <v>1</v>
      </c>
      <c r="BU84" s="171">
        <f t="shared" si="20"/>
        <v>0</v>
      </c>
      <c r="BV84" s="171"/>
    </row>
    <row r="85" spans="2:74" ht="14.95" customHeight="1" x14ac:dyDescent="0.2">
      <c r="B85" s="691">
        <v>74</v>
      </c>
      <c r="C85" s="554"/>
      <c r="D85" s="554"/>
      <c r="E85" s="555"/>
      <c r="F85" s="550"/>
      <c r="G85" s="551"/>
      <c r="H85" s="556"/>
      <c r="I85" s="557"/>
      <c r="J85" s="553"/>
      <c r="K85" s="146">
        <f t="shared" si="37"/>
        <v>0</v>
      </c>
      <c r="M85" s="147">
        <f t="shared" si="25"/>
        <v>0</v>
      </c>
      <c r="N85" s="148">
        <f xml:space="preserve"> IF(M85=0, 0,VLOOKUP($F85,'הנחיות למילוי-התחל כאן'!$F$6:$I$17,3,0))</f>
        <v>0</v>
      </c>
      <c r="O85" s="149">
        <f xml:space="preserve"> IF(M85=0, 0,VLOOKUP($F85,'הנחיות למילוי-התחל כאן'!$F$6:$I$17,4,0))</f>
        <v>0</v>
      </c>
      <c r="P85" s="852">
        <f t="shared" si="26"/>
        <v>0</v>
      </c>
      <c r="Q85" s="230" t="str">
        <f t="shared" si="39"/>
        <v>$S$85:$AH$85</v>
      </c>
      <c r="S85" s="565"/>
      <c r="T85" s="565"/>
      <c r="U85" s="565"/>
      <c r="V85" s="565"/>
      <c r="W85" s="565"/>
      <c r="X85" s="565"/>
      <c r="Y85" s="565"/>
      <c r="Z85" s="565"/>
      <c r="AA85" s="565"/>
      <c r="AB85" s="565"/>
      <c r="AC85" s="565"/>
      <c r="AD85" s="565"/>
      <c r="AE85" s="565"/>
      <c r="AF85" s="565"/>
      <c r="AG85" s="565"/>
      <c r="AH85" s="565"/>
      <c r="AJ85" s="164" t="str">
        <f t="shared" si="27"/>
        <v/>
      </c>
      <c r="AK85" s="152" t="str">
        <f t="shared" ca="1" si="28"/>
        <v/>
      </c>
      <c r="AL85" s="165" t="str">
        <f t="shared" si="29"/>
        <v/>
      </c>
      <c r="AN85" s="154" t="str">
        <f t="shared" si="40"/>
        <v/>
      </c>
      <c r="AO85" s="835" t="str">
        <f t="shared" si="41"/>
        <v/>
      </c>
      <c r="AP85" s="155" t="str">
        <f t="shared" si="42"/>
        <v/>
      </c>
      <c r="AR85" s="166" t="str">
        <f t="shared" si="30"/>
        <v/>
      </c>
      <c r="AS85" s="167" t="str">
        <f t="shared" si="31"/>
        <v/>
      </c>
      <c r="AT85" s="168" t="str">
        <f t="shared" si="32"/>
        <v/>
      </c>
      <c r="AV85" s="160" t="str" cm="1">
        <f t="array" aca="1" ref="AV85" ca="1">IF(AND($M85=1,ISNUMBER(INDIRECT(ADDRESS(ROW(),COLUMN()-_mp_perc_gap)))), INDIRECT(ADDRESS(ROW(),COLUMN()-_mp_perc_gap))*(1-AV$8)*(1-$BQ$8), "")</f>
        <v/>
      </c>
      <c r="AW85" s="160" t="str" cm="1">
        <f t="array" aca="1" ref="AW85" ca="1">IF(AND($M85=1,ISNUMBER(INDIRECT(ADDRESS(ROW(),COLUMN()-_mp_perc_gap)))), INDIRECT(ADDRESS(ROW(),COLUMN()-_mp_perc_gap))*(1-AW$8)*(1-$BQ$8), "")</f>
        <v/>
      </c>
      <c r="AX85" s="160" t="str" cm="1">
        <f t="array" aca="1" ref="AX85" ca="1">IF(AND($M85=1,ISNUMBER(INDIRECT(ADDRESS(ROW(),COLUMN()-_mp_perc_gap)))), INDIRECT(ADDRESS(ROW(),COLUMN()-_mp_perc_gap))*(1-AX$8)*(1-$BQ$8), "")</f>
        <v/>
      </c>
      <c r="AY85" s="160" t="str" cm="1">
        <f t="array" aca="1" ref="AY85" ca="1">IF(AND($M85=1,ISNUMBER(INDIRECT(ADDRESS(ROW(),COLUMN()-_mp_perc_gap)))), INDIRECT(ADDRESS(ROW(),COLUMN()-_mp_perc_gap))*(1-AY$8)*(1-$BQ$8), "")</f>
        <v/>
      </c>
      <c r="AZ85" s="160" t="str" cm="1">
        <f t="array" aca="1" ref="AZ85" ca="1">IF(AND($M85=1,ISNUMBER(INDIRECT(ADDRESS(ROW(),COLUMN()-_mp_perc_gap)))), INDIRECT(ADDRESS(ROW(),COLUMN()-_mp_perc_gap))*(1-AZ$8)*(1-$BQ$8), "")</f>
        <v/>
      </c>
      <c r="BA85" s="160" t="str" cm="1">
        <f t="array" aca="1" ref="BA85" ca="1">IF(AND($M85=1,ISNUMBER(INDIRECT(ADDRESS(ROW(),COLUMN()-_mp_perc_gap)))), INDIRECT(ADDRESS(ROW(),COLUMN()-_mp_perc_gap))*(1-BA$8)*(1-$BQ$8), "")</f>
        <v/>
      </c>
      <c r="BB85" s="160" t="str" cm="1">
        <f t="array" aca="1" ref="BB85" ca="1">IF(AND($M85=1,ISNUMBER(INDIRECT(ADDRESS(ROW(),COLUMN()-_mp_perc_gap)))), INDIRECT(ADDRESS(ROW(),COLUMN()-_mp_perc_gap))*(1-BB$8)*(1-$BQ$8), "")</f>
        <v/>
      </c>
      <c r="BC85" s="160" t="str" cm="1">
        <f t="array" aca="1" ref="BC85" ca="1">IF(AND($M85=1,ISNUMBER(INDIRECT(ADDRESS(ROW(),COLUMN()-_mp_perc_gap)))), INDIRECT(ADDRESS(ROW(),COLUMN()-_mp_perc_gap))*(1-BC$8)*(1-$BQ$8), "")</f>
        <v/>
      </c>
      <c r="BD85" s="160" t="str" cm="1">
        <f t="array" aca="1" ref="BD85" ca="1">IF(AND($M85=1,ISNUMBER(INDIRECT(ADDRESS(ROW(),COLUMN()-_mp_perc_gap)))), INDIRECT(ADDRESS(ROW(),COLUMN()-_mp_perc_gap))*(1-BD$8)*(1-$BQ$8), "")</f>
        <v/>
      </c>
      <c r="BE85" s="160" t="str" cm="1">
        <f t="array" aca="1" ref="BE85" ca="1">IF(AND($M85=1,ISNUMBER(INDIRECT(ADDRESS(ROW(),COLUMN()-_mp_perc_gap)))), INDIRECT(ADDRESS(ROW(),COLUMN()-_mp_perc_gap))*(1-BE$8)*(1-$BQ$8), "")</f>
        <v/>
      </c>
      <c r="BF85" s="160" t="str" cm="1">
        <f t="array" aca="1" ref="BF85" ca="1">IF(AND($M85=1,ISNUMBER(INDIRECT(ADDRESS(ROW(),COLUMN()-_mp_perc_gap)))), INDIRECT(ADDRESS(ROW(),COLUMN()-_mp_perc_gap))*(1-BF$8)*(1-$BQ$8), "")</f>
        <v/>
      </c>
      <c r="BG85" s="160" t="str" cm="1">
        <f t="array" aca="1" ref="BG85" ca="1">IF(AND($M85=1,ISNUMBER(INDIRECT(ADDRESS(ROW(),COLUMN()-_mp_perc_gap)))), INDIRECT(ADDRESS(ROW(),COLUMN()-_mp_perc_gap))*(1-BG$8)*(1-$BQ$8), "")</f>
        <v/>
      </c>
      <c r="BH85" s="160" t="str" cm="1">
        <f t="array" aca="1" ref="BH85" ca="1">IF(AND($M85=1,ISNUMBER(INDIRECT(ADDRESS(ROW(),COLUMN()-_mp_perc_gap)))), INDIRECT(ADDRESS(ROW(),COLUMN()-_mp_perc_gap))*(1-BH$8)*(1-$BQ$8), "")</f>
        <v/>
      </c>
      <c r="BI85" s="160" t="str" cm="1">
        <f t="array" aca="1" ref="BI85" ca="1">IF(AND($M85=1,ISNUMBER(INDIRECT(ADDRESS(ROW(),COLUMN()-_mp_perc_gap)))), INDIRECT(ADDRESS(ROW(),COLUMN()-_mp_perc_gap))*(1-BI$8)*(1-$BQ$8), "")</f>
        <v/>
      </c>
      <c r="BJ85" s="160" t="str" cm="1">
        <f t="array" aca="1" ref="BJ85" ca="1">IF(AND($M85=1,ISNUMBER(INDIRECT(ADDRESS(ROW(),COLUMN()-_mp_perc_gap)))), INDIRECT(ADDRESS(ROW(),COLUMN()-_mp_perc_gap))*(1-BJ$8)*(1-$BQ$8), "")</f>
        <v/>
      </c>
      <c r="BK85" s="160" t="str" cm="1">
        <f t="array" aca="1" ref="BK85" ca="1">IF(AND($M85=1,ISNUMBER(INDIRECT(ADDRESS(ROW(),COLUMN()-_mp_perc_gap)))), INDIRECT(ADDRESS(ROW(),COLUMN()-_mp_perc_gap))*(1-BK$8)*(1-$BQ$8), "")</f>
        <v/>
      </c>
      <c r="BM85" s="169" t="str">
        <f t="shared" si="33"/>
        <v/>
      </c>
      <c r="BN85" s="842" t="str">
        <f t="shared" si="34"/>
        <v/>
      </c>
      <c r="BO85" s="843" t="str">
        <f t="shared" si="35"/>
        <v/>
      </c>
      <c r="BP85" s="841" t="str">
        <f t="shared" si="38"/>
        <v/>
      </c>
      <c r="BQ85" s="170"/>
      <c r="BR85" s="133" t="b">
        <f t="shared" si="36"/>
        <v>1</v>
      </c>
      <c r="BU85" s="171">
        <f t="shared" si="20"/>
        <v>0</v>
      </c>
      <c r="BV85" s="171"/>
    </row>
    <row r="86" spans="2:74" ht="14.95" customHeight="1" x14ac:dyDescent="0.2">
      <c r="B86" s="691">
        <v>75</v>
      </c>
      <c r="C86" s="554"/>
      <c r="D86" s="554"/>
      <c r="E86" s="555"/>
      <c r="F86" s="550"/>
      <c r="G86" s="551"/>
      <c r="H86" s="556"/>
      <c r="I86" s="557"/>
      <c r="J86" s="553"/>
      <c r="K86" s="146">
        <f t="shared" si="37"/>
        <v>0</v>
      </c>
      <c r="M86" s="147">
        <f t="shared" si="25"/>
        <v>0</v>
      </c>
      <c r="N86" s="148">
        <f xml:space="preserve"> IF(M86=0, 0,VLOOKUP($F86,'הנחיות למילוי-התחל כאן'!$F$6:$I$17,3,0))</f>
        <v>0</v>
      </c>
      <c r="O86" s="149">
        <f xml:space="preserve"> IF(M86=0, 0,VLOOKUP($F86,'הנחיות למילוי-התחל כאן'!$F$6:$I$17,4,0))</f>
        <v>0</v>
      </c>
      <c r="P86" s="852">
        <f t="shared" si="26"/>
        <v>0</v>
      </c>
      <c r="Q86" s="230" t="str">
        <f t="shared" si="39"/>
        <v>$S$86:$AH$86</v>
      </c>
      <c r="S86" s="565"/>
      <c r="T86" s="565"/>
      <c r="U86" s="565"/>
      <c r="V86" s="565"/>
      <c r="W86" s="565"/>
      <c r="X86" s="565"/>
      <c r="Y86" s="565"/>
      <c r="Z86" s="565"/>
      <c r="AA86" s="565"/>
      <c r="AB86" s="565"/>
      <c r="AC86" s="565"/>
      <c r="AD86" s="565"/>
      <c r="AE86" s="565"/>
      <c r="AF86" s="565"/>
      <c r="AG86" s="565"/>
      <c r="AH86" s="565"/>
      <c r="AJ86" s="164" t="str">
        <f t="shared" si="27"/>
        <v/>
      </c>
      <c r="AK86" s="152" t="str">
        <f t="shared" ca="1" si="28"/>
        <v/>
      </c>
      <c r="AL86" s="165" t="str">
        <f t="shared" si="29"/>
        <v/>
      </c>
      <c r="AN86" s="154" t="str">
        <f t="shared" si="40"/>
        <v/>
      </c>
      <c r="AO86" s="835" t="str">
        <f t="shared" si="41"/>
        <v/>
      </c>
      <c r="AP86" s="155" t="str">
        <f t="shared" si="42"/>
        <v/>
      </c>
      <c r="AR86" s="166" t="str">
        <f t="shared" si="30"/>
        <v/>
      </c>
      <c r="AS86" s="167" t="str">
        <f t="shared" si="31"/>
        <v/>
      </c>
      <c r="AT86" s="168" t="str">
        <f t="shared" si="32"/>
        <v/>
      </c>
      <c r="AV86" s="160" t="str" cm="1">
        <f t="array" aca="1" ref="AV86" ca="1">IF(AND($M86=1,ISNUMBER(INDIRECT(ADDRESS(ROW(),COLUMN()-_mp_perc_gap)))), INDIRECT(ADDRESS(ROW(),COLUMN()-_mp_perc_gap))*(1-AV$8)*(1-$BQ$8), "")</f>
        <v/>
      </c>
      <c r="AW86" s="160" t="str" cm="1">
        <f t="array" aca="1" ref="AW86" ca="1">IF(AND($M86=1,ISNUMBER(INDIRECT(ADDRESS(ROW(),COLUMN()-_mp_perc_gap)))), INDIRECT(ADDRESS(ROW(),COLUMN()-_mp_perc_gap))*(1-AW$8)*(1-$BQ$8), "")</f>
        <v/>
      </c>
      <c r="AX86" s="160" t="str" cm="1">
        <f t="array" aca="1" ref="AX86" ca="1">IF(AND($M86=1,ISNUMBER(INDIRECT(ADDRESS(ROW(),COLUMN()-_mp_perc_gap)))), INDIRECT(ADDRESS(ROW(),COLUMN()-_mp_perc_gap))*(1-AX$8)*(1-$BQ$8), "")</f>
        <v/>
      </c>
      <c r="AY86" s="160" t="str" cm="1">
        <f t="array" aca="1" ref="AY86" ca="1">IF(AND($M86=1,ISNUMBER(INDIRECT(ADDRESS(ROW(),COLUMN()-_mp_perc_gap)))), INDIRECT(ADDRESS(ROW(),COLUMN()-_mp_perc_gap))*(1-AY$8)*(1-$BQ$8), "")</f>
        <v/>
      </c>
      <c r="AZ86" s="160" t="str" cm="1">
        <f t="array" aca="1" ref="AZ86" ca="1">IF(AND($M86=1,ISNUMBER(INDIRECT(ADDRESS(ROW(),COLUMN()-_mp_perc_gap)))), INDIRECT(ADDRESS(ROW(),COLUMN()-_mp_perc_gap))*(1-AZ$8)*(1-$BQ$8), "")</f>
        <v/>
      </c>
      <c r="BA86" s="160" t="str" cm="1">
        <f t="array" aca="1" ref="BA86" ca="1">IF(AND($M86=1,ISNUMBER(INDIRECT(ADDRESS(ROW(),COLUMN()-_mp_perc_gap)))), INDIRECT(ADDRESS(ROW(),COLUMN()-_mp_perc_gap))*(1-BA$8)*(1-$BQ$8), "")</f>
        <v/>
      </c>
      <c r="BB86" s="160" t="str" cm="1">
        <f t="array" aca="1" ref="BB86" ca="1">IF(AND($M86=1,ISNUMBER(INDIRECT(ADDRESS(ROW(),COLUMN()-_mp_perc_gap)))), INDIRECT(ADDRESS(ROW(),COLUMN()-_mp_perc_gap))*(1-BB$8)*(1-$BQ$8), "")</f>
        <v/>
      </c>
      <c r="BC86" s="160" t="str" cm="1">
        <f t="array" aca="1" ref="BC86" ca="1">IF(AND($M86=1,ISNUMBER(INDIRECT(ADDRESS(ROW(),COLUMN()-_mp_perc_gap)))), INDIRECT(ADDRESS(ROW(),COLUMN()-_mp_perc_gap))*(1-BC$8)*(1-$BQ$8), "")</f>
        <v/>
      </c>
      <c r="BD86" s="160" t="str" cm="1">
        <f t="array" aca="1" ref="BD86" ca="1">IF(AND($M86=1,ISNUMBER(INDIRECT(ADDRESS(ROW(),COLUMN()-_mp_perc_gap)))), INDIRECT(ADDRESS(ROW(),COLUMN()-_mp_perc_gap))*(1-BD$8)*(1-$BQ$8), "")</f>
        <v/>
      </c>
      <c r="BE86" s="160" t="str" cm="1">
        <f t="array" aca="1" ref="BE86" ca="1">IF(AND($M86=1,ISNUMBER(INDIRECT(ADDRESS(ROW(),COLUMN()-_mp_perc_gap)))), INDIRECT(ADDRESS(ROW(),COLUMN()-_mp_perc_gap))*(1-BE$8)*(1-$BQ$8), "")</f>
        <v/>
      </c>
      <c r="BF86" s="160" t="str" cm="1">
        <f t="array" aca="1" ref="BF86" ca="1">IF(AND($M86=1,ISNUMBER(INDIRECT(ADDRESS(ROW(),COLUMN()-_mp_perc_gap)))), INDIRECT(ADDRESS(ROW(),COLUMN()-_mp_perc_gap))*(1-BF$8)*(1-$BQ$8), "")</f>
        <v/>
      </c>
      <c r="BG86" s="160" t="str" cm="1">
        <f t="array" aca="1" ref="BG86" ca="1">IF(AND($M86=1,ISNUMBER(INDIRECT(ADDRESS(ROW(),COLUMN()-_mp_perc_gap)))), INDIRECT(ADDRESS(ROW(),COLUMN()-_mp_perc_gap))*(1-BG$8)*(1-$BQ$8), "")</f>
        <v/>
      </c>
      <c r="BH86" s="160" t="str" cm="1">
        <f t="array" aca="1" ref="BH86" ca="1">IF(AND($M86=1,ISNUMBER(INDIRECT(ADDRESS(ROW(),COLUMN()-_mp_perc_gap)))), INDIRECT(ADDRESS(ROW(),COLUMN()-_mp_perc_gap))*(1-BH$8)*(1-$BQ$8), "")</f>
        <v/>
      </c>
      <c r="BI86" s="160" t="str" cm="1">
        <f t="array" aca="1" ref="BI86" ca="1">IF(AND($M86=1,ISNUMBER(INDIRECT(ADDRESS(ROW(),COLUMN()-_mp_perc_gap)))), INDIRECT(ADDRESS(ROW(),COLUMN()-_mp_perc_gap))*(1-BI$8)*(1-$BQ$8), "")</f>
        <v/>
      </c>
      <c r="BJ86" s="160" t="str" cm="1">
        <f t="array" aca="1" ref="BJ86" ca="1">IF(AND($M86=1,ISNUMBER(INDIRECT(ADDRESS(ROW(),COLUMN()-_mp_perc_gap)))), INDIRECT(ADDRESS(ROW(),COLUMN()-_mp_perc_gap))*(1-BJ$8)*(1-$BQ$8), "")</f>
        <v/>
      </c>
      <c r="BK86" s="160" t="str" cm="1">
        <f t="array" aca="1" ref="BK86" ca="1">IF(AND($M86=1,ISNUMBER(INDIRECT(ADDRESS(ROW(),COLUMN()-_mp_perc_gap)))), INDIRECT(ADDRESS(ROW(),COLUMN()-_mp_perc_gap))*(1-BK$8)*(1-$BQ$8), "")</f>
        <v/>
      </c>
      <c r="BM86" s="169" t="str">
        <f t="shared" si="33"/>
        <v/>
      </c>
      <c r="BN86" s="842" t="str">
        <f t="shared" si="34"/>
        <v/>
      </c>
      <c r="BO86" s="843" t="str">
        <f t="shared" si="35"/>
        <v/>
      </c>
      <c r="BP86" s="841" t="str">
        <f t="shared" si="38"/>
        <v/>
      </c>
      <c r="BQ86" s="170"/>
      <c r="BR86" s="133" t="b">
        <f t="shared" si="36"/>
        <v>1</v>
      </c>
      <c r="BU86" s="171">
        <f t="shared" si="20"/>
        <v>0</v>
      </c>
      <c r="BV86" s="171"/>
    </row>
    <row r="87" spans="2:74" ht="14.95" customHeight="1" x14ac:dyDescent="0.2">
      <c r="B87" s="691">
        <v>76</v>
      </c>
      <c r="C87" s="554"/>
      <c r="D87" s="554"/>
      <c r="E87" s="555"/>
      <c r="F87" s="550"/>
      <c r="G87" s="551"/>
      <c r="H87" s="556"/>
      <c r="I87" s="557"/>
      <c r="J87" s="553"/>
      <c r="K87" s="146">
        <f t="shared" si="37"/>
        <v>0</v>
      </c>
      <c r="M87" s="147">
        <f t="shared" si="25"/>
        <v>0</v>
      </c>
      <c r="N87" s="148">
        <f xml:space="preserve"> IF(M87=0, 0,VLOOKUP($F87,'הנחיות למילוי-התחל כאן'!$F$6:$I$17,3,0))</f>
        <v>0</v>
      </c>
      <c r="O87" s="149">
        <f xml:space="preserve"> IF(M87=0, 0,VLOOKUP($F87,'הנחיות למילוי-התחל כאן'!$F$6:$I$17,4,0))</f>
        <v>0</v>
      </c>
      <c r="P87" s="852">
        <f t="shared" si="26"/>
        <v>0</v>
      </c>
      <c r="Q87" s="230" t="str">
        <f t="shared" si="39"/>
        <v>$S$87:$AH$87</v>
      </c>
      <c r="S87" s="565"/>
      <c r="T87" s="565"/>
      <c r="U87" s="565"/>
      <c r="V87" s="565"/>
      <c r="W87" s="565"/>
      <c r="X87" s="565"/>
      <c r="Y87" s="565"/>
      <c r="Z87" s="565"/>
      <c r="AA87" s="565"/>
      <c r="AB87" s="565"/>
      <c r="AC87" s="565"/>
      <c r="AD87" s="565"/>
      <c r="AE87" s="565"/>
      <c r="AF87" s="565"/>
      <c r="AG87" s="565"/>
      <c r="AH87" s="565"/>
      <c r="AJ87" s="164" t="str">
        <f t="shared" si="27"/>
        <v/>
      </c>
      <c r="AK87" s="152" t="str">
        <f t="shared" ca="1" si="28"/>
        <v/>
      </c>
      <c r="AL87" s="165" t="str">
        <f t="shared" si="29"/>
        <v/>
      </c>
      <c r="AN87" s="154" t="str">
        <f t="shared" si="40"/>
        <v/>
      </c>
      <c r="AO87" s="835" t="str">
        <f t="shared" si="41"/>
        <v/>
      </c>
      <c r="AP87" s="155" t="str">
        <f t="shared" si="42"/>
        <v/>
      </c>
      <c r="AR87" s="166" t="str">
        <f t="shared" si="30"/>
        <v/>
      </c>
      <c r="AS87" s="167" t="str">
        <f t="shared" si="31"/>
        <v/>
      </c>
      <c r="AT87" s="168" t="str">
        <f t="shared" si="32"/>
        <v/>
      </c>
      <c r="AV87" s="160" t="str" cm="1">
        <f t="array" aca="1" ref="AV87" ca="1">IF(AND($M87=1,ISNUMBER(INDIRECT(ADDRESS(ROW(),COLUMN()-_mp_perc_gap)))), INDIRECT(ADDRESS(ROW(),COLUMN()-_mp_perc_gap))*(1-AV$8)*(1-$BQ$8), "")</f>
        <v/>
      </c>
      <c r="AW87" s="160" t="str" cm="1">
        <f t="array" aca="1" ref="AW87" ca="1">IF(AND($M87=1,ISNUMBER(INDIRECT(ADDRESS(ROW(),COLUMN()-_mp_perc_gap)))), INDIRECT(ADDRESS(ROW(),COLUMN()-_mp_perc_gap))*(1-AW$8)*(1-$BQ$8), "")</f>
        <v/>
      </c>
      <c r="AX87" s="160" t="str" cm="1">
        <f t="array" aca="1" ref="AX87" ca="1">IF(AND($M87=1,ISNUMBER(INDIRECT(ADDRESS(ROW(),COLUMN()-_mp_perc_gap)))), INDIRECT(ADDRESS(ROW(),COLUMN()-_mp_perc_gap))*(1-AX$8)*(1-$BQ$8), "")</f>
        <v/>
      </c>
      <c r="AY87" s="160" t="str" cm="1">
        <f t="array" aca="1" ref="AY87" ca="1">IF(AND($M87=1,ISNUMBER(INDIRECT(ADDRESS(ROW(),COLUMN()-_mp_perc_gap)))), INDIRECT(ADDRESS(ROW(),COLUMN()-_mp_perc_gap))*(1-AY$8)*(1-$BQ$8), "")</f>
        <v/>
      </c>
      <c r="AZ87" s="160" t="str" cm="1">
        <f t="array" aca="1" ref="AZ87" ca="1">IF(AND($M87=1,ISNUMBER(INDIRECT(ADDRESS(ROW(),COLUMN()-_mp_perc_gap)))), INDIRECT(ADDRESS(ROW(),COLUMN()-_mp_perc_gap))*(1-AZ$8)*(1-$BQ$8), "")</f>
        <v/>
      </c>
      <c r="BA87" s="160" t="str" cm="1">
        <f t="array" aca="1" ref="BA87" ca="1">IF(AND($M87=1,ISNUMBER(INDIRECT(ADDRESS(ROW(),COLUMN()-_mp_perc_gap)))), INDIRECT(ADDRESS(ROW(),COLUMN()-_mp_perc_gap))*(1-BA$8)*(1-$BQ$8), "")</f>
        <v/>
      </c>
      <c r="BB87" s="160" t="str" cm="1">
        <f t="array" aca="1" ref="BB87" ca="1">IF(AND($M87=1,ISNUMBER(INDIRECT(ADDRESS(ROW(),COLUMN()-_mp_perc_gap)))), INDIRECT(ADDRESS(ROW(),COLUMN()-_mp_perc_gap))*(1-BB$8)*(1-$BQ$8), "")</f>
        <v/>
      </c>
      <c r="BC87" s="160" t="str" cm="1">
        <f t="array" aca="1" ref="BC87" ca="1">IF(AND($M87=1,ISNUMBER(INDIRECT(ADDRESS(ROW(),COLUMN()-_mp_perc_gap)))), INDIRECT(ADDRESS(ROW(),COLUMN()-_mp_perc_gap))*(1-BC$8)*(1-$BQ$8), "")</f>
        <v/>
      </c>
      <c r="BD87" s="160" t="str" cm="1">
        <f t="array" aca="1" ref="BD87" ca="1">IF(AND($M87=1,ISNUMBER(INDIRECT(ADDRESS(ROW(),COLUMN()-_mp_perc_gap)))), INDIRECT(ADDRESS(ROW(),COLUMN()-_mp_perc_gap))*(1-BD$8)*(1-$BQ$8), "")</f>
        <v/>
      </c>
      <c r="BE87" s="160" t="str" cm="1">
        <f t="array" aca="1" ref="BE87" ca="1">IF(AND($M87=1,ISNUMBER(INDIRECT(ADDRESS(ROW(),COLUMN()-_mp_perc_gap)))), INDIRECT(ADDRESS(ROW(),COLUMN()-_mp_perc_gap))*(1-BE$8)*(1-$BQ$8), "")</f>
        <v/>
      </c>
      <c r="BF87" s="160" t="str" cm="1">
        <f t="array" aca="1" ref="BF87" ca="1">IF(AND($M87=1,ISNUMBER(INDIRECT(ADDRESS(ROW(),COLUMN()-_mp_perc_gap)))), INDIRECT(ADDRESS(ROW(),COLUMN()-_mp_perc_gap))*(1-BF$8)*(1-$BQ$8), "")</f>
        <v/>
      </c>
      <c r="BG87" s="160" t="str" cm="1">
        <f t="array" aca="1" ref="BG87" ca="1">IF(AND($M87=1,ISNUMBER(INDIRECT(ADDRESS(ROW(),COLUMN()-_mp_perc_gap)))), INDIRECT(ADDRESS(ROW(),COLUMN()-_mp_perc_gap))*(1-BG$8)*(1-$BQ$8), "")</f>
        <v/>
      </c>
      <c r="BH87" s="160" t="str" cm="1">
        <f t="array" aca="1" ref="BH87" ca="1">IF(AND($M87=1,ISNUMBER(INDIRECT(ADDRESS(ROW(),COLUMN()-_mp_perc_gap)))), INDIRECT(ADDRESS(ROW(),COLUMN()-_mp_perc_gap))*(1-BH$8)*(1-$BQ$8), "")</f>
        <v/>
      </c>
      <c r="BI87" s="160" t="str" cm="1">
        <f t="array" aca="1" ref="BI87" ca="1">IF(AND($M87=1,ISNUMBER(INDIRECT(ADDRESS(ROW(),COLUMN()-_mp_perc_gap)))), INDIRECT(ADDRESS(ROW(),COLUMN()-_mp_perc_gap))*(1-BI$8)*(1-$BQ$8), "")</f>
        <v/>
      </c>
      <c r="BJ87" s="160" t="str" cm="1">
        <f t="array" aca="1" ref="BJ87" ca="1">IF(AND($M87=1,ISNUMBER(INDIRECT(ADDRESS(ROW(),COLUMN()-_mp_perc_gap)))), INDIRECT(ADDRESS(ROW(),COLUMN()-_mp_perc_gap))*(1-BJ$8)*(1-$BQ$8), "")</f>
        <v/>
      </c>
      <c r="BK87" s="160" t="str" cm="1">
        <f t="array" aca="1" ref="BK87" ca="1">IF(AND($M87=1,ISNUMBER(INDIRECT(ADDRESS(ROW(),COLUMN()-_mp_perc_gap)))), INDIRECT(ADDRESS(ROW(),COLUMN()-_mp_perc_gap))*(1-BK$8)*(1-$BQ$8), "")</f>
        <v/>
      </c>
      <c r="BM87" s="169" t="str">
        <f t="shared" si="33"/>
        <v/>
      </c>
      <c r="BN87" s="842" t="str">
        <f t="shared" si="34"/>
        <v/>
      </c>
      <c r="BO87" s="843" t="str">
        <f t="shared" si="35"/>
        <v/>
      </c>
      <c r="BP87" s="841" t="str">
        <f t="shared" si="38"/>
        <v/>
      </c>
      <c r="BQ87" s="170"/>
      <c r="BR87" s="133" t="b">
        <f t="shared" si="36"/>
        <v>1</v>
      </c>
      <c r="BU87" s="171">
        <f t="shared" si="20"/>
        <v>0</v>
      </c>
      <c r="BV87" s="171"/>
    </row>
    <row r="88" spans="2:74" ht="14.95" customHeight="1" x14ac:dyDescent="0.2">
      <c r="B88" s="691">
        <v>77</v>
      </c>
      <c r="C88" s="554"/>
      <c r="D88" s="554"/>
      <c r="E88" s="555"/>
      <c r="F88" s="550"/>
      <c r="G88" s="551"/>
      <c r="H88" s="556"/>
      <c r="I88" s="557"/>
      <c r="J88" s="553"/>
      <c r="K88" s="146">
        <f t="shared" si="37"/>
        <v>0</v>
      </c>
      <c r="M88" s="147">
        <f t="shared" si="25"/>
        <v>0</v>
      </c>
      <c r="N88" s="148">
        <f xml:space="preserve"> IF(M88=0, 0,VLOOKUP($F88,'הנחיות למילוי-התחל כאן'!$F$6:$I$17,3,0))</f>
        <v>0</v>
      </c>
      <c r="O88" s="149">
        <f xml:space="preserve"> IF(M88=0, 0,VLOOKUP($F88,'הנחיות למילוי-התחל כאן'!$F$6:$I$17,4,0))</f>
        <v>0</v>
      </c>
      <c r="P88" s="852">
        <f t="shared" si="26"/>
        <v>0</v>
      </c>
      <c r="Q88" s="230" t="str">
        <f t="shared" si="39"/>
        <v>$S$88:$AH$88</v>
      </c>
      <c r="S88" s="565"/>
      <c r="T88" s="565"/>
      <c r="U88" s="565"/>
      <c r="V88" s="565"/>
      <c r="W88" s="565"/>
      <c r="X88" s="565"/>
      <c r="Y88" s="565"/>
      <c r="Z88" s="565"/>
      <c r="AA88" s="565"/>
      <c r="AB88" s="565"/>
      <c r="AC88" s="565"/>
      <c r="AD88" s="565"/>
      <c r="AE88" s="565"/>
      <c r="AF88" s="565"/>
      <c r="AG88" s="565"/>
      <c r="AH88" s="565"/>
      <c r="AJ88" s="164" t="str">
        <f t="shared" si="27"/>
        <v/>
      </c>
      <c r="AK88" s="152" t="str">
        <f t="shared" ca="1" si="28"/>
        <v/>
      </c>
      <c r="AL88" s="165" t="str">
        <f t="shared" si="29"/>
        <v/>
      </c>
      <c r="AN88" s="154" t="str">
        <f t="shared" si="40"/>
        <v/>
      </c>
      <c r="AO88" s="835" t="str">
        <f t="shared" si="41"/>
        <v/>
      </c>
      <c r="AP88" s="155" t="str">
        <f t="shared" si="42"/>
        <v/>
      </c>
      <c r="AR88" s="166" t="str">
        <f t="shared" si="30"/>
        <v/>
      </c>
      <c r="AS88" s="167" t="str">
        <f t="shared" si="31"/>
        <v/>
      </c>
      <c r="AT88" s="168" t="str">
        <f t="shared" si="32"/>
        <v/>
      </c>
      <c r="AV88" s="160" t="str" cm="1">
        <f t="array" aca="1" ref="AV88" ca="1">IF(AND($M88=1,ISNUMBER(INDIRECT(ADDRESS(ROW(),COLUMN()-_mp_perc_gap)))), INDIRECT(ADDRESS(ROW(),COLUMN()-_mp_perc_gap))*(1-AV$8)*(1-$BQ$8), "")</f>
        <v/>
      </c>
      <c r="AW88" s="160" t="str" cm="1">
        <f t="array" aca="1" ref="AW88" ca="1">IF(AND($M88=1,ISNUMBER(INDIRECT(ADDRESS(ROW(),COLUMN()-_mp_perc_gap)))), INDIRECT(ADDRESS(ROW(),COLUMN()-_mp_perc_gap))*(1-AW$8)*(1-$BQ$8), "")</f>
        <v/>
      </c>
      <c r="AX88" s="160" t="str" cm="1">
        <f t="array" aca="1" ref="AX88" ca="1">IF(AND($M88=1,ISNUMBER(INDIRECT(ADDRESS(ROW(),COLUMN()-_mp_perc_gap)))), INDIRECT(ADDRESS(ROW(),COLUMN()-_mp_perc_gap))*(1-AX$8)*(1-$BQ$8), "")</f>
        <v/>
      </c>
      <c r="AY88" s="160" t="str" cm="1">
        <f t="array" aca="1" ref="AY88" ca="1">IF(AND($M88=1,ISNUMBER(INDIRECT(ADDRESS(ROW(),COLUMN()-_mp_perc_gap)))), INDIRECT(ADDRESS(ROW(),COLUMN()-_mp_perc_gap))*(1-AY$8)*(1-$BQ$8), "")</f>
        <v/>
      </c>
      <c r="AZ88" s="160" t="str" cm="1">
        <f t="array" aca="1" ref="AZ88" ca="1">IF(AND($M88=1,ISNUMBER(INDIRECT(ADDRESS(ROW(),COLUMN()-_mp_perc_gap)))), INDIRECT(ADDRESS(ROW(),COLUMN()-_mp_perc_gap))*(1-AZ$8)*(1-$BQ$8), "")</f>
        <v/>
      </c>
      <c r="BA88" s="160" t="str" cm="1">
        <f t="array" aca="1" ref="BA88" ca="1">IF(AND($M88=1,ISNUMBER(INDIRECT(ADDRESS(ROW(),COLUMN()-_mp_perc_gap)))), INDIRECT(ADDRESS(ROW(),COLUMN()-_mp_perc_gap))*(1-BA$8)*(1-$BQ$8), "")</f>
        <v/>
      </c>
      <c r="BB88" s="160" t="str" cm="1">
        <f t="array" aca="1" ref="BB88" ca="1">IF(AND($M88=1,ISNUMBER(INDIRECT(ADDRESS(ROW(),COLUMN()-_mp_perc_gap)))), INDIRECT(ADDRESS(ROW(),COLUMN()-_mp_perc_gap))*(1-BB$8)*(1-$BQ$8), "")</f>
        <v/>
      </c>
      <c r="BC88" s="160" t="str" cm="1">
        <f t="array" aca="1" ref="BC88" ca="1">IF(AND($M88=1,ISNUMBER(INDIRECT(ADDRESS(ROW(),COLUMN()-_mp_perc_gap)))), INDIRECT(ADDRESS(ROW(),COLUMN()-_mp_perc_gap))*(1-BC$8)*(1-$BQ$8), "")</f>
        <v/>
      </c>
      <c r="BD88" s="160" t="str" cm="1">
        <f t="array" aca="1" ref="BD88" ca="1">IF(AND($M88=1,ISNUMBER(INDIRECT(ADDRESS(ROW(),COLUMN()-_mp_perc_gap)))), INDIRECT(ADDRESS(ROW(),COLUMN()-_mp_perc_gap))*(1-BD$8)*(1-$BQ$8), "")</f>
        <v/>
      </c>
      <c r="BE88" s="160" t="str" cm="1">
        <f t="array" aca="1" ref="BE88" ca="1">IF(AND($M88=1,ISNUMBER(INDIRECT(ADDRESS(ROW(),COLUMN()-_mp_perc_gap)))), INDIRECT(ADDRESS(ROW(),COLUMN()-_mp_perc_gap))*(1-BE$8)*(1-$BQ$8), "")</f>
        <v/>
      </c>
      <c r="BF88" s="160" t="str" cm="1">
        <f t="array" aca="1" ref="BF88" ca="1">IF(AND($M88=1,ISNUMBER(INDIRECT(ADDRESS(ROW(),COLUMN()-_mp_perc_gap)))), INDIRECT(ADDRESS(ROW(),COLUMN()-_mp_perc_gap))*(1-BF$8)*(1-$BQ$8), "")</f>
        <v/>
      </c>
      <c r="BG88" s="160" t="str" cm="1">
        <f t="array" aca="1" ref="BG88" ca="1">IF(AND($M88=1,ISNUMBER(INDIRECT(ADDRESS(ROW(),COLUMN()-_mp_perc_gap)))), INDIRECT(ADDRESS(ROW(),COLUMN()-_mp_perc_gap))*(1-BG$8)*(1-$BQ$8), "")</f>
        <v/>
      </c>
      <c r="BH88" s="160" t="str" cm="1">
        <f t="array" aca="1" ref="BH88" ca="1">IF(AND($M88=1,ISNUMBER(INDIRECT(ADDRESS(ROW(),COLUMN()-_mp_perc_gap)))), INDIRECT(ADDRESS(ROW(),COLUMN()-_mp_perc_gap))*(1-BH$8)*(1-$BQ$8), "")</f>
        <v/>
      </c>
      <c r="BI88" s="160" t="str" cm="1">
        <f t="array" aca="1" ref="BI88" ca="1">IF(AND($M88=1,ISNUMBER(INDIRECT(ADDRESS(ROW(),COLUMN()-_mp_perc_gap)))), INDIRECT(ADDRESS(ROW(),COLUMN()-_mp_perc_gap))*(1-BI$8)*(1-$BQ$8), "")</f>
        <v/>
      </c>
      <c r="BJ88" s="160" t="str" cm="1">
        <f t="array" aca="1" ref="BJ88" ca="1">IF(AND($M88=1,ISNUMBER(INDIRECT(ADDRESS(ROW(),COLUMN()-_mp_perc_gap)))), INDIRECT(ADDRESS(ROW(),COLUMN()-_mp_perc_gap))*(1-BJ$8)*(1-$BQ$8), "")</f>
        <v/>
      </c>
      <c r="BK88" s="160" t="str" cm="1">
        <f t="array" aca="1" ref="BK88" ca="1">IF(AND($M88=1,ISNUMBER(INDIRECT(ADDRESS(ROW(),COLUMN()-_mp_perc_gap)))), INDIRECT(ADDRESS(ROW(),COLUMN()-_mp_perc_gap))*(1-BK$8)*(1-$BQ$8), "")</f>
        <v/>
      </c>
      <c r="BM88" s="169" t="str">
        <f t="shared" si="33"/>
        <v/>
      </c>
      <c r="BN88" s="842" t="str">
        <f t="shared" si="34"/>
        <v/>
      </c>
      <c r="BO88" s="843" t="str">
        <f t="shared" si="35"/>
        <v/>
      </c>
      <c r="BP88" s="841" t="str">
        <f t="shared" si="38"/>
        <v/>
      </c>
      <c r="BQ88" s="170"/>
      <c r="BR88" s="133" t="b">
        <f t="shared" si="36"/>
        <v>1</v>
      </c>
      <c r="BU88" s="171">
        <f t="shared" ref="BU88:BU151" si="43">+G88+H88</f>
        <v>0</v>
      </c>
      <c r="BV88" s="171"/>
    </row>
    <row r="89" spans="2:74" ht="14.95" customHeight="1" x14ac:dyDescent="0.2">
      <c r="B89" s="691">
        <v>78</v>
      </c>
      <c r="C89" s="554"/>
      <c r="D89" s="554"/>
      <c r="E89" s="555"/>
      <c r="F89" s="550"/>
      <c r="G89" s="551"/>
      <c r="H89" s="556"/>
      <c r="I89" s="557"/>
      <c r="J89" s="553"/>
      <c r="K89" s="146">
        <f t="shared" si="37"/>
        <v>0</v>
      </c>
      <c r="M89" s="147">
        <f t="shared" si="25"/>
        <v>0</v>
      </c>
      <c r="N89" s="148">
        <f xml:space="preserve"> IF(M89=0, 0,VLOOKUP($F89,'הנחיות למילוי-התחל כאן'!$F$6:$I$17,3,0))</f>
        <v>0</v>
      </c>
      <c r="O89" s="149">
        <f xml:space="preserve"> IF(M89=0, 0,VLOOKUP($F89,'הנחיות למילוי-התחל כאן'!$F$6:$I$17,4,0))</f>
        <v>0</v>
      </c>
      <c r="P89" s="852">
        <f t="shared" si="26"/>
        <v>0</v>
      </c>
      <c r="Q89" s="230" t="str">
        <f t="shared" si="39"/>
        <v>$S$89:$AH$89</v>
      </c>
      <c r="S89" s="565"/>
      <c r="T89" s="565"/>
      <c r="U89" s="565"/>
      <c r="V89" s="565"/>
      <c r="W89" s="565"/>
      <c r="X89" s="565"/>
      <c r="Y89" s="565"/>
      <c r="Z89" s="565"/>
      <c r="AA89" s="565"/>
      <c r="AB89" s="565"/>
      <c r="AC89" s="565"/>
      <c r="AD89" s="565"/>
      <c r="AE89" s="565"/>
      <c r="AF89" s="565"/>
      <c r="AG89" s="565"/>
      <c r="AH89" s="565"/>
      <c r="AJ89" s="164" t="str">
        <f t="shared" si="27"/>
        <v/>
      </c>
      <c r="AK89" s="152" t="str">
        <f t="shared" ca="1" si="28"/>
        <v/>
      </c>
      <c r="AL89" s="165" t="str">
        <f t="shared" si="29"/>
        <v/>
      </c>
      <c r="AN89" s="154" t="str">
        <f t="shared" si="40"/>
        <v/>
      </c>
      <c r="AO89" s="835" t="str">
        <f t="shared" si="41"/>
        <v/>
      </c>
      <c r="AP89" s="155" t="str">
        <f t="shared" si="42"/>
        <v/>
      </c>
      <c r="AR89" s="166" t="str">
        <f t="shared" si="30"/>
        <v/>
      </c>
      <c r="AS89" s="167" t="str">
        <f t="shared" si="31"/>
        <v/>
      </c>
      <c r="AT89" s="168" t="str">
        <f t="shared" si="32"/>
        <v/>
      </c>
      <c r="AV89" s="160" t="str" cm="1">
        <f t="array" aca="1" ref="AV89" ca="1">IF(AND($M89=1,ISNUMBER(INDIRECT(ADDRESS(ROW(),COLUMN()-_mp_perc_gap)))), INDIRECT(ADDRESS(ROW(),COLUMN()-_mp_perc_gap))*(1-AV$8)*(1-$BQ$8), "")</f>
        <v/>
      </c>
      <c r="AW89" s="160" t="str" cm="1">
        <f t="array" aca="1" ref="AW89" ca="1">IF(AND($M89=1,ISNUMBER(INDIRECT(ADDRESS(ROW(),COLUMN()-_mp_perc_gap)))), INDIRECT(ADDRESS(ROW(),COLUMN()-_mp_perc_gap))*(1-AW$8)*(1-$BQ$8), "")</f>
        <v/>
      </c>
      <c r="AX89" s="160" t="str" cm="1">
        <f t="array" aca="1" ref="AX89" ca="1">IF(AND($M89=1,ISNUMBER(INDIRECT(ADDRESS(ROW(),COLUMN()-_mp_perc_gap)))), INDIRECT(ADDRESS(ROW(),COLUMN()-_mp_perc_gap))*(1-AX$8)*(1-$BQ$8), "")</f>
        <v/>
      </c>
      <c r="AY89" s="160" t="str" cm="1">
        <f t="array" aca="1" ref="AY89" ca="1">IF(AND($M89=1,ISNUMBER(INDIRECT(ADDRESS(ROW(),COLUMN()-_mp_perc_gap)))), INDIRECT(ADDRESS(ROW(),COLUMN()-_mp_perc_gap))*(1-AY$8)*(1-$BQ$8), "")</f>
        <v/>
      </c>
      <c r="AZ89" s="160" t="str" cm="1">
        <f t="array" aca="1" ref="AZ89" ca="1">IF(AND($M89=1,ISNUMBER(INDIRECT(ADDRESS(ROW(),COLUMN()-_mp_perc_gap)))), INDIRECT(ADDRESS(ROW(),COLUMN()-_mp_perc_gap))*(1-AZ$8)*(1-$BQ$8), "")</f>
        <v/>
      </c>
      <c r="BA89" s="160" t="str" cm="1">
        <f t="array" aca="1" ref="BA89" ca="1">IF(AND($M89=1,ISNUMBER(INDIRECT(ADDRESS(ROW(),COLUMN()-_mp_perc_gap)))), INDIRECT(ADDRESS(ROW(),COLUMN()-_mp_perc_gap))*(1-BA$8)*(1-$BQ$8), "")</f>
        <v/>
      </c>
      <c r="BB89" s="160" t="str" cm="1">
        <f t="array" aca="1" ref="BB89" ca="1">IF(AND($M89=1,ISNUMBER(INDIRECT(ADDRESS(ROW(),COLUMN()-_mp_perc_gap)))), INDIRECT(ADDRESS(ROW(),COLUMN()-_mp_perc_gap))*(1-BB$8)*(1-$BQ$8), "")</f>
        <v/>
      </c>
      <c r="BC89" s="160" t="str" cm="1">
        <f t="array" aca="1" ref="BC89" ca="1">IF(AND($M89=1,ISNUMBER(INDIRECT(ADDRESS(ROW(),COLUMN()-_mp_perc_gap)))), INDIRECT(ADDRESS(ROW(),COLUMN()-_mp_perc_gap))*(1-BC$8)*(1-$BQ$8), "")</f>
        <v/>
      </c>
      <c r="BD89" s="160" t="str" cm="1">
        <f t="array" aca="1" ref="BD89" ca="1">IF(AND($M89=1,ISNUMBER(INDIRECT(ADDRESS(ROW(),COLUMN()-_mp_perc_gap)))), INDIRECT(ADDRESS(ROW(),COLUMN()-_mp_perc_gap))*(1-BD$8)*(1-$BQ$8), "")</f>
        <v/>
      </c>
      <c r="BE89" s="160" t="str" cm="1">
        <f t="array" aca="1" ref="BE89" ca="1">IF(AND($M89=1,ISNUMBER(INDIRECT(ADDRESS(ROW(),COLUMN()-_mp_perc_gap)))), INDIRECT(ADDRESS(ROW(),COLUMN()-_mp_perc_gap))*(1-BE$8)*(1-$BQ$8), "")</f>
        <v/>
      </c>
      <c r="BF89" s="160" t="str" cm="1">
        <f t="array" aca="1" ref="BF89" ca="1">IF(AND($M89=1,ISNUMBER(INDIRECT(ADDRESS(ROW(),COLUMN()-_mp_perc_gap)))), INDIRECT(ADDRESS(ROW(),COLUMN()-_mp_perc_gap))*(1-BF$8)*(1-$BQ$8), "")</f>
        <v/>
      </c>
      <c r="BG89" s="160" t="str" cm="1">
        <f t="array" aca="1" ref="BG89" ca="1">IF(AND($M89=1,ISNUMBER(INDIRECT(ADDRESS(ROW(),COLUMN()-_mp_perc_gap)))), INDIRECT(ADDRESS(ROW(),COLUMN()-_mp_perc_gap))*(1-BG$8)*(1-$BQ$8), "")</f>
        <v/>
      </c>
      <c r="BH89" s="160" t="str" cm="1">
        <f t="array" aca="1" ref="BH89" ca="1">IF(AND($M89=1,ISNUMBER(INDIRECT(ADDRESS(ROW(),COLUMN()-_mp_perc_gap)))), INDIRECT(ADDRESS(ROW(),COLUMN()-_mp_perc_gap))*(1-BH$8)*(1-$BQ$8), "")</f>
        <v/>
      </c>
      <c r="BI89" s="160" t="str" cm="1">
        <f t="array" aca="1" ref="BI89" ca="1">IF(AND($M89=1,ISNUMBER(INDIRECT(ADDRESS(ROW(),COLUMN()-_mp_perc_gap)))), INDIRECT(ADDRESS(ROW(),COLUMN()-_mp_perc_gap))*(1-BI$8)*(1-$BQ$8), "")</f>
        <v/>
      </c>
      <c r="BJ89" s="160" t="str" cm="1">
        <f t="array" aca="1" ref="BJ89" ca="1">IF(AND($M89=1,ISNUMBER(INDIRECT(ADDRESS(ROW(),COLUMN()-_mp_perc_gap)))), INDIRECT(ADDRESS(ROW(),COLUMN()-_mp_perc_gap))*(1-BJ$8)*(1-$BQ$8), "")</f>
        <v/>
      </c>
      <c r="BK89" s="160" t="str" cm="1">
        <f t="array" aca="1" ref="BK89" ca="1">IF(AND($M89=1,ISNUMBER(INDIRECT(ADDRESS(ROW(),COLUMN()-_mp_perc_gap)))), INDIRECT(ADDRESS(ROW(),COLUMN()-_mp_perc_gap))*(1-BK$8)*(1-$BQ$8), "")</f>
        <v/>
      </c>
      <c r="BM89" s="169" t="str">
        <f t="shared" si="33"/>
        <v/>
      </c>
      <c r="BN89" s="842" t="str">
        <f t="shared" si="34"/>
        <v/>
      </c>
      <c r="BO89" s="843" t="str">
        <f t="shared" si="35"/>
        <v/>
      </c>
      <c r="BP89" s="841" t="str">
        <f t="shared" si="38"/>
        <v/>
      </c>
      <c r="BQ89" s="170"/>
      <c r="BR89" s="133" t="b">
        <f t="shared" si="36"/>
        <v>1</v>
      </c>
      <c r="BU89" s="171">
        <f t="shared" si="43"/>
        <v>0</v>
      </c>
      <c r="BV89" s="171"/>
    </row>
    <row r="90" spans="2:74" ht="14.95" customHeight="1" x14ac:dyDescent="0.2">
      <c r="B90" s="691">
        <v>79</v>
      </c>
      <c r="C90" s="554"/>
      <c r="D90" s="554"/>
      <c r="E90" s="555"/>
      <c r="F90" s="550"/>
      <c r="G90" s="551"/>
      <c r="H90" s="556"/>
      <c r="I90" s="557"/>
      <c r="J90" s="553"/>
      <c r="K90" s="146">
        <f t="shared" si="37"/>
        <v>0</v>
      </c>
      <c r="M90" s="147">
        <f t="shared" si="25"/>
        <v>0</v>
      </c>
      <c r="N90" s="148">
        <f xml:space="preserve"> IF(M90=0, 0,VLOOKUP($F90,'הנחיות למילוי-התחל כאן'!$F$6:$I$17,3,0))</f>
        <v>0</v>
      </c>
      <c r="O90" s="149">
        <f xml:space="preserve"> IF(M90=0, 0,VLOOKUP($F90,'הנחיות למילוי-התחל כאן'!$F$6:$I$17,4,0))</f>
        <v>0</v>
      </c>
      <c r="P90" s="852">
        <f t="shared" si="26"/>
        <v>0</v>
      </c>
      <c r="Q90" s="230" t="str">
        <f t="shared" si="39"/>
        <v>$S$90:$AH$90</v>
      </c>
      <c r="S90" s="565"/>
      <c r="T90" s="565"/>
      <c r="U90" s="565"/>
      <c r="V90" s="565"/>
      <c r="W90" s="565"/>
      <c r="X90" s="565"/>
      <c r="Y90" s="565"/>
      <c r="Z90" s="565"/>
      <c r="AA90" s="565"/>
      <c r="AB90" s="565"/>
      <c r="AC90" s="565"/>
      <c r="AD90" s="565"/>
      <c r="AE90" s="565"/>
      <c r="AF90" s="565"/>
      <c r="AG90" s="565"/>
      <c r="AH90" s="565"/>
      <c r="AJ90" s="164" t="str">
        <f t="shared" si="27"/>
        <v/>
      </c>
      <c r="AK90" s="152" t="str">
        <f t="shared" ca="1" si="28"/>
        <v/>
      </c>
      <c r="AL90" s="165" t="str">
        <f t="shared" si="29"/>
        <v/>
      </c>
      <c r="AN90" s="154" t="str">
        <f t="shared" si="40"/>
        <v/>
      </c>
      <c r="AO90" s="835" t="str">
        <f t="shared" si="41"/>
        <v/>
      </c>
      <c r="AP90" s="155" t="str">
        <f t="shared" si="42"/>
        <v/>
      </c>
      <c r="AR90" s="166" t="str">
        <f t="shared" si="30"/>
        <v/>
      </c>
      <c r="AS90" s="167" t="str">
        <f t="shared" si="31"/>
        <v/>
      </c>
      <c r="AT90" s="168" t="str">
        <f t="shared" si="32"/>
        <v/>
      </c>
      <c r="AV90" s="160" t="str" cm="1">
        <f t="array" aca="1" ref="AV90" ca="1">IF(AND($M90=1,ISNUMBER(INDIRECT(ADDRESS(ROW(),COLUMN()-_mp_perc_gap)))), INDIRECT(ADDRESS(ROW(),COLUMN()-_mp_perc_gap))*(1-AV$8)*(1-$BQ$8), "")</f>
        <v/>
      </c>
      <c r="AW90" s="160" t="str" cm="1">
        <f t="array" aca="1" ref="AW90" ca="1">IF(AND($M90=1,ISNUMBER(INDIRECT(ADDRESS(ROW(),COLUMN()-_mp_perc_gap)))), INDIRECT(ADDRESS(ROW(),COLUMN()-_mp_perc_gap))*(1-AW$8)*(1-$BQ$8), "")</f>
        <v/>
      </c>
      <c r="AX90" s="160" t="str" cm="1">
        <f t="array" aca="1" ref="AX90" ca="1">IF(AND($M90=1,ISNUMBER(INDIRECT(ADDRESS(ROW(),COLUMN()-_mp_perc_gap)))), INDIRECT(ADDRESS(ROW(),COLUMN()-_mp_perc_gap))*(1-AX$8)*(1-$BQ$8), "")</f>
        <v/>
      </c>
      <c r="AY90" s="160" t="str" cm="1">
        <f t="array" aca="1" ref="AY90" ca="1">IF(AND($M90=1,ISNUMBER(INDIRECT(ADDRESS(ROW(),COLUMN()-_mp_perc_gap)))), INDIRECT(ADDRESS(ROW(),COLUMN()-_mp_perc_gap))*(1-AY$8)*(1-$BQ$8), "")</f>
        <v/>
      </c>
      <c r="AZ90" s="160" t="str" cm="1">
        <f t="array" aca="1" ref="AZ90" ca="1">IF(AND($M90=1,ISNUMBER(INDIRECT(ADDRESS(ROW(),COLUMN()-_mp_perc_gap)))), INDIRECT(ADDRESS(ROW(),COLUMN()-_mp_perc_gap))*(1-AZ$8)*(1-$BQ$8), "")</f>
        <v/>
      </c>
      <c r="BA90" s="160" t="str" cm="1">
        <f t="array" aca="1" ref="BA90" ca="1">IF(AND($M90=1,ISNUMBER(INDIRECT(ADDRESS(ROW(),COLUMN()-_mp_perc_gap)))), INDIRECT(ADDRESS(ROW(),COLUMN()-_mp_perc_gap))*(1-BA$8)*(1-$BQ$8), "")</f>
        <v/>
      </c>
      <c r="BB90" s="160" t="str" cm="1">
        <f t="array" aca="1" ref="BB90" ca="1">IF(AND($M90=1,ISNUMBER(INDIRECT(ADDRESS(ROW(),COLUMN()-_mp_perc_gap)))), INDIRECT(ADDRESS(ROW(),COLUMN()-_mp_perc_gap))*(1-BB$8)*(1-$BQ$8), "")</f>
        <v/>
      </c>
      <c r="BC90" s="160" t="str" cm="1">
        <f t="array" aca="1" ref="BC90" ca="1">IF(AND($M90=1,ISNUMBER(INDIRECT(ADDRESS(ROW(),COLUMN()-_mp_perc_gap)))), INDIRECT(ADDRESS(ROW(),COLUMN()-_mp_perc_gap))*(1-BC$8)*(1-$BQ$8), "")</f>
        <v/>
      </c>
      <c r="BD90" s="160" t="str" cm="1">
        <f t="array" aca="1" ref="BD90" ca="1">IF(AND($M90=1,ISNUMBER(INDIRECT(ADDRESS(ROW(),COLUMN()-_mp_perc_gap)))), INDIRECT(ADDRESS(ROW(),COLUMN()-_mp_perc_gap))*(1-BD$8)*(1-$BQ$8), "")</f>
        <v/>
      </c>
      <c r="BE90" s="160" t="str" cm="1">
        <f t="array" aca="1" ref="BE90" ca="1">IF(AND($M90=1,ISNUMBER(INDIRECT(ADDRESS(ROW(),COLUMN()-_mp_perc_gap)))), INDIRECT(ADDRESS(ROW(),COLUMN()-_mp_perc_gap))*(1-BE$8)*(1-$BQ$8), "")</f>
        <v/>
      </c>
      <c r="BF90" s="160" t="str" cm="1">
        <f t="array" aca="1" ref="BF90" ca="1">IF(AND($M90=1,ISNUMBER(INDIRECT(ADDRESS(ROW(),COLUMN()-_mp_perc_gap)))), INDIRECT(ADDRESS(ROW(),COLUMN()-_mp_perc_gap))*(1-BF$8)*(1-$BQ$8), "")</f>
        <v/>
      </c>
      <c r="BG90" s="160" t="str" cm="1">
        <f t="array" aca="1" ref="BG90" ca="1">IF(AND($M90=1,ISNUMBER(INDIRECT(ADDRESS(ROW(),COLUMN()-_mp_perc_gap)))), INDIRECT(ADDRESS(ROW(),COLUMN()-_mp_perc_gap))*(1-BG$8)*(1-$BQ$8), "")</f>
        <v/>
      </c>
      <c r="BH90" s="160" t="str" cm="1">
        <f t="array" aca="1" ref="BH90" ca="1">IF(AND($M90=1,ISNUMBER(INDIRECT(ADDRESS(ROW(),COLUMN()-_mp_perc_gap)))), INDIRECT(ADDRESS(ROW(),COLUMN()-_mp_perc_gap))*(1-BH$8)*(1-$BQ$8), "")</f>
        <v/>
      </c>
      <c r="BI90" s="160" t="str" cm="1">
        <f t="array" aca="1" ref="BI90" ca="1">IF(AND($M90=1,ISNUMBER(INDIRECT(ADDRESS(ROW(),COLUMN()-_mp_perc_gap)))), INDIRECT(ADDRESS(ROW(),COLUMN()-_mp_perc_gap))*(1-BI$8)*(1-$BQ$8), "")</f>
        <v/>
      </c>
      <c r="BJ90" s="160" t="str" cm="1">
        <f t="array" aca="1" ref="BJ90" ca="1">IF(AND($M90=1,ISNUMBER(INDIRECT(ADDRESS(ROW(),COLUMN()-_mp_perc_gap)))), INDIRECT(ADDRESS(ROW(),COLUMN()-_mp_perc_gap))*(1-BJ$8)*(1-$BQ$8), "")</f>
        <v/>
      </c>
      <c r="BK90" s="160" t="str" cm="1">
        <f t="array" aca="1" ref="BK90" ca="1">IF(AND($M90=1,ISNUMBER(INDIRECT(ADDRESS(ROW(),COLUMN()-_mp_perc_gap)))), INDIRECT(ADDRESS(ROW(),COLUMN()-_mp_perc_gap))*(1-BK$8)*(1-$BQ$8), "")</f>
        <v/>
      </c>
      <c r="BM90" s="169" t="str">
        <f t="shared" si="33"/>
        <v/>
      </c>
      <c r="BN90" s="842" t="str">
        <f t="shared" si="34"/>
        <v/>
      </c>
      <c r="BO90" s="843" t="str">
        <f t="shared" si="35"/>
        <v/>
      </c>
      <c r="BP90" s="841" t="str">
        <f t="shared" si="38"/>
        <v/>
      </c>
      <c r="BQ90" s="170"/>
      <c r="BR90" s="133" t="b">
        <f t="shared" si="36"/>
        <v>1</v>
      </c>
      <c r="BU90" s="171">
        <f t="shared" si="43"/>
        <v>0</v>
      </c>
      <c r="BV90" s="171"/>
    </row>
    <row r="91" spans="2:74" ht="14.95" customHeight="1" x14ac:dyDescent="0.2">
      <c r="B91" s="691">
        <v>80</v>
      </c>
      <c r="C91" s="554"/>
      <c r="D91" s="554"/>
      <c r="E91" s="555"/>
      <c r="F91" s="550"/>
      <c r="G91" s="551"/>
      <c r="H91" s="556"/>
      <c r="I91" s="557"/>
      <c r="J91" s="553"/>
      <c r="K91" s="146">
        <f t="shared" si="37"/>
        <v>0</v>
      </c>
      <c r="M91" s="147">
        <f t="shared" si="25"/>
        <v>0</v>
      </c>
      <c r="N91" s="148">
        <f xml:space="preserve"> IF(M91=0, 0,VLOOKUP($F91,'הנחיות למילוי-התחל כאן'!$F$6:$I$17,3,0))</f>
        <v>0</v>
      </c>
      <c r="O91" s="149">
        <f xml:space="preserve"> IF(M91=0, 0,VLOOKUP($F91,'הנחיות למילוי-התחל כאן'!$F$6:$I$17,4,0))</f>
        <v>0</v>
      </c>
      <c r="P91" s="852">
        <f t="shared" si="26"/>
        <v>0</v>
      </c>
      <c r="Q91" s="230" t="str">
        <f t="shared" si="39"/>
        <v>$S$91:$AH$91</v>
      </c>
      <c r="S91" s="565"/>
      <c r="T91" s="565"/>
      <c r="U91" s="565"/>
      <c r="V91" s="565"/>
      <c r="W91" s="565"/>
      <c r="X91" s="565"/>
      <c r="Y91" s="565"/>
      <c r="Z91" s="565"/>
      <c r="AA91" s="565"/>
      <c r="AB91" s="565"/>
      <c r="AC91" s="565"/>
      <c r="AD91" s="565"/>
      <c r="AE91" s="565"/>
      <c r="AF91" s="565"/>
      <c r="AG91" s="565"/>
      <c r="AH91" s="565"/>
      <c r="AJ91" s="164" t="str">
        <f t="shared" si="27"/>
        <v/>
      </c>
      <c r="AK91" s="152" t="str">
        <f t="shared" ca="1" si="28"/>
        <v/>
      </c>
      <c r="AL91" s="165" t="str">
        <f t="shared" si="29"/>
        <v/>
      </c>
      <c r="AN91" s="154" t="str">
        <f t="shared" si="40"/>
        <v/>
      </c>
      <c r="AO91" s="835" t="str">
        <f t="shared" si="41"/>
        <v/>
      </c>
      <c r="AP91" s="155" t="str">
        <f t="shared" si="42"/>
        <v/>
      </c>
      <c r="AR91" s="166" t="str">
        <f t="shared" si="30"/>
        <v/>
      </c>
      <c r="AS91" s="167" t="str">
        <f t="shared" si="31"/>
        <v/>
      </c>
      <c r="AT91" s="168" t="str">
        <f t="shared" si="32"/>
        <v/>
      </c>
      <c r="AV91" s="160" t="str" cm="1">
        <f t="array" aca="1" ref="AV91" ca="1">IF(AND($M91=1,ISNUMBER(INDIRECT(ADDRESS(ROW(),COLUMN()-_mp_perc_gap)))), INDIRECT(ADDRESS(ROW(),COLUMN()-_mp_perc_gap))*(1-AV$8)*(1-$BQ$8), "")</f>
        <v/>
      </c>
      <c r="AW91" s="160" t="str" cm="1">
        <f t="array" aca="1" ref="AW91" ca="1">IF(AND($M91=1,ISNUMBER(INDIRECT(ADDRESS(ROW(),COLUMN()-_mp_perc_gap)))), INDIRECT(ADDRESS(ROW(),COLUMN()-_mp_perc_gap))*(1-AW$8)*(1-$BQ$8), "")</f>
        <v/>
      </c>
      <c r="AX91" s="160" t="str" cm="1">
        <f t="array" aca="1" ref="AX91" ca="1">IF(AND($M91=1,ISNUMBER(INDIRECT(ADDRESS(ROW(),COLUMN()-_mp_perc_gap)))), INDIRECT(ADDRESS(ROW(),COLUMN()-_mp_perc_gap))*(1-AX$8)*(1-$BQ$8), "")</f>
        <v/>
      </c>
      <c r="AY91" s="160" t="str" cm="1">
        <f t="array" aca="1" ref="AY91" ca="1">IF(AND($M91=1,ISNUMBER(INDIRECT(ADDRESS(ROW(),COLUMN()-_mp_perc_gap)))), INDIRECT(ADDRESS(ROW(),COLUMN()-_mp_perc_gap))*(1-AY$8)*(1-$BQ$8), "")</f>
        <v/>
      </c>
      <c r="AZ91" s="160" t="str" cm="1">
        <f t="array" aca="1" ref="AZ91" ca="1">IF(AND($M91=1,ISNUMBER(INDIRECT(ADDRESS(ROW(),COLUMN()-_mp_perc_gap)))), INDIRECT(ADDRESS(ROW(),COLUMN()-_mp_perc_gap))*(1-AZ$8)*(1-$BQ$8), "")</f>
        <v/>
      </c>
      <c r="BA91" s="160" t="str" cm="1">
        <f t="array" aca="1" ref="BA91" ca="1">IF(AND($M91=1,ISNUMBER(INDIRECT(ADDRESS(ROW(),COLUMN()-_mp_perc_gap)))), INDIRECT(ADDRESS(ROW(),COLUMN()-_mp_perc_gap))*(1-BA$8)*(1-$BQ$8), "")</f>
        <v/>
      </c>
      <c r="BB91" s="160" t="str" cm="1">
        <f t="array" aca="1" ref="BB91" ca="1">IF(AND($M91=1,ISNUMBER(INDIRECT(ADDRESS(ROW(),COLUMN()-_mp_perc_gap)))), INDIRECT(ADDRESS(ROW(),COLUMN()-_mp_perc_gap))*(1-BB$8)*(1-$BQ$8), "")</f>
        <v/>
      </c>
      <c r="BC91" s="160" t="str" cm="1">
        <f t="array" aca="1" ref="BC91" ca="1">IF(AND($M91=1,ISNUMBER(INDIRECT(ADDRESS(ROW(),COLUMN()-_mp_perc_gap)))), INDIRECT(ADDRESS(ROW(),COLUMN()-_mp_perc_gap))*(1-BC$8)*(1-$BQ$8), "")</f>
        <v/>
      </c>
      <c r="BD91" s="160" t="str" cm="1">
        <f t="array" aca="1" ref="BD91" ca="1">IF(AND($M91=1,ISNUMBER(INDIRECT(ADDRESS(ROW(),COLUMN()-_mp_perc_gap)))), INDIRECT(ADDRESS(ROW(),COLUMN()-_mp_perc_gap))*(1-BD$8)*(1-$BQ$8), "")</f>
        <v/>
      </c>
      <c r="BE91" s="160" t="str" cm="1">
        <f t="array" aca="1" ref="BE91" ca="1">IF(AND($M91=1,ISNUMBER(INDIRECT(ADDRESS(ROW(),COLUMN()-_mp_perc_gap)))), INDIRECT(ADDRESS(ROW(),COLUMN()-_mp_perc_gap))*(1-BE$8)*(1-$BQ$8), "")</f>
        <v/>
      </c>
      <c r="BF91" s="160" t="str" cm="1">
        <f t="array" aca="1" ref="BF91" ca="1">IF(AND($M91=1,ISNUMBER(INDIRECT(ADDRESS(ROW(),COLUMN()-_mp_perc_gap)))), INDIRECT(ADDRESS(ROW(),COLUMN()-_mp_perc_gap))*(1-BF$8)*(1-$BQ$8), "")</f>
        <v/>
      </c>
      <c r="BG91" s="160" t="str" cm="1">
        <f t="array" aca="1" ref="BG91" ca="1">IF(AND($M91=1,ISNUMBER(INDIRECT(ADDRESS(ROW(),COLUMN()-_mp_perc_gap)))), INDIRECT(ADDRESS(ROW(),COLUMN()-_mp_perc_gap))*(1-BG$8)*(1-$BQ$8), "")</f>
        <v/>
      </c>
      <c r="BH91" s="160" t="str" cm="1">
        <f t="array" aca="1" ref="BH91" ca="1">IF(AND($M91=1,ISNUMBER(INDIRECT(ADDRESS(ROW(),COLUMN()-_mp_perc_gap)))), INDIRECT(ADDRESS(ROW(),COLUMN()-_mp_perc_gap))*(1-BH$8)*(1-$BQ$8), "")</f>
        <v/>
      </c>
      <c r="BI91" s="160" t="str" cm="1">
        <f t="array" aca="1" ref="BI91" ca="1">IF(AND($M91=1,ISNUMBER(INDIRECT(ADDRESS(ROW(),COLUMN()-_mp_perc_gap)))), INDIRECT(ADDRESS(ROW(),COLUMN()-_mp_perc_gap))*(1-BI$8)*(1-$BQ$8), "")</f>
        <v/>
      </c>
      <c r="BJ91" s="160" t="str" cm="1">
        <f t="array" aca="1" ref="BJ91" ca="1">IF(AND($M91=1,ISNUMBER(INDIRECT(ADDRESS(ROW(),COLUMN()-_mp_perc_gap)))), INDIRECT(ADDRESS(ROW(),COLUMN()-_mp_perc_gap))*(1-BJ$8)*(1-$BQ$8), "")</f>
        <v/>
      </c>
      <c r="BK91" s="160" t="str" cm="1">
        <f t="array" aca="1" ref="BK91" ca="1">IF(AND($M91=1,ISNUMBER(INDIRECT(ADDRESS(ROW(),COLUMN()-_mp_perc_gap)))), INDIRECT(ADDRESS(ROW(),COLUMN()-_mp_perc_gap))*(1-BK$8)*(1-$BQ$8), "")</f>
        <v/>
      </c>
      <c r="BM91" s="169" t="str">
        <f t="shared" si="33"/>
        <v/>
      </c>
      <c r="BN91" s="842" t="str">
        <f t="shared" si="34"/>
        <v/>
      </c>
      <c r="BO91" s="843" t="str">
        <f t="shared" si="35"/>
        <v/>
      </c>
      <c r="BP91" s="841" t="str">
        <f t="shared" si="38"/>
        <v/>
      </c>
      <c r="BQ91" s="170"/>
      <c r="BR91" s="133" t="b">
        <f t="shared" si="36"/>
        <v>1</v>
      </c>
      <c r="BU91" s="171">
        <f t="shared" si="43"/>
        <v>0</v>
      </c>
      <c r="BV91" s="171"/>
    </row>
    <row r="92" spans="2:74" ht="14.95" customHeight="1" x14ac:dyDescent="0.2">
      <c r="B92" s="691">
        <v>81</v>
      </c>
      <c r="C92" s="554"/>
      <c r="D92" s="554"/>
      <c r="E92" s="555"/>
      <c r="F92" s="550"/>
      <c r="G92" s="551"/>
      <c r="H92" s="556"/>
      <c r="I92" s="557"/>
      <c r="J92" s="553"/>
      <c r="K92" s="146">
        <f t="shared" si="37"/>
        <v>0</v>
      </c>
      <c r="M92" s="147">
        <f t="shared" si="25"/>
        <v>0</v>
      </c>
      <c r="N92" s="148">
        <f xml:space="preserve"> IF(M92=0, 0,VLOOKUP($F92,'הנחיות למילוי-התחל כאן'!$F$6:$I$17,3,0))</f>
        <v>0</v>
      </c>
      <c r="O92" s="149">
        <f xml:space="preserve"> IF(M92=0, 0,VLOOKUP($F92,'הנחיות למילוי-התחל כאן'!$F$6:$I$17,4,0))</f>
        <v>0</v>
      </c>
      <c r="P92" s="852">
        <f t="shared" si="26"/>
        <v>0</v>
      </c>
      <c r="Q92" s="230" t="str">
        <f t="shared" si="39"/>
        <v>$S$92:$AH$92</v>
      </c>
      <c r="S92" s="565"/>
      <c r="T92" s="565"/>
      <c r="U92" s="565"/>
      <c r="V92" s="565"/>
      <c r="W92" s="565"/>
      <c r="X92" s="565"/>
      <c r="Y92" s="565"/>
      <c r="Z92" s="565"/>
      <c r="AA92" s="565"/>
      <c r="AB92" s="565"/>
      <c r="AC92" s="565"/>
      <c r="AD92" s="565"/>
      <c r="AE92" s="565"/>
      <c r="AF92" s="565"/>
      <c r="AG92" s="565"/>
      <c r="AH92" s="565"/>
      <c r="AJ92" s="164" t="str">
        <f t="shared" si="27"/>
        <v/>
      </c>
      <c r="AK92" s="152" t="str">
        <f t="shared" ca="1" si="28"/>
        <v/>
      </c>
      <c r="AL92" s="165" t="str">
        <f t="shared" si="29"/>
        <v/>
      </c>
      <c r="AN92" s="154" t="str">
        <f t="shared" si="40"/>
        <v/>
      </c>
      <c r="AO92" s="835" t="str">
        <f t="shared" si="41"/>
        <v/>
      </c>
      <c r="AP92" s="155" t="str">
        <f t="shared" si="42"/>
        <v/>
      </c>
      <c r="AR92" s="166" t="str">
        <f t="shared" si="30"/>
        <v/>
      </c>
      <c r="AS92" s="167" t="str">
        <f t="shared" si="31"/>
        <v/>
      </c>
      <c r="AT92" s="168" t="str">
        <f t="shared" si="32"/>
        <v/>
      </c>
      <c r="AV92" s="160" t="str" cm="1">
        <f t="array" aca="1" ref="AV92" ca="1">IF(AND($M92=1,ISNUMBER(INDIRECT(ADDRESS(ROW(),COLUMN()-_mp_perc_gap)))), INDIRECT(ADDRESS(ROW(),COLUMN()-_mp_perc_gap))*(1-AV$8)*(1-$BQ$8), "")</f>
        <v/>
      </c>
      <c r="AW92" s="160" t="str" cm="1">
        <f t="array" aca="1" ref="AW92" ca="1">IF(AND($M92=1,ISNUMBER(INDIRECT(ADDRESS(ROW(),COLUMN()-_mp_perc_gap)))), INDIRECT(ADDRESS(ROW(),COLUMN()-_mp_perc_gap))*(1-AW$8)*(1-$BQ$8), "")</f>
        <v/>
      </c>
      <c r="AX92" s="160" t="str" cm="1">
        <f t="array" aca="1" ref="AX92" ca="1">IF(AND($M92=1,ISNUMBER(INDIRECT(ADDRESS(ROW(),COLUMN()-_mp_perc_gap)))), INDIRECT(ADDRESS(ROW(),COLUMN()-_mp_perc_gap))*(1-AX$8)*(1-$BQ$8), "")</f>
        <v/>
      </c>
      <c r="AY92" s="160" t="str" cm="1">
        <f t="array" aca="1" ref="AY92" ca="1">IF(AND($M92=1,ISNUMBER(INDIRECT(ADDRESS(ROW(),COLUMN()-_mp_perc_gap)))), INDIRECT(ADDRESS(ROW(),COLUMN()-_mp_perc_gap))*(1-AY$8)*(1-$BQ$8), "")</f>
        <v/>
      </c>
      <c r="AZ92" s="160" t="str" cm="1">
        <f t="array" aca="1" ref="AZ92" ca="1">IF(AND($M92=1,ISNUMBER(INDIRECT(ADDRESS(ROW(),COLUMN()-_mp_perc_gap)))), INDIRECT(ADDRESS(ROW(),COLUMN()-_mp_perc_gap))*(1-AZ$8)*(1-$BQ$8), "")</f>
        <v/>
      </c>
      <c r="BA92" s="160" t="str" cm="1">
        <f t="array" aca="1" ref="BA92" ca="1">IF(AND($M92=1,ISNUMBER(INDIRECT(ADDRESS(ROW(),COLUMN()-_mp_perc_gap)))), INDIRECT(ADDRESS(ROW(),COLUMN()-_mp_perc_gap))*(1-BA$8)*(1-$BQ$8), "")</f>
        <v/>
      </c>
      <c r="BB92" s="160" t="str" cm="1">
        <f t="array" aca="1" ref="BB92" ca="1">IF(AND($M92=1,ISNUMBER(INDIRECT(ADDRESS(ROW(),COLUMN()-_mp_perc_gap)))), INDIRECT(ADDRESS(ROW(),COLUMN()-_mp_perc_gap))*(1-BB$8)*(1-$BQ$8), "")</f>
        <v/>
      </c>
      <c r="BC92" s="160" t="str" cm="1">
        <f t="array" aca="1" ref="BC92" ca="1">IF(AND($M92=1,ISNUMBER(INDIRECT(ADDRESS(ROW(),COLUMN()-_mp_perc_gap)))), INDIRECT(ADDRESS(ROW(),COLUMN()-_mp_perc_gap))*(1-BC$8)*(1-$BQ$8), "")</f>
        <v/>
      </c>
      <c r="BD92" s="160" t="str" cm="1">
        <f t="array" aca="1" ref="BD92" ca="1">IF(AND($M92=1,ISNUMBER(INDIRECT(ADDRESS(ROW(),COLUMN()-_mp_perc_gap)))), INDIRECT(ADDRESS(ROW(),COLUMN()-_mp_perc_gap))*(1-BD$8)*(1-$BQ$8), "")</f>
        <v/>
      </c>
      <c r="BE92" s="160" t="str" cm="1">
        <f t="array" aca="1" ref="BE92" ca="1">IF(AND($M92=1,ISNUMBER(INDIRECT(ADDRESS(ROW(),COLUMN()-_mp_perc_gap)))), INDIRECT(ADDRESS(ROW(),COLUMN()-_mp_perc_gap))*(1-BE$8)*(1-$BQ$8), "")</f>
        <v/>
      </c>
      <c r="BF92" s="160" t="str" cm="1">
        <f t="array" aca="1" ref="BF92" ca="1">IF(AND($M92=1,ISNUMBER(INDIRECT(ADDRESS(ROW(),COLUMN()-_mp_perc_gap)))), INDIRECT(ADDRESS(ROW(),COLUMN()-_mp_perc_gap))*(1-BF$8)*(1-$BQ$8), "")</f>
        <v/>
      </c>
      <c r="BG92" s="160" t="str" cm="1">
        <f t="array" aca="1" ref="BG92" ca="1">IF(AND($M92=1,ISNUMBER(INDIRECT(ADDRESS(ROW(),COLUMN()-_mp_perc_gap)))), INDIRECT(ADDRESS(ROW(),COLUMN()-_mp_perc_gap))*(1-BG$8)*(1-$BQ$8), "")</f>
        <v/>
      </c>
      <c r="BH92" s="160" t="str" cm="1">
        <f t="array" aca="1" ref="BH92" ca="1">IF(AND($M92=1,ISNUMBER(INDIRECT(ADDRESS(ROW(),COLUMN()-_mp_perc_gap)))), INDIRECT(ADDRESS(ROW(),COLUMN()-_mp_perc_gap))*(1-BH$8)*(1-$BQ$8), "")</f>
        <v/>
      </c>
      <c r="BI92" s="160" t="str" cm="1">
        <f t="array" aca="1" ref="BI92" ca="1">IF(AND($M92=1,ISNUMBER(INDIRECT(ADDRESS(ROW(),COLUMN()-_mp_perc_gap)))), INDIRECT(ADDRESS(ROW(),COLUMN()-_mp_perc_gap))*(1-BI$8)*(1-$BQ$8), "")</f>
        <v/>
      </c>
      <c r="BJ92" s="160" t="str" cm="1">
        <f t="array" aca="1" ref="BJ92" ca="1">IF(AND($M92=1,ISNUMBER(INDIRECT(ADDRESS(ROW(),COLUMN()-_mp_perc_gap)))), INDIRECT(ADDRESS(ROW(),COLUMN()-_mp_perc_gap))*(1-BJ$8)*(1-$BQ$8), "")</f>
        <v/>
      </c>
      <c r="BK92" s="160" t="str" cm="1">
        <f t="array" aca="1" ref="BK92" ca="1">IF(AND($M92=1,ISNUMBER(INDIRECT(ADDRESS(ROW(),COLUMN()-_mp_perc_gap)))), INDIRECT(ADDRESS(ROW(),COLUMN()-_mp_perc_gap))*(1-BK$8)*(1-$BQ$8), "")</f>
        <v/>
      </c>
      <c r="BM92" s="169" t="str">
        <f t="shared" si="33"/>
        <v/>
      </c>
      <c r="BN92" s="842" t="str">
        <f t="shared" si="34"/>
        <v/>
      </c>
      <c r="BO92" s="843" t="str">
        <f t="shared" si="35"/>
        <v/>
      </c>
      <c r="BP92" s="841" t="str">
        <f t="shared" si="38"/>
        <v/>
      </c>
      <c r="BQ92" s="170"/>
      <c r="BR92" s="133" t="b">
        <f t="shared" si="36"/>
        <v>1</v>
      </c>
      <c r="BU92" s="171">
        <f t="shared" si="43"/>
        <v>0</v>
      </c>
      <c r="BV92" s="171"/>
    </row>
    <row r="93" spans="2:74" ht="14.95" customHeight="1" x14ac:dyDescent="0.2">
      <c r="B93" s="691">
        <v>82</v>
      </c>
      <c r="C93" s="554"/>
      <c r="D93" s="554"/>
      <c r="E93" s="555"/>
      <c r="F93" s="550"/>
      <c r="G93" s="551"/>
      <c r="H93" s="556"/>
      <c r="I93" s="557"/>
      <c r="J93" s="553"/>
      <c r="K93" s="146">
        <f t="shared" si="37"/>
        <v>0</v>
      </c>
      <c r="M93" s="147">
        <f t="shared" si="25"/>
        <v>0</v>
      </c>
      <c r="N93" s="148">
        <f xml:space="preserve"> IF(M93=0, 0,VLOOKUP($F93,'הנחיות למילוי-התחל כאן'!$F$6:$I$17,3,0))</f>
        <v>0</v>
      </c>
      <c r="O93" s="149">
        <f xml:space="preserve"> IF(M93=0, 0,VLOOKUP($F93,'הנחיות למילוי-התחל כאן'!$F$6:$I$17,4,0))</f>
        <v>0</v>
      </c>
      <c r="P93" s="852">
        <f t="shared" si="26"/>
        <v>0</v>
      </c>
      <c r="Q93" s="230" t="str">
        <f t="shared" si="39"/>
        <v>$S$93:$AH$93</v>
      </c>
      <c r="S93" s="565"/>
      <c r="T93" s="565"/>
      <c r="U93" s="565"/>
      <c r="V93" s="565"/>
      <c r="W93" s="565"/>
      <c r="X93" s="565"/>
      <c r="Y93" s="565"/>
      <c r="Z93" s="565"/>
      <c r="AA93" s="565"/>
      <c r="AB93" s="565"/>
      <c r="AC93" s="565"/>
      <c r="AD93" s="565"/>
      <c r="AE93" s="565"/>
      <c r="AF93" s="565"/>
      <c r="AG93" s="565"/>
      <c r="AH93" s="565"/>
      <c r="AJ93" s="164" t="str">
        <f t="shared" si="27"/>
        <v/>
      </c>
      <c r="AK93" s="152" t="str">
        <f t="shared" ca="1" si="28"/>
        <v/>
      </c>
      <c r="AL93" s="165" t="str">
        <f t="shared" si="29"/>
        <v/>
      </c>
      <c r="AN93" s="154" t="str">
        <f t="shared" si="40"/>
        <v/>
      </c>
      <c r="AO93" s="835" t="str">
        <f t="shared" si="41"/>
        <v/>
      </c>
      <c r="AP93" s="155" t="str">
        <f t="shared" si="42"/>
        <v/>
      </c>
      <c r="AR93" s="166" t="str">
        <f t="shared" si="30"/>
        <v/>
      </c>
      <c r="AS93" s="167" t="str">
        <f t="shared" si="31"/>
        <v/>
      </c>
      <c r="AT93" s="168" t="str">
        <f t="shared" si="32"/>
        <v/>
      </c>
      <c r="AV93" s="160" t="str" cm="1">
        <f t="array" aca="1" ref="AV93" ca="1">IF(AND($M93=1,ISNUMBER(INDIRECT(ADDRESS(ROW(),COLUMN()-_mp_perc_gap)))), INDIRECT(ADDRESS(ROW(),COLUMN()-_mp_perc_gap))*(1-AV$8)*(1-$BQ$8), "")</f>
        <v/>
      </c>
      <c r="AW93" s="160" t="str" cm="1">
        <f t="array" aca="1" ref="AW93" ca="1">IF(AND($M93=1,ISNUMBER(INDIRECT(ADDRESS(ROW(),COLUMN()-_mp_perc_gap)))), INDIRECT(ADDRESS(ROW(),COLUMN()-_mp_perc_gap))*(1-AW$8)*(1-$BQ$8), "")</f>
        <v/>
      </c>
      <c r="AX93" s="160" t="str" cm="1">
        <f t="array" aca="1" ref="AX93" ca="1">IF(AND($M93=1,ISNUMBER(INDIRECT(ADDRESS(ROW(),COLUMN()-_mp_perc_gap)))), INDIRECT(ADDRESS(ROW(),COLUMN()-_mp_perc_gap))*(1-AX$8)*(1-$BQ$8), "")</f>
        <v/>
      </c>
      <c r="AY93" s="160" t="str" cm="1">
        <f t="array" aca="1" ref="AY93" ca="1">IF(AND($M93=1,ISNUMBER(INDIRECT(ADDRESS(ROW(),COLUMN()-_mp_perc_gap)))), INDIRECT(ADDRESS(ROW(),COLUMN()-_mp_perc_gap))*(1-AY$8)*(1-$BQ$8), "")</f>
        <v/>
      </c>
      <c r="AZ93" s="160" t="str" cm="1">
        <f t="array" aca="1" ref="AZ93" ca="1">IF(AND($M93=1,ISNUMBER(INDIRECT(ADDRESS(ROW(),COLUMN()-_mp_perc_gap)))), INDIRECT(ADDRESS(ROW(),COLUMN()-_mp_perc_gap))*(1-AZ$8)*(1-$BQ$8), "")</f>
        <v/>
      </c>
      <c r="BA93" s="160" t="str" cm="1">
        <f t="array" aca="1" ref="BA93" ca="1">IF(AND($M93=1,ISNUMBER(INDIRECT(ADDRESS(ROW(),COLUMN()-_mp_perc_gap)))), INDIRECT(ADDRESS(ROW(),COLUMN()-_mp_perc_gap))*(1-BA$8)*(1-$BQ$8), "")</f>
        <v/>
      </c>
      <c r="BB93" s="160" t="str" cm="1">
        <f t="array" aca="1" ref="BB93" ca="1">IF(AND($M93=1,ISNUMBER(INDIRECT(ADDRESS(ROW(),COLUMN()-_mp_perc_gap)))), INDIRECT(ADDRESS(ROW(),COLUMN()-_mp_perc_gap))*(1-BB$8)*(1-$BQ$8), "")</f>
        <v/>
      </c>
      <c r="BC93" s="160" t="str" cm="1">
        <f t="array" aca="1" ref="BC93" ca="1">IF(AND($M93=1,ISNUMBER(INDIRECT(ADDRESS(ROW(),COLUMN()-_mp_perc_gap)))), INDIRECT(ADDRESS(ROW(),COLUMN()-_mp_perc_gap))*(1-BC$8)*(1-$BQ$8), "")</f>
        <v/>
      </c>
      <c r="BD93" s="160" t="str" cm="1">
        <f t="array" aca="1" ref="BD93" ca="1">IF(AND($M93=1,ISNUMBER(INDIRECT(ADDRESS(ROW(),COLUMN()-_mp_perc_gap)))), INDIRECT(ADDRESS(ROW(),COLUMN()-_mp_perc_gap))*(1-BD$8)*(1-$BQ$8), "")</f>
        <v/>
      </c>
      <c r="BE93" s="160" t="str" cm="1">
        <f t="array" aca="1" ref="BE93" ca="1">IF(AND($M93=1,ISNUMBER(INDIRECT(ADDRESS(ROW(),COLUMN()-_mp_perc_gap)))), INDIRECT(ADDRESS(ROW(),COLUMN()-_mp_perc_gap))*(1-BE$8)*(1-$BQ$8), "")</f>
        <v/>
      </c>
      <c r="BF93" s="160" t="str" cm="1">
        <f t="array" aca="1" ref="BF93" ca="1">IF(AND($M93=1,ISNUMBER(INDIRECT(ADDRESS(ROW(),COLUMN()-_mp_perc_gap)))), INDIRECT(ADDRESS(ROW(),COLUMN()-_mp_perc_gap))*(1-BF$8)*(1-$BQ$8), "")</f>
        <v/>
      </c>
      <c r="BG93" s="160" t="str" cm="1">
        <f t="array" aca="1" ref="BG93" ca="1">IF(AND($M93=1,ISNUMBER(INDIRECT(ADDRESS(ROW(),COLUMN()-_mp_perc_gap)))), INDIRECT(ADDRESS(ROW(),COLUMN()-_mp_perc_gap))*(1-BG$8)*(1-$BQ$8), "")</f>
        <v/>
      </c>
      <c r="BH93" s="160" t="str" cm="1">
        <f t="array" aca="1" ref="BH93" ca="1">IF(AND($M93=1,ISNUMBER(INDIRECT(ADDRESS(ROW(),COLUMN()-_mp_perc_gap)))), INDIRECT(ADDRESS(ROW(),COLUMN()-_mp_perc_gap))*(1-BH$8)*(1-$BQ$8), "")</f>
        <v/>
      </c>
      <c r="BI93" s="160" t="str" cm="1">
        <f t="array" aca="1" ref="BI93" ca="1">IF(AND($M93=1,ISNUMBER(INDIRECT(ADDRESS(ROW(),COLUMN()-_mp_perc_gap)))), INDIRECT(ADDRESS(ROW(),COLUMN()-_mp_perc_gap))*(1-BI$8)*(1-$BQ$8), "")</f>
        <v/>
      </c>
      <c r="BJ93" s="160" t="str" cm="1">
        <f t="array" aca="1" ref="BJ93" ca="1">IF(AND($M93=1,ISNUMBER(INDIRECT(ADDRESS(ROW(),COLUMN()-_mp_perc_gap)))), INDIRECT(ADDRESS(ROW(),COLUMN()-_mp_perc_gap))*(1-BJ$8)*(1-$BQ$8), "")</f>
        <v/>
      </c>
      <c r="BK93" s="160" t="str" cm="1">
        <f t="array" aca="1" ref="BK93" ca="1">IF(AND($M93=1,ISNUMBER(INDIRECT(ADDRESS(ROW(),COLUMN()-_mp_perc_gap)))), INDIRECT(ADDRESS(ROW(),COLUMN()-_mp_perc_gap))*(1-BK$8)*(1-$BQ$8), "")</f>
        <v/>
      </c>
      <c r="BM93" s="169" t="str">
        <f t="shared" si="33"/>
        <v/>
      </c>
      <c r="BN93" s="842" t="str">
        <f t="shared" si="34"/>
        <v/>
      </c>
      <c r="BO93" s="843" t="str">
        <f t="shared" si="35"/>
        <v/>
      </c>
      <c r="BP93" s="841" t="str">
        <f t="shared" si="38"/>
        <v/>
      </c>
      <c r="BQ93" s="170"/>
      <c r="BR93" s="133" t="b">
        <f t="shared" si="36"/>
        <v>1</v>
      </c>
      <c r="BU93" s="171">
        <f t="shared" si="43"/>
        <v>0</v>
      </c>
      <c r="BV93" s="171"/>
    </row>
    <row r="94" spans="2:74" ht="14.95" customHeight="1" x14ac:dyDescent="0.2">
      <c r="B94" s="691">
        <v>83</v>
      </c>
      <c r="C94" s="554"/>
      <c r="D94" s="554"/>
      <c r="E94" s="555"/>
      <c r="F94" s="550"/>
      <c r="G94" s="551"/>
      <c r="H94" s="556"/>
      <c r="I94" s="557"/>
      <c r="J94" s="553"/>
      <c r="K94" s="146">
        <f t="shared" si="37"/>
        <v>0</v>
      </c>
      <c r="M94" s="147">
        <f t="shared" si="25"/>
        <v>0</v>
      </c>
      <c r="N94" s="148">
        <f xml:space="preserve"> IF(M94=0, 0,VLOOKUP($F94,'הנחיות למילוי-התחל כאן'!$F$6:$I$17,3,0))</f>
        <v>0</v>
      </c>
      <c r="O94" s="149">
        <f xml:space="preserve"> IF(M94=0, 0,VLOOKUP($F94,'הנחיות למילוי-התחל כאן'!$F$6:$I$17,4,0))</f>
        <v>0</v>
      </c>
      <c r="P94" s="852">
        <f t="shared" si="26"/>
        <v>0</v>
      </c>
      <c r="Q94" s="230" t="str">
        <f t="shared" si="39"/>
        <v>$S$94:$AH$94</v>
      </c>
      <c r="S94" s="565"/>
      <c r="T94" s="565"/>
      <c r="U94" s="565"/>
      <c r="V94" s="565"/>
      <c r="W94" s="565"/>
      <c r="X94" s="565"/>
      <c r="Y94" s="565"/>
      <c r="Z94" s="565"/>
      <c r="AA94" s="565"/>
      <c r="AB94" s="565"/>
      <c r="AC94" s="565"/>
      <c r="AD94" s="565"/>
      <c r="AE94" s="565"/>
      <c r="AF94" s="565"/>
      <c r="AG94" s="565"/>
      <c r="AH94" s="565"/>
      <c r="AJ94" s="164" t="str">
        <f t="shared" si="27"/>
        <v/>
      </c>
      <c r="AK94" s="152" t="str">
        <f t="shared" ca="1" si="28"/>
        <v/>
      </c>
      <c r="AL94" s="165" t="str">
        <f t="shared" si="29"/>
        <v/>
      </c>
      <c r="AN94" s="154" t="str">
        <f t="shared" si="40"/>
        <v/>
      </c>
      <c r="AO94" s="835" t="str">
        <f t="shared" si="41"/>
        <v/>
      </c>
      <c r="AP94" s="155" t="str">
        <f t="shared" si="42"/>
        <v/>
      </c>
      <c r="AR94" s="166" t="str">
        <f t="shared" si="30"/>
        <v/>
      </c>
      <c r="AS94" s="167" t="str">
        <f t="shared" si="31"/>
        <v/>
      </c>
      <c r="AT94" s="168" t="str">
        <f t="shared" si="32"/>
        <v/>
      </c>
      <c r="AV94" s="160" t="str" cm="1">
        <f t="array" aca="1" ref="AV94" ca="1">IF(AND($M94=1,ISNUMBER(INDIRECT(ADDRESS(ROW(),COLUMN()-_mp_perc_gap)))), INDIRECT(ADDRESS(ROW(),COLUMN()-_mp_perc_gap))*(1-AV$8)*(1-$BQ$8), "")</f>
        <v/>
      </c>
      <c r="AW94" s="160" t="str" cm="1">
        <f t="array" aca="1" ref="AW94" ca="1">IF(AND($M94=1,ISNUMBER(INDIRECT(ADDRESS(ROW(),COLUMN()-_mp_perc_gap)))), INDIRECT(ADDRESS(ROW(),COLUMN()-_mp_perc_gap))*(1-AW$8)*(1-$BQ$8), "")</f>
        <v/>
      </c>
      <c r="AX94" s="160" t="str" cm="1">
        <f t="array" aca="1" ref="AX94" ca="1">IF(AND($M94=1,ISNUMBER(INDIRECT(ADDRESS(ROW(),COLUMN()-_mp_perc_gap)))), INDIRECT(ADDRESS(ROW(),COLUMN()-_mp_perc_gap))*(1-AX$8)*(1-$BQ$8), "")</f>
        <v/>
      </c>
      <c r="AY94" s="160" t="str" cm="1">
        <f t="array" aca="1" ref="AY94" ca="1">IF(AND($M94=1,ISNUMBER(INDIRECT(ADDRESS(ROW(),COLUMN()-_mp_perc_gap)))), INDIRECT(ADDRESS(ROW(),COLUMN()-_mp_perc_gap))*(1-AY$8)*(1-$BQ$8), "")</f>
        <v/>
      </c>
      <c r="AZ94" s="160" t="str" cm="1">
        <f t="array" aca="1" ref="AZ94" ca="1">IF(AND($M94=1,ISNUMBER(INDIRECT(ADDRESS(ROW(),COLUMN()-_mp_perc_gap)))), INDIRECT(ADDRESS(ROW(),COLUMN()-_mp_perc_gap))*(1-AZ$8)*(1-$BQ$8), "")</f>
        <v/>
      </c>
      <c r="BA94" s="160" t="str" cm="1">
        <f t="array" aca="1" ref="BA94" ca="1">IF(AND($M94=1,ISNUMBER(INDIRECT(ADDRESS(ROW(),COLUMN()-_mp_perc_gap)))), INDIRECT(ADDRESS(ROW(),COLUMN()-_mp_perc_gap))*(1-BA$8)*(1-$BQ$8), "")</f>
        <v/>
      </c>
      <c r="BB94" s="160" t="str" cm="1">
        <f t="array" aca="1" ref="BB94" ca="1">IF(AND($M94=1,ISNUMBER(INDIRECT(ADDRESS(ROW(),COLUMN()-_mp_perc_gap)))), INDIRECT(ADDRESS(ROW(),COLUMN()-_mp_perc_gap))*(1-BB$8)*(1-$BQ$8), "")</f>
        <v/>
      </c>
      <c r="BC94" s="160" t="str" cm="1">
        <f t="array" aca="1" ref="BC94" ca="1">IF(AND($M94=1,ISNUMBER(INDIRECT(ADDRESS(ROW(),COLUMN()-_mp_perc_gap)))), INDIRECT(ADDRESS(ROW(),COLUMN()-_mp_perc_gap))*(1-BC$8)*(1-$BQ$8), "")</f>
        <v/>
      </c>
      <c r="BD94" s="160" t="str" cm="1">
        <f t="array" aca="1" ref="BD94" ca="1">IF(AND($M94=1,ISNUMBER(INDIRECT(ADDRESS(ROW(),COLUMN()-_mp_perc_gap)))), INDIRECT(ADDRESS(ROW(),COLUMN()-_mp_perc_gap))*(1-BD$8)*(1-$BQ$8), "")</f>
        <v/>
      </c>
      <c r="BE94" s="160" t="str" cm="1">
        <f t="array" aca="1" ref="BE94" ca="1">IF(AND($M94=1,ISNUMBER(INDIRECT(ADDRESS(ROW(),COLUMN()-_mp_perc_gap)))), INDIRECT(ADDRESS(ROW(),COLUMN()-_mp_perc_gap))*(1-BE$8)*(1-$BQ$8), "")</f>
        <v/>
      </c>
      <c r="BF94" s="160" t="str" cm="1">
        <f t="array" aca="1" ref="BF94" ca="1">IF(AND($M94=1,ISNUMBER(INDIRECT(ADDRESS(ROW(),COLUMN()-_mp_perc_gap)))), INDIRECT(ADDRESS(ROW(),COLUMN()-_mp_perc_gap))*(1-BF$8)*(1-$BQ$8), "")</f>
        <v/>
      </c>
      <c r="BG94" s="160" t="str" cm="1">
        <f t="array" aca="1" ref="BG94" ca="1">IF(AND($M94=1,ISNUMBER(INDIRECT(ADDRESS(ROW(),COLUMN()-_mp_perc_gap)))), INDIRECT(ADDRESS(ROW(),COLUMN()-_mp_perc_gap))*(1-BG$8)*(1-$BQ$8), "")</f>
        <v/>
      </c>
      <c r="BH94" s="160" t="str" cm="1">
        <f t="array" aca="1" ref="BH94" ca="1">IF(AND($M94=1,ISNUMBER(INDIRECT(ADDRESS(ROW(),COLUMN()-_mp_perc_gap)))), INDIRECT(ADDRESS(ROW(),COLUMN()-_mp_perc_gap))*(1-BH$8)*(1-$BQ$8), "")</f>
        <v/>
      </c>
      <c r="BI94" s="160" t="str" cm="1">
        <f t="array" aca="1" ref="BI94" ca="1">IF(AND($M94=1,ISNUMBER(INDIRECT(ADDRESS(ROW(),COLUMN()-_mp_perc_gap)))), INDIRECT(ADDRESS(ROW(),COLUMN()-_mp_perc_gap))*(1-BI$8)*(1-$BQ$8), "")</f>
        <v/>
      </c>
      <c r="BJ94" s="160" t="str" cm="1">
        <f t="array" aca="1" ref="BJ94" ca="1">IF(AND($M94=1,ISNUMBER(INDIRECT(ADDRESS(ROW(),COLUMN()-_mp_perc_gap)))), INDIRECT(ADDRESS(ROW(),COLUMN()-_mp_perc_gap))*(1-BJ$8)*(1-$BQ$8), "")</f>
        <v/>
      </c>
      <c r="BK94" s="160" t="str" cm="1">
        <f t="array" aca="1" ref="BK94" ca="1">IF(AND($M94=1,ISNUMBER(INDIRECT(ADDRESS(ROW(),COLUMN()-_mp_perc_gap)))), INDIRECT(ADDRESS(ROW(),COLUMN()-_mp_perc_gap))*(1-BK$8)*(1-$BQ$8), "")</f>
        <v/>
      </c>
      <c r="BM94" s="169" t="str">
        <f t="shared" si="33"/>
        <v/>
      </c>
      <c r="BN94" s="842" t="str">
        <f t="shared" si="34"/>
        <v/>
      </c>
      <c r="BO94" s="843" t="str">
        <f t="shared" si="35"/>
        <v/>
      </c>
      <c r="BP94" s="841" t="str">
        <f t="shared" si="38"/>
        <v/>
      </c>
      <c r="BQ94" s="170"/>
      <c r="BR94" s="133" t="b">
        <f t="shared" si="36"/>
        <v>1</v>
      </c>
      <c r="BU94" s="171">
        <f t="shared" si="43"/>
        <v>0</v>
      </c>
      <c r="BV94" s="171"/>
    </row>
    <row r="95" spans="2:74" ht="14.95" customHeight="1" x14ac:dyDescent="0.2">
      <c r="B95" s="691">
        <v>84</v>
      </c>
      <c r="C95" s="554"/>
      <c r="D95" s="554"/>
      <c r="E95" s="555"/>
      <c r="F95" s="550"/>
      <c r="G95" s="551"/>
      <c r="H95" s="556"/>
      <c r="I95" s="557"/>
      <c r="J95" s="553"/>
      <c r="K95" s="146">
        <f t="shared" si="37"/>
        <v>0</v>
      </c>
      <c r="M95" s="147">
        <f t="shared" si="25"/>
        <v>0</v>
      </c>
      <c r="N95" s="148">
        <f xml:space="preserve"> IF(M95=0, 0,VLOOKUP($F95,'הנחיות למילוי-התחל כאן'!$F$6:$I$17,3,0))</f>
        <v>0</v>
      </c>
      <c r="O95" s="149">
        <f xml:space="preserve"> IF(M95=0, 0,VLOOKUP($F95,'הנחיות למילוי-התחל כאן'!$F$6:$I$17,4,0))</f>
        <v>0</v>
      </c>
      <c r="P95" s="852">
        <f t="shared" si="26"/>
        <v>0</v>
      </c>
      <c r="Q95" s="230" t="str">
        <f t="shared" si="39"/>
        <v>$S$95:$AH$95</v>
      </c>
      <c r="S95" s="565"/>
      <c r="T95" s="565"/>
      <c r="U95" s="565"/>
      <c r="V95" s="565"/>
      <c r="W95" s="565"/>
      <c r="X95" s="565"/>
      <c r="Y95" s="565"/>
      <c r="Z95" s="565"/>
      <c r="AA95" s="565"/>
      <c r="AB95" s="565"/>
      <c r="AC95" s="565"/>
      <c r="AD95" s="565"/>
      <c r="AE95" s="565"/>
      <c r="AF95" s="565"/>
      <c r="AG95" s="565"/>
      <c r="AH95" s="565"/>
      <c r="AJ95" s="164" t="str">
        <f t="shared" si="27"/>
        <v/>
      </c>
      <c r="AK95" s="152" t="str">
        <f t="shared" ca="1" si="28"/>
        <v/>
      </c>
      <c r="AL95" s="165" t="str">
        <f t="shared" si="29"/>
        <v/>
      </c>
      <c r="AN95" s="154" t="str">
        <f t="shared" si="40"/>
        <v/>
      </c>
      <c r="AO95" s="835" t="str">
        <f t="shared" si="41"/>
        <v/>
      </c>
      <c r="AP95" s="155" t="str">
        <f t="shared" si="42"/>
        <v/>
      </c>
      <c r="AR95" s="166" t="str">
        <f t="shared" si="30"/>
        <v/>
      </c>
      <c r="AS95" s="167" t="str">
        <f t="shared" si="31"/>
        <v/>
      </c>
      <c r="AT95" s="168" t="str">
        <f t="shared" si="32"/>
        <v/>
      </c>
      <c r="AV95" s="160" t="str" cm="1">
        <f t="array" aca="1" ref="AV95" ca="1">IF(AND($M95=1,ISNUMBER(INDIRECT(ADDRESS(ROW(),COLUMN()-_mp_perc_gap)))), INDIRECT(ADDRESS(ROW(),COLUMN()-_mp_perc_gap))*(1-AV$8)*(1-$BQ$8), "")</f>
        <v/>
      </c>
      <c r="AW95" s="160" t="str" cm="1">
        <f t="array" aca="1" ref="AW95" ca="1">IF(AND($M95=1,ISNUMBER(INDIRECT(ADDRESS(ROW(),COLUMN()-_mp_perc_gap)))), INDIRECT(ADDRESS(ROW(),COLUMN()-_mp_perc_gap))*(1-AW$8)*(1-$BQ$8), "")</f>
        <v/>
      </c>
      <c r="AX95" s="160" t="str" cm="1">
        <f t="array" aca="1" ref="AX95" ca="1">IF(AND($M95=1,ISNUMBER(INDIRECT(ADDRESS(ROW(),COLUMN()-_mp_perc_gap)))), INDIRECT(ADDRESS(ROW(),COLUMN()-_mp_perc_gap))*(1-AX$8)*(1-$BQ$8), "")</f>
        <v/>
      </c>
      <c r="AY95" s="160" t="str" cm="1">
        <f t="array" aca="1" ref="AY95" ca="1">IF(AND($M95=1,ISNUMBER(INDIRECT(ADDRESS(ROW(),COLUMN()-_mp_perc_gap)))), INDIRECT(ADDRESS(ROW(),COLUMN()-_mp_perc_gap))*(1-AY$8)*(1-$BQ$8), "")</f>
        <v/>
      </c>
      <c r="AZ95" s="160" t="str" cm="1">
        <f t="array" aca="1" ref="AZ95" ca="1">IF(AND($M95=1,ISNUMBER(INDIRECT(ADDRESS(ROW(),COLUMN()-_mp_perc_gap)))), INDIRECT(ADDRESS(ROW(),COLUMN()-_mp_perc_gap))*(1-AZ$8)*(1-$BQ$8), "")</f>
        <v/>
      </c>
      <c r="BA95" s="160" t="str" cm="1">
        <f t="array" aca="1" ref="BA95" ca="1">IF(AND($M95=1,ISNUMBER(INDIRECT(ADDRESS(ROW(),COLUMN()-_mp_perc_gap)))), INDIRECT(ADDRESS(ROW(),COLUMN()-_mp_perc_gap))*(1-BA$8)*(1-$BQ$8), "")</f>
        <v/>
      </c>
      <c r="BB95" s="160" t="str" cm="1">
        <f t="array" aca="1" ref="BB95" ca="1">IF(AND($M95=1,ISNUMBER(INDIRECT(ADDRESS(ROW(),COLUMN()-_mp_perc_gap)))), INDIRECT(ADDRESS(ROW(),COLUMN()-_mp_perc_gap))*(1-BB$8)*(1-$BQ$8), "")</f>
        <v/>
      </c>
      <c r="BC95" s="160" t="str" cm="1">
        <f t="array" aca="1" ref="BC95" ca="1">IF(AND($M95=1,ISNUMBER(INDIRECT(ADDRESS(ROW(),COLUMN()-_mp_perc_gap)))), INDIRECT(ADDRESS(ROW(),COLUMN()-_mp_perc_gap))*(1-BC$8)*(1-$BQ$8), "")</f>
        <v/>
      </c>
      <c r="BD95" s="160" t="str" cm="1">
        <f t="array" aca="1" ref="BD95" ca="1">IF(AND($M95=1,ISNUMBER(INDIRECT(ADDRESS(ROW(),COLUMN()-_mp_perc_gap)))), INDIRECT(ADDRESS(ROW(),COLUMN()-_mp_perc_gap))*(1-BD$8)*(1-$BQ$8), "")</f>
        <v/>
      </c>
      <c r="BE95" s="160" t="str" cm="1">
        <f t="array" aca="1" ref="BE95" ca="1">IF(AND($M95=1,ISNUMBER(INDIRECT(ADDRESS(ROW(),COLUMN()-_mp_perc_gap)))), INDIRECT(ADDRESS(ROW(),COLUMN()-_mp_perc_gap))*(1-BE$8)*(1-$BQ$8), "")</f>
        <v/>
      </c>
      <c r="BF95" s="160" t="str" cm="1">
        <f t="array" aca="1" ref="BF95" ca="1">IF(AND($M95=1,ISNUMBER(INDIRECT(ADDRESS(ROW(),COLUMN()-_mp_perc_gap)))), INDIRECT(ADDRESS(ROW(),COLUMN()-_mp_perc_gap))*(1-BF$8)*(1-$BQ$8), "")</f>
        <v/>
      </c>
      <c r="BG95" s="160" t="str" cm="1">
        <f t="array" aca="1" ref="BG95" ca="1">IF(AND($M95=1,ISNUMBER(INDIRECT(ADDRESS(ROW(),COLUMN()-_mp_perc_gap)))), INDIRECT(ADDRESS(ROW(),COLUMN()-_mp_perc_gap))*(1-BG$8)*(1-$BQ$8), "")</f>
        <v/>
      </c>
      <c r="BH95" s="160" t="str" cm="1">
        <f t="array" aca="1" ref="BH95" ca="1">IF(AND($M95=1,ISNUMBER(INDIRECT(ADDRESS(ROW(),COLUMN()-_mp_perc_gap)))), INDIRECT(ADDRESS(ROW(),COLUMN()-_mp_perc_gap))*(1-BH$8)*(1-$BQ$8), "")</f>
        <v/>
      </c>
      <c r="BI95" s="160" t="str" cm="1">
        <f t="array" aca="1" ref="BI95" ca="1">IF(AND($M95=1,ISNUMBER(INDIRECT(ADDRESS(ROW(),COLUMN()-_mp_perc_gap)))), INDIRECT(ADDRESS(ROW(),COLUMN()-_mp_perc_gap))*(1-BI$8)*(1-$BQ$8), "")</f>
        <v/>
      </c>
      <c r="BJ95" s="160" t="str" cm="1">
        <f t="array" aca="1" ref="BJ95" ca="1">IF(AND($M95=1,ISNUMBER(INDIRECT(ADDRESS(ROW(),COLUMN()-_mp_perc_gap)))), INDIRECT(ADDRESS(ROW(),COLUMN()-_mp_perc_gap))*(1-BJ$8)*(1-$BQ$8), "")</f>
        <v/>
      </c>
      <c r="BK95" s="160" t="str" cm="1">
        <f t="array" aca="1" ref="BK95" ca="1">IF(AND($M95=1,ISNUMBER(INDIRECT(ADDRESS(ROW(),COLUMN()-_mp_perc_gap)))), INDIRECT(ADDRESS(ROW(),COLUMN()-_mp_perc_gap))*(1-BK$8)*(1-$BQ$8), "")</f>
        <v/>
      </c>
      <c r="BM95" s="169" t="str">
        <f t="shared" si="33"/>
        <v/>
      </c>
      <c r="BN95" s="842" t="str">
        <f t="shared" si="34"/>
        <v/>
      </c>
      <c r="BO95" s="843" t="str">
        <f t="shared" si="35"/>
        <v/>
      </c>
      <c r="BP95" s="841" t="str">
        <f t="shared" si="38"/>
        <v/>
      </c>
      <c r="BQ95" s="170"/>
      <c r="BR95" s="133" t="b">
        <f t="shared" si="36"/>
        <v>1</v>
      </c>
      <c r="BU95" s="171">
        <f t="shared" si="43"/>
        <v>0</v>
      </c>
      <c r="BV95" s="171"/>
    </row>
    <row r="96" spans="2:74" ht="14.95" customHeight="1" x14ac:dyDescent="0.2">
      <c r="B96" s="691">
        <v>85</v>
      </c>
      <c r="C96" s="554"/>
      <c r="D96" s="554"/>
      <c r="E96" s="555"/>
      <c r="F96" s="550"/>
      <c r="G96" s="551"/>
      <c r="H96" s="556"/>
      <c r="I96" s="557"/>
      <c r="J96" s="553"/>
      <c r="K96" s="146">
        <f t="shared" si="37"/>
        <v>0</v>
      </c>
      <c r="M96" s="147">
        <f t="shared" si="25"/>
        <v>0</v>
      </c>
      <c r="N96" s="148">
        <f xml:space="preserve"> IF(M96=0, 0,VLOOKUP($F96,'הנחיות למילוי-התחל כאן'!$F$6:$I$17,3,0))</f>
        <v>0</v>
      </c>
      <c r="O96" s="149">
        <f xml:space="preserve"> IF(M96=0, 0,VLOOKUP($F96,'הנחיות למילוי-התחל כאן'!$F$6:$I$17,4,0))</f>
        <v>0</v>
      </c>
      <c r="P96" s="852">
        <f t="shared" si="26"/>
        <v>0</v>
      </c>
      <c r="Q96" s="230" t="str">
        <f t="shared" si="39"/>
        <v>$S$96:$AH$96</v>
      </c>
      <c r="S96" s="565"/>
      <c r="T96" s="565"/>
      <c r="U96" s="565"/>
      <c r="V96" s="565"/>
      <c r="W96" s="565"/>
      <c r="X96" s="565"/>
      <c r="Y96" s="565"/>
      <c r="Z96" s="565"/>
      <c r="AA96" s="565"/>
      <c r="AB96" s="565"/>
      <c r="AC96" s="565"/>
      <c r="AD96" s="565"/>
      <c r="AE96" s="565"/>
      <c r="AF96" s="565"/>
      <c r="AG96" s="565"/>
      <c r="AH96" s="565"/>
      <c r="AJ96" s="164" t="str">
        <f t="shared" si="27"/>
        <v/>
      </c>
      <c r="AK96" s="152" t="str">
        <f t="shared" ca="1" si="28"/>
        <v/>
      </c>
      <c r="AL96" s="165" t="str">
        <f t="shared" si="29"/>
        <v/>
      </c>
      <c r="AN96" s="154" t="str">
        <f t="shared" si="40"/>
        <v/>
      </c>
      <c r="AO96" s="835" t="str">
        <f t="shared" si="41"/>
        <v/>
      </c>
      <c r="AP96" s="155" t="str">
        <f t="shared" si="42"/>
        <v/>
      </c>
      <c r="AR96" s="166" t="str">
        <f t="shared" si="30"/>
        <v/>
      </c>
      <c r="AS96" s="167" t="str">
        <f t="shared" si="31"/>
        <v/>
      </c>
      <c r="AT96" s="168" t="str">
        <f t="shared" si="32"/>
        <v/>
      </c>
      <c r="AV96" s="160" t="str" cm="1">
        <f t="array" aca="1" ref="AV96" ca="1">IF(AND($M96=1,ISNUMBER(INDIRECT(ADDRESS(ROW(),COLUMN()-_mp_perc_gap)))), INDIRECT(ADDRESS(ROW(),COLUMN()-_mp_perc_gap))*(1-AV$8)*(1-$BQ$8), "")</f>
        <v/>
      </c>
      <c r="AW96" s="160" t="str" cm="1">
        <f t="array" aca="1" ref="AW96" ca="1">IF(AND($M96=1,ISNUMBER(INDIRECT(ADDRESS(ROW(),COLUMN()-_mp_perc_gap)))), INDIRECT(ADDRESS(ROW(),COLUMN()-_mp_perc_gap))*(1-AW$8)*(1-$BQ$8), "")</f>
        <v/>
      </c>
      <c r="AX96" s="160" t="str" cm="1">
        <f t="array" aca="1" ref="AX96" ca="1">IF(AND($M96=1,ISNUMBER(INDIRECT(ADDRESS(ROW(),COLUMN()-_mp_perc_gap)))), INDIRECT(ADDRESS(ROW(),COLUMN()-_mp_perc_gap))*(1-AX$8)*(1-$BQ$8), "")</f>
        <v/>
      </c>
      <c r="AY96" s="160" t="str" cm="1">
        <f t="array" aca="1" ref="AY96" ca="1">IF(AND($M96=1,ISNUMBER(INDIRECT(ADDRESS(ROW(),COLUMN()-_mp_perc_gap)))), INDIRECT(ADDRESS(ROW(),COLUMN()-_mp_perc_gap))*(1-AY$8)*(1-$BQ$8), "")</f>
        <v/>
      </c>
      <c r="AZ96" s="160" t="str" cm="1">
        <f t="array" aca="1" ref="AZ96" ca="1">IF(AND($M96=1,ISNUMBER(INDIRECT(ADDRESS(ROW(),COLUMN()-_mp_perc_gap)))), INDIRECT(ADDRESS(ROW(),COLUMN()-_mp_perc_gap))*(1-AZ$8)*(1-$BQ$8), "")</f>
        <v/>
      </c>
      <c r="BA96" s="160" t="str" cm="1">
        <f t="array" aca="1" ref="BA96" ca="1">IF(AND($M96=1,ISNUMBER(INDIRECT(ADDRESS(ROW(),COLUMN()-_mp_perc_gap)))), INDIRECT(ADDRESS(ROW(),COLUMN()-_mp_perc_gap))*(1-BA$8)*(1-$BQ$8), "")</f>
        <v/>
      </c>
      <c r="BB96" s="160" t="str" cm="1">
        <f t="array" aca="1" ref="BB96" ca="1">IF(AND($M96=1,ISNUMBER(INDIRECT(ADDRESS(ROW(),COLUMN()-_mp_perc_gap)))), INDIRECT(ADDRESS(ROW(),COLUMN()-_mp_perc_gap))*(1-BB$8)*(1-$BQ$8), "")</f>
        <v/>
      </c>
      <c r="BC96" s="160" t="str" cm="1">
        <f t="array" aca="1" ref="BC96" ca="1">IF(AND($M96=1,ISNUMBER(INDIRECT(ADDRESS(ROW(),COLUMN()-_mp_perc_gap)))), INDIRECT(ADDRESS(ROW(),COLUMN()-_mp_perc_gap))*(1-BC$8)*(1-$BQ$8), "")</f>
        <v/>
      </c>
      <c r="BD96" s="160" t="str" cm="1">
        <f t="array" aca="1" ref="BD96" ca="1">IF(AND($M96=1,ISNUMBER(INDIRECT(ADDRESS(ROW(),COLUMN()-_mp_perc_gap)))), INDIRECT(ADDRESS(ROW(),COLUMN()-_mp_perc_gap))*(1-BD$8)*(1-$BQ$8), "")</f>
        <v/>
      </c>
      <c r="BE96" s="160" t="str" cm="1">
        <f t="array" aca="1" ref="BE96" ca="1">IF(AND($M96=1,ISNUMBER(INDIRECT(ADDRESS(ROW(),COLUMN()-_mp_perc_gap)))), INDIRECT(ADDRESS(ROW(),COLUMN()-_mp_perc_gap))*(1-BE$8)*(1-$BQ$8), "")</f>
        <v/>
      </c>
      <c r="BF96" s="160" t="str" cm="1">
        <f t="array" aca="1" ref="BF96" ca="1">IF(AND($M96=1,ISNUMBER(INDIRECT(ADDRESS(ROW(),COLUMN()-_mp_perc_gap)))), INDIRECT(ADDRESS(ROW(),COLUMN()-_mp_perc_gap))*(1-BF$8)*(1-$BQ$8), "")</f>
        <v/>
      </c>
      <c r="BG96" s="160" t="str" cm="1">
        <f t="array" aca="1" ref="BG96" ca="1">IF(AND($M96=1,ISNUMBER(INDIRECT(ADDRESS(ROW(),COLUMN()-_mp_perc_gap)))), INDIRECT(ADDRESS(ROW(),COLUMN()-_mp_perc_gap))*(1-BG$8)*(1-$BQ$8), "")</f>
        <v/>
      </c>
      <c r="BH96" s="160" t="str" cm="1">
        <f t="array" aca="1" ref="BH96" ca="1">IF(AND($M96=1,ISNUMBER(INDIRECT(ADDRESS(ROW(),COLUMN()-_mp_perc_gap)))), INDIRECT(ADDRESS(ROW(),COLUMN()-_mp_perc_gap))*(1-BH$8)*(1-$BQ$8), "")</f>
        <v/>
      </c>
      <c r="BI96" s="160" t="str" cm="1">
        <f t="array" aca="1" ref="BI96" ca="1">IF(AND($M96=1,ISNUMBER(INDIRECT(ADDRESS(ROW(),COLUMN()-_mp_perc_gap)))), INDIRECT(ADDRESS(ROW(),COLUMN()-_mp_perc_gap))*(1-BI$8)*(1-$BQ$8), "")</f>
        <v/>
      </c>
      <c r="BJ96" s="160" t="str" cm="1">
        <f t="array" aca="1" ref="BJ96" ca="1">IF(AND($M96=1,ISNUMBER(INDIRECT(ADDRESS(ROW(),COLUMN()-_mp_perc_gap)))), INDIRECT(ADDRESS(ROW(),COLUMN()-_mp_perc_gap))*(1-BJ$8)*(1-$BQ$8), "")</f>
        <v/>
      </c>
      <c r="BK96" s="160" t="str" cm="1">
        <f t="array" aca="1" ref="BK96" ca="1">IF(AND($M96=1,ISNUMBER(INDIRECT(ADDRESS(ROW(),COLUMN()-_mp_perc_gap)))), INDIRECT(ADDRESS(ROW(),COLUMN()-_mp_perc_gap))*(1-BK$8)*(1-$BQ$8), "")</f>
        <v/>
      </c>
      <c r="BM96" s="169" t="str">
        <f t="shared" si="33"/>
        <v/>
      </c>
      <c r="BN96" s="842" t="str">
        <f t="shared" si="34"/>
        <v/>
      </c>
      <c r="BO96" s="843" t="str">
        <f t="shared" si="35"/>
        <v/>
      </c>
      <c r="BP96" s="841" t="str">
        <f t="shared" si="38"/>
        <v/>
      </c>
      <c r="BQ96" s="170"/>
      <c r="BR96" s="133" t="b">
        <f t="shared" si="36"/>
        <v>1</v>
      </c>
      <c r="BU96" s="171">
        <f t="shared" si="43"/>
        <v>0</v>
      </c>
      <c r="BV96" s="171"/>
    </row>
    <row r="97" spans="2:74" ht="14.95" customHeight="1" x14ac:dyDescent="0.2">
      <c r="B97" s="691">
        <v>86</v>
      </c>
      <c r="C97" s="554"/>
      <c r="D97" s="554"/>
      <c r="E97" s="555"/>
      <c r="F97" s="550"/>
      <c r="G97" s="551"/>
      <c r="H97" s="556"/>
      <c r="I97" s="557"/>
      <c r="J97" s="553"/>
      <c r="K97" s="146">
        <f t="shared" si="37"/>
        <v>0</v>
      </c>
      <c r="M97" s="147">
        <f t="shared" si="25"/>
        <v>0</v>
      </c>
      <c r="N97" s="148">
        <f xml:space="preserve"> IF(M97=0, 0,VLOOKUP($F97,'הנחיות למילוי-התחל כאן'!$F$6:$I$17,3,0))</f>
        <v>0</v>
      </c>
      <c r="O97" s="149">
        <f xml:space="preserve"> IF(M97=0, 0,VLOOKUP($F97,'הנחיות למילוי-התחל כאן'!$F$6:$I$17,4,0))</f>
        <v>0</v>
      </c>
      <c r="P97" s="852">
        <f t="shared" si="26"/>
        <v>0</v>
      </c>
      <c r="Q97" s="230" t="str">
        <f t="shared" si="39"/>
        <v>$S$97:$AH$97</v>
      </c>
      <c r="S97" s="565"/>
      <c r="T97" s="565"/>
      <c r="U97" s="565"/>
      <c r="V97" s="565"/>
      <c r="W97" s="565"/>
      <c r="X97" s="565"/>
      <c r="Y97" s="565"/>
      <c r="Z97" s="565"/>
      <c r="AA97" s="565"/>
      <c r="AB97" s="565"/>
      <c r="AC97" s="565"/>
      <c r="AD97" s="565"/>
      <c r="AE97" s="565"/>
      <c r="AF97" s="565"/>
      <c r="AG97" s="565"/>
      <c r="AH97" s="565"/>
      <c r="AJ97" s="164" t="str">
        <f t="shared" si="27"/>
        <v/>
      </c>
      <c r="AK97" s="152" t="str">
        <f t="shared" ca="1" si="28"/>
        <v/>
      </c>
      <c r="AL97" s="165" t="str">
        <f t="shared" si="29"/>
        <v/>
      </c>
      <c r="AN97" s="154" t="str">
        <f t="shared" si="40"/>
        <v/>
      </c>
      <c r="AO97" s="835" t="str">
        <f t="shared" si="41"/>
        <v/>
      </c>
      <c r="AP97" s="155" t="str">
        <f t="shared" si="42"/>
        <v/>
      </c>
      <c r="AR97" s="166" t="str">
        <f t="shared" si="30"/>
        <v/>
      </c>
      <c r="AS97" s="167" t="str">
        <f t="shared" si="31"/>
        <v/>
      </c>
      <c r="AT97" s="168" t="str">
        <f t="shared" si="32"/>
        <v/>
      </c>
      <c r="AV97" s="160" t="str" cm="1">
        <f t="array" aca="1" ref="AV97" ca="1">IF(AND($M97=1,ISNUMBER(INDIRECT(ADDRESS(ROW(),COLUMN()-_mp_perc_gap)))), INDIRECT(ADDRESS(ROW(),COLUMN()-_mp_perc_gap))*(1-AV$8)*(1-$BQ$8), "")</f>
        <v/>
      </c>
      <c r="AW97" s="160" t="str" cm="1">
        <f t="array" aca="1" ref="AW97" ca="1">IF(AND($M97=1,ISNUMBER(INDIRECT(ADDRESS(ROW(),COLUMN()-_mp_perc_gap)))), INDIRECT(ADDRESS(ROW(),COLUMN()-_mp_perc_gap))*(1-AW$8)*(1-$BQ$8), "")</f>
        <v/>
      </c>
      <c r="AX97" s="160" t="str" cm="1">
        <f t="array" aca="1" ref="AX97" ca="1">IF(AND($M97=1,ISNUMBER(INDIRECT(ADDRESS(ROW(),COLUMN()-_mp_perc_gap)))), INDIRECT(ADDRESS(ROW(),COLUMN()-_mp_perc_gap))*(1-AX$8)*(1-$BQ$8), "")</f>
        <v/>
      </c>
      <c r="AY97" s="160" t="str" cm="1">
        <f t="array" aca="1" ref="AY97" ca="1">IF(AND($M97=1,ISNUMBER(INDIRECT(ADDRESS(ROW(),COLUMN()-_mp_perc_gap)))), INDIRECT(ADDRESS(ROW(),COLUMN()-_mp_perc_gap))*(1-AY$8)*(1-$BQ$8), "")</f>
        <v/>
      </c>
      <c r="AZ97" s="160" t="str" cm="1">
        <f t="array" aca="1" ref="AZ97" ca="1">IF(AND($M97=1,ISNUMBER(INDIRECT(ADDRESS(ROW(),COLUMN()-_mp_perc_gap)))), INDIRECT(ADDRESS(ROW(),COLUMN()-_mp_perc_gap))*(1-AZ$8)*(1-$BQ$8), "")</f>
        <v/>
      </c>
      <c r="BA97" s="160" t="str" cm="1">
        <f t="array" aca="1" ref="BA97" ca="1">IF(AND($M97=1,ISNUMBER(INDIRECT(ADDRESS(ROW(),COLUMN()-_mp_perc_gap)))), INDIRECT(ADDRESS(ROW(),COLUMN()-_mp_perc_gap))*(1-BA$8)*(1-$BQ$8), "")</f>
        <v/>
      </c>
      <c r="BB97" s="160" t="str" cm="1">
        <f t="array" aca="1" ref="BB97" ca="1">IF(AND($M97=1,ISNUMBER(INDIRECT(ADDRESS(ROW(),COLUMN()-_mp_perc_gap)))), INDIRECT(ADDRESS(ROW(),COLUMN()-_mp_perc_gap))*(1-BB$8)*(1-$BQ$8), "")</f>
        <v/>
      </c>
      <c r="BC97" s="160" t="str" cm="1">
        <f t="array" aca="1" ref="BC97" ca="1">IF(AND($M97=1,ISNUMBER(INDIRECT(ADDRESS(ROW(),COLUMN()-_mp_perc_gap)))), INDIRECT(ADDRESS(ROW(),COLUMN()-_mp_perc_gap))*(1-BC$8)*(1-$BQ$8), "")</f>
        <v/>
      </c>
      <c r="BD97" s="160" t="str" cm="1">
        <f t="array" aca="1" ref="BD97" ca="1">IF(AND($M97=1,ISNUMBER(INDIRECT(ADDRESS(ROW(),COLUMN()-_mp_perc_gap)))), INDIRECT(ADDRESS(ROW(),COLUMN()-_mp_perc_gap))*(1-BD$8)*(1-$BQ$8), "")</f>
        <v/>
      </c>
      <c r="BE97" s="160" t="str" cm="1">
        <f t="array" aca="1" ref="BE97" ca="1">IF(AND($M97=1,ISNUMBER(INDIRECT(ADDRESS(ROW(),COLUMN()-_mp_perc_gap)))), INDIRECT(ADDRESS(ROW(),COLUMN()-_mp_perc_gap))*(1-BE$8)*(1-$BQ$8), "")</f>
        <v/>
      </c>
      <c r="BF97" s="160" t="str" cm="1">
        <f t="array" aca="1" ref="BF97" ca="1">IF(AND($M97=1,ISNUMBER(INDIRECT(ADDRESS(ROW(),COLUMN()-_mp_perc_gap)))), INDIRECT(ADDRESS(ROW(),COLUMN()-_mp_perc_gap))*(1-BF$8)*(1-$BQ$8), "")</f>
        <v/>
      </c>
      <c r="BG97" s="160" t="str" cm="1">
        <f t="array" aca="1" ref="BG97" ca="1">IF(AND($M97=1,ISNUMBER(INDIRECT(ADDRESS(ROW(),COLUMN()-_mp_perc_gap)))), INDIRECT(ADDRESS(ROW(),COLUMN()-_mp_perc_gap))*(1-BG$8)*(1-$BQ$8), "")</f>
        <v/>
      </c>
      <c r="BH97" s="160" t="str" cm="1">
        <f t="array" aca="1" ref="BH97" ca="1">IF(AND($M97=1,ISNUMBER(INDIRECT(ADDRESS(ROW(),COLUMN()-_mp_perc_gap)))), INDIRECT(ADDRESS(ROW(),COLUMN()-_mp_perc_gap))*(1-BH$8)*(1-$BQ$8), "")</f>
        <v/>
      </c>
      <c r="BI97" s="160" t="str" cm="1">
        <f t="array" aca="1" ref="BI97" ca="1">IF(AND($M97=1,ISNUMBER(INDIRECT(ADDRESS(ROW(),COLUMN()-_mp_perc_gap)))), INDIRECT(ADDRESS(ROW(),COLUMN()-_mp_perc_gap))*(1-BI$8)*(1-$BQ$8), "")</f>
        <v/>
      </c>
      <c r="BJ97" s="160" t="str" cm="1">
        <f t="array" aca="1" ref="BJ97" ca="1">IF(AND($M97=1,ISNUMBER(INDIRECT(ADDRESS(ROW(),COLUMN()-_mp_perc_gap)))), INDIRECT(ADDRESS(ROW(),COLUMN()-_mp_perc_gap))*(1-BJ$8)*(1-$BQ$8), "")</f>
        <v/>
      </c>
      <c r="BK97" s="160" t="str" cm="1">
        <f t="array" aca="1" ref="BK97" ca="1">IF(AND($M97=1,ISNUMBER(INDIRECT(ADDRESS(ROW(),COLUMN()-_mp_perc_gap)))), INDIRECT(ADDRESS(ROW(),COLUMN()-_mp_perc_gap))*(1-BK$8)*(1-$BQ$8), "")</f>
        <v/>
      </c>
      <c r="BM97" s="169" t="str">
        <f t="shared" si="33"/>
        <v/>
      </c>
      <c r="BN97" s="842" t="str">
        <f t="shared" si="34"/>
        <v/>
      </c>
      <c r="BO97" s="843" t="str">
        <f t="shared" si="35"/>
        <v/>
      </c>
      <c r="BP97" s="841" t="str">
        <f t="shared" si="38"/>
        <v/>
      </c>
      <c r="BQ97" s="170"/>
      <c r="BR97" s="133" t="b">
        <f t="shared" si="36"/>
        <v>1</v>
      </c>
      <c r="BU97" s="171">
        <f t="shared" si="43"/>
        <v>0</v>
      </c>
      <c r="BV97" s="171"/>
    </row>
    <row r="98" spans="2:74" ht="14.95" customHeight="1" x14ac:dyDescent="0.2">
      <c r="B98" s="691">
        <v>87</v>
      </c>
      <c r="C98" s="554"/>
      <c r="D98" s="554"/>
      <c r="E98" s="555"/>
      <c r="F98" s="550"/>
      <c r="G98" s="551"/>
      <c r="H98" s="556"/>
      <c r="I98" s="557"/>
      <c r="J98" s="553"/>
      <c r="K98" s="146">
        <f t="shared" si="37"/>
        <v>0</v>
      </c>
      <c r="M98" s="147">
        <f t="shared" si="25"/>
        <v>0</v>
      </c>
      <c r="N98" s="148">
        <f xml:space="preserve"> IF(M98=0, 0,VLOOKUP($F98,'הנחיות למילוי-התחל כאן'!$F$6:$I$17,3,0))</f>
        <v>0</v>
      </c>
      <c r="O98" s="149">
        <f xml:space="preserve"> IF(M98=0, 0,VLOOKUP($F98,'הנחיות למילוי-התחל כאן'!$F$6:$I$17,4,0))</f>
        <v>0</v>
      </c>
      <c r="P98" s="852">
        <f t="shared" si="26"/>
        <v>0</v>
      </c>
      <c r="Q98" s="230" t="str">
        <f t="shared" si="39"/>
        <v>$S$98:$AH$98</v>
      </c>
      <c r="S98" s="565"/>
      <c r="T98" s="565"/>
      <c r="U98" s="565"/>
      <c r="V98" s="565"/>
      <c r="W98" s="565"/>
      <c r="X98" s="565"/>
      <c r="Y98" s="565"/>
      <c r="Z98" s="565"/>
      <c r="AA98" s="565"/>
      <c r="AB98" s="565"/>
      <c r="AC98" s="565"/>
      <c r="AD98" s="565"/>
      <c r="AE98" s="565"/>
      <c r="AF98" s="565"/>
      <c r="AG98" s="565"/>
      <c r="AH98" s="565"/>
      <c r="AJ98" s="164" t="str">
        <f t="shared" si="27"/>
        <v/>
      </c>
      <c r="AK98" s="152" t="str">
        <f t="shared" ca="1" si="28"/>
        <v/>
      </c>
      <c r="AL98" s="165" t="str">
        <f t="shared" si="29"/>
        <v/>
      </c>
      <c r="AN98" s="154" t="str">
        <f t="shared" si="40"/>
        <v/>
      </c>
      <c r="AO98" s="835" t="str">
        <f t="shared" si="41"/>
        <v/>
      </c>
      <c r="AP98" s="155" t="str">
        <f t="shared" si="42"/>
        <v/>
      </c>
      <c r="AR98" s="166" t="str">
        <f t="shared" si="30"/>
        <v/>
      </c>
      <c r="AS98" s="167" t="str">
        <f t="shared" si="31"/>
        <v/>
      </c>
      <c r="AT98" s="168" t="str">
        <f t="shared" si="32"/>
        <v/>
      </c>
      <c r="AV98" s="160" t="str" cm="1">
        <f t="array" aca="1" ref="AV98" ca="1">IF(AND($M98=1,ISNUMBER(INDIRECT(ADDRESS(ROW(),COLUMN()-_mp_perc_gap)))), INDIRECT(ADDRESS(ROW(),COLUMN()-_mp_perc_gap))*(1-AV$8)*(1-$BQ$8), "")</f>
        <v/>
      </c>
      <c r="AW98" s="160" t="str" cm="1">
        <f t="array" aca="1" ref="AW98" ca="1">IF(AND($M98=1,ISNUMBER(INDIRECT(ADDRESS(ROW(),COLUMN()-_mp_perc_gap)))), INDIRECT(ADDRESS(ROW(),COLUMN()-_mp_perc_gap))*(1-AW$8)*(1-$BQ$8), "")</f>
        <v/>
      </c>
      <c r="AX98" s="160" t="str" cm="1">
        <f t="array" aca="1" ref="AX98" ca="1">IF(AND($M98=1,ISNUMBER(INDIRECT(ADDRESS(ROW(),COLUMN()-_mp_perc_gap)))), INDIRECT(ADDRESS(ROW(),COLUMN()-_mp_perc_gap))*(1-AX$8)*(1-$BQ$8), "")</f>
        <v/>
      </c>
      <c r="AY98" s="160" t="str" cm="1">
        <f t="array" aca="1" ref="AY98" ca="1">IF(AND($M98=1,ISNUMBER(INDIRECT(ADDRESS(ROW(),COLUMN()-_mp_perc_gap)))), INDIRECT(ADDRESS(ROW(),COLUMN()-_mp_perc_gap))*(1-AY$8)*(1-$BQ$8), "")</f>
        <v/>
      </c>
      <c r="AZ98" s="160" t="str" cm="1">
        <f t="array" aca="1" ref="AZ98" ca="1">IF(AND($M98=1,ISNUMBER(INDIRECT(ADDRESS(ROW(),COLUMN()-_mp_perc_gap)))), INDIRECT(ADDRESS(ROW(),COLUMN()-_mp_perc_gap))*(1-AZ$8)*(1-$BQ$8), "")</f>
        <v/>
      </c>
      <c r="BA98" s="160" t="str" cm="1">
        <f t="array" aca="1" ref="BA98" ca="1">IF(AND($M98=1,ISNUMBER(INDIRECT(ADDRESS(ROW(),COLUMN()-_mp_perc_gap)))), INDIRECT(ADDRESS(ROW(),COLUMN()-_mp_perc_gap))*(1-BA$8)*(1-$BQ$8), "")</f>
        <v/>
      </c>
      <c r="BB98" s="160" t="str" cm="1">
        <f t="array" aca="1" ref="BB98" ca="1">IF(AND($M98=1,ISNUMBER(INDIRECT(ADDRESS(ROW(),COLUMN()-_mp_perc_gap)))), INDIRECT(ADDRESS(ROW(),COLUMN()-_mp_perc_gap))*(1-BB$8)*(1-$BQ$8), "")</f>
        <v/>
      </c>
      <c r="BC98" s="160" t="str" cm="1">
        <f t="array" aca="1" ref="BC98" ca="1">IF(AND($M98=1,ISNUMBER(INDIRECT(ADDRESS(ROW(),COLUMN()-_mp_perc_gap)))), INDIRECT(ADDRESS(ROW(),COLUMN()-_mp_perc_gap))*(1-BC$8)*(1-$BQ$8), "")</f>
        <v/>
      </c>
      <c r="BD98" s="160" t="str" cm="1">
        <f t="array" aca="1" ref="BD98" ca="1">IF(AND($M98=1,ISNUMBER(INDIRECT(ADDRESS(ROW(),COLUMN()-_mp_perc_gap)))), INDIRECT(ADDRESS(ROW(),COLUMN()-_mp_perc_gap))*(1-BD$8)*(1-$BQ$8), "")</f>
        <v/>
      </c>
      <c r="BE98" s="160" t="str" cm="1">
        <f t="array" aca="1" ref="BE98" ca="1">IF(AND($M98=1,ISNUMBER(INDIRECT(ADDRESS(ROW(),COLUMN()-_mp_perc_gap)))), INDIRECT(ADDRESS(ROW(),COLUMN()-_mp_perc_gap))*(1-BE$8)*(1-$BQ$8), "")</f>
        <v/>
      </c>
      <c r="BF98" s="160" t="str" cm="1">
        <f t="array" aca="1" ref="BF98" ca="1">IF(AND($M98=1,ISNUMBER(INDIRECT(ADDRESS(ROW(),COLUMN()-_mp_perc_gap)))), INDIRECT(ADDRESS(ROW(),COLUMN()-_mp_perc_gap))*(1-BF$8)*(1-$BQ$8), "")</f>
        <v/>
      </c>
      <c r="BG98" s="160" t="str" cm="1">
        <f t="array" aca="1" ref="BG98" ca="1">IF(AND($M98=1,ISNUMBER(INDIRECT(ADDRESS(ROW(),COLUMN()-_mp_perc_gap)))), INDIRECT(ADDRESS(ROW(),COLUMN()-_mp_perc_gap))*(1-BG$8)*(1-$BQ$8), "")</f>
        <v/>
      </c>
      <c r="BH98" s="160" t="str" cm="1">
        <f t="array" aca="1" ref="BH98" ca="1">IF(AND($M98=1,ISNUMBER(INDIRECT(ADDRESS(ROW(),COLUMN()-_mp_perc_gap)))), INDIRECT(ADDRESS(ROW(),COLUMN()-_mp_perc_gap))*(1-BH$8)*(1-$BQ$8), "")</f>
        <v/>
      </c>
      <c r="BI98" s="160" t="str" cm="1">
        <f t="array" aca="1" ref="BI98" ca="1">IF(AND($M98=1,ISNUMBER(INDIRECT(ADDRESS(ROW(),COLUMN()-_mp_perc_gap)))), INDIRECT(ADDRESS(ROW(),COLUMN()-_mp_perc_gap))*(1-BI$8)*(1-$BQ$8), "")</f>
        <v/>
      </c>
      <c r="BJ98" s="160" t="str" cm="1">
        <f t="array" aca="1" ref="BJ98" ca="1">IF(AND($M98=1,ISNUMBER(INDIRECT(ADDRESS(ROW(),COLUMN()-_mp_perc_gap)))), INDIRECT(ADDRESS(ROW(),COLUMN()-_mp_perc_gap))*(1-BJ$8)*(1-$BQ$8), "")</f>
        <v/>
      </c>
      <c r="BK98" s="160" t="str" cm="1">
        <f t="array" aca="1" ref="BK98" ca="1">IF(AND($M98=1,ISNUMBER(INDIRECT(ADDRESS(ROW(),COLUMN()-_mp_perc_gap)))), INDIRECT(ADDRESS(ROW(),COLUMN()-_mp_perc_gap))*(1-BK$8)*(1-$BQ$8), "")</f>
        <v/>
      </c>
      <c r="BM98" s="169" t="str">
        <f t="shared" si="33"/>
        <v/>
      </c>
      <c r="BN98" s="842" t="str">
        <f t="shared" si="34"/>
        <v/>
      </c>
      <c r="BO98" s="843" t="str">
        <f t="shared" si="35"/>
        <v/>
      </c>
      <c r="BP98" s="841" t="str">
        <f t="shared" si="38"/>
        <v/>
      </c>
      <c r="BQ98" s="170"/>
      <c r="BR98" s="133" t="b">
        <f t="shared" si="36"/>
        <v>1</v>
      </c>
      <c r="BU98" s="171">
        <f t="shared" si="43"/>
        <v>0</v>
      </c>
      <c r="BV98" s="171"/>
    </row>
    <row r="99" spans="2:74" ht="14.95" customHeight="1" x14ac:dyDescent="0.2">
      <c r="B99" s="691">
        <v>88</v>
      </c>
      <c r="C99" s="554"/>
      <c r="D99" s="554"/>
      <c r="E99" s="555"/>
      <c r="F99" s="550"/>
      <c r="G99" s="551"/>
      <c r="H99" s="556"/>
      <c r="I99" s="557"/>
      <c r="J99" s="553"/>
      <c r="K99" s="146">
        <f t="shared" si="37"/>
        <v>0</v>
      </c>
      <c r="M99" s="147">
        <f t="shared" si="25"/>
        <v>0</v>
      </c>
      <c r="N99" s="148">
        <f xml:space="preserve"> IF(M99=0, 0,VLOOKUP($F99,'הנחיות למילוי-התחל כאן'!$F$6:$I$17,3,0))</f>
        <v>0</v>
      </c>
      <c r="O99" s="149">
        <f xml:space="preserve"> IF(M99=0, 0,VLOOKUP($F99,'הנחיות למילוי-התחל כאן'!$F$6:$I$17,4,0))</f>
        <v>0</v>
      </c>
      <c r="P99" s="852">
        <f t="shared" si="26"/>
        <v>0</v>
      </c>
      <c r="Q99" s="230" t="str">
        <f t="shared" si="39"/>
        <v>$S$99:$AH$99</v>
      </c>
      <c r="S99" s="565"/>
      <c r="T99" s="565"/>
      <c r="U99" s="565"/>
      <c r="V99" s="565"/>
      <c r="W99" s="565"/>
      <c r="X99" s="565"/>
      <c r="Y99" s="565"/>
      <c r="Z99" s="565"/>
      <c r="AA99" s="565"/>
      <c r="AB99" s="565"/>
      <c r="AC99" s="565"/>
      <c r="AD99" s="565"/>
      <c r="AE99" s="565"/>
      <c r="AF99" s="565"/>
      <c r="AG99" s="565"/>
      <c r="AH99" s="565"/>
      <c r="AJ99" s="164" t="str">
        <f t="shared" si="27"/>
        <v/>
      </c>
      <c r="AK99" s="152" t="str">
        <f t="shared" ca="1" si="28"/>
        <v/>
      </c>
      <c r="AL99" s="165" t="str">
        <f t="shared" si="29"/>
        <v/>
      </c>
      <c r="AN99" s="154" t="str">
        <f t="shared" si="40"/>
        <v/>
      </c>
      <c r="AO99" s="835" t="str">
        <f t="shared" si="41"/>
        <v/>
      </c>
      <c r="AP99" s="155" t="str">
        <f t="shared" si="42"/>
        <v/>
      </c>
      <c r="AR99" s="166" t="str">
        <f t="shared" si="30"/>
        <v/>
      </c>
      <c r="AS99" s="167" t="str">
        <f t="shared" si="31"/>
        <v/>
      </c>
      <c r="AT99" s="168" t="str">
        <f t="shared" si="32"/>
        <v/>
      </c>
      <c r="AV99" s="160" t="str" cm="1">
        <f t="array" aca="1" ref="AV99" ca="1">IF(AND($M99=1,ISNUMBER(INDIRECT(ADDRESS(ROW(),COLUMN()-_mp_perc_gap)))), INDIRECT(ADDRESS(ROW(),COLUMN()-_mp_perc_gap))*(1-AV$8)*(1-$BQ$8), "")</f>
        <v/>
      </c>
      <c r="AW99" s="160" t="str" cm="1">
        <f t="array" aca="1" ref="AW99" ca="1">IF(AND($M99=1,ISNUMBER(INDIRECT(ADDRESS(ROW(),COLUMN()-_mp_perc_gap)))), INDIRECT(ADDRESS(ROW(),COLUMN()-_mp_perc_gap))*(1-AW$8)*(1-$BQ$8), "")</f>
        <v/>
      </c>
      <c r="AX99" s="160" t="str" cm="1">
        <f t="array" aca="1" ref="AX99" ca="1">IF(AND($M99=1,ISNUMBER(INDIRECT(ADDRESS(ROW(),COLUMN()-_mp_perc_gap)))), INDIRECT(ADDRESS(ROW(),COLUMN()-_mp_perc_gap))*(1-AX$8)*(1-$BQ$8), "")</f>
        <v/>
      </c>
      <c r="AY99" s="160" t="str" cm="1">
        <f t="array" aca="1" ref="AY99" ca="1">IF(AND($M99=1,ISNUMBER(INDIRECT(ADDRESS(ROW(),COLUMN()-_mp_perc_gap)))), INDIRECT(ADDRESS(ROW(),COLUMN()-_mp_perc_gap))*(1-AY$8)*(1-$BQ$8), "")</f>
        <v/>
      </c>
      <c r="AZ99" s="160" t="str" cm="1">
        <f t="array" aca="1" ref="AZ99" ca="1">IF(AND($M99=1,ISNUMBER(INDIRECT(ADDRESS(ROW(),COLUMN()-_mp_perc_gap)))), INDIRECT(ADDRESS(ROW(),COLUMN()-_mp_perc_gap))*(1-AZ$8)*(1-$BQ$8), "")</f>
        <v/>
      </c>
      <c r="BA99" s="160" t="str" cm="1">
        <f t="array" aca="1" ref="BA99" ca="1">IF(AND($M99=1,ISNUMBER(INDIRECT(ADDRESS(ROW(),COLUMN()-_mp_perc_gap)))), INDIRECT(ADDRESS(ROW(),COLUMN()-_mp_perc_gap))*(1-BA$8)*(1-$BQ$8), "")</f>
        <v/>
      </c>
      <c r="BB99" s="160" t="str" cm="1">
        <f t="array" aca="1" ref="BB99" ca="1">IF(AND($M99=1,ISNUMBER(INDIRECT(ADDRESS(ROW(),COLUMN()-_mp_perc_gap)))), INDIRECT(ADDRESS(ROW(),COLUMN()-_mp_perc_gap))*(1-BB$8)*(1-$BQ$8), "")</f>
        <v/>
      </c>
      <c r="BC99" s="160" t="str" cm="1">
        <f t="array" aca="1" ref="BC99" ca="1">IF(AND($M99=1,ISNUMBER(INDIRECT(ADDRESS(ROW(),COLUMN()-_mp_perc_gap)))), INDIRECT(ADDRESS(ROW(),COLUMN()-_mp_perc_gap))*(1-BC$8)*(1-$BQ$8), "")</f>
        <v/>
      </c>
      <c r="BD99" s="160" t="str" cm="1">
        <f t="array" aca="1" ref="BD99" ca="1">IF(AND($M99=1,ISNUMBER(INDIRECT(ADDRESS(ROW(),COLUMN()-_mp_perc_gap)))), INDIRECT(ADDRESS(ROW(),COLUMN()-_mp_perc_gap))*(1-BD$8)*(1-$BQ$8), "")</f>
        <v/>
      </c>
      <c r="BE99" s="160" t="str" cm="1">
        <f t="array" aca="1" ref="BE99" ca="1">IF(AND($M99=1,ISNUMBER(INDIRECT(ADDRESS(ROW(),COLUMN()-_mp_perc_gap)))), INDIRECT(ADDRESS(ROW(),COLUMN()-_mp_perc_gap))*(1-BE$8)*(1-$BQ$8), "")</f>
        <v/>
      </c>
      <c r="BF99" s="160" t="str" cm="1">
        <f t="array" aca="1" ref="BF99" ca="1">IF(AND($M99=1,ISNUMBER(INDIRECT(ADDRESS(ROW(),COLUMN()-_mp_perc_gap)))), INDIRECT(ADDRESS(ROW(),COLUMN()-_mp_perc_gap))*(1-BF$8)*(1-$BQ$8), "")</f>
        <v/>
      </c>
      <c r="BG99" s="160" t="str" cm="1">
        <f t="array" aca="1" ref="BG99" ca="1">IF(AND($M99=1,ISNUMBER(INDIRECT(ADDRESS(ROW(),COLUMN()-_mp_perc_gap)))), INDIRECT(ADDRESS(ROW(),COLUMN()-_mp_perc_gap))*(1-BG$8)*(1-$BQ$8), "")</f>
        <v/>
      </c>
      <c r="BH99" s="160" t="str" cm="1">
        <f t="array" aca="1" ref="BH99" ca="1">IF(AND($M99=1,ISNUMBER(INDIRECT(ADDRESS(ROW(),COLUMN()-_mp_perc_gap)))), INDIRECT(ADDRESS(ROW(),COLUMN()-_mp_perc_gap))*(1-BH$8)*(1-$BQ$8), "")</f>
        <v/>
      </c>
      <c r="BI99" s="160" t="str" cm="1">
        <f t="array" aca="1" ref="BI99" ca="1">IF(AND($M99=1,ISNUMBER(INDIRECT(ADDRESS(ROW(),COLUMN()-_mp_perc_gap)))), INDIRECT(ADDRESS(ROW(),COLUMN()-_mp_perc_gap))*(1-BI$8)*(1-$BQ$8), "")</f>
        <v/>
      </c>
      <c r="BJ99" s="160" t="str" cm="1">
        <f t="array" aca="1" ref="BJ99" ca="1">IF(AND($M99=1,ISNUMBER(INDIRECT(ADDRESS(ROW(),COLUMN()-_mp_perc_gap)))), INDIRECT(ADDRESS(ROW(),COLUMN()-_mp_perc_gap))*(1-BJ$8)*(1-$BQ$8), "")</f>
        <v/>
      </c>
      <c r="BK99" s="160" t="str" cm="1">
        <f t="array" aca="1" ref="BK99" ca="1">IF(AND($M99=1,ISNUMBER(INDIRECT(ADDRESS(ROW(),COLUMN()-_mp_perc_gap)))), INDIRECT(ADDRESS(ROW(),COLUMN()-_mp_perc_gap))*(1-BK$8)*(1-$BQ$8), "")</f>
        <v/>
      </c>
      <c r="BM99" s="169" t="str">
        <f t="shared" si="33"/>
        <v/>
      </c>
      <c r="BN99" s="842" t="str">
        <f t="shared" si="34"/>
        <v/>
      </c>
      <c r="BO99" s="843" t="str">
        <f t="shared" si="35"/>
        <v/>
      </c>
      <c r="BP99" s="841" t="str">
        <f t="shared" si="38"/>
        <v/>
      </c>
      <c r="BQ99" s="170"/>
      <c r="BR99" s="133" t="b">
        <f t="shared" si="36"/>
        <v>1</v>
      </c>
      <c r="BU99" s="171">
        <f t="shared" si="43"/>
        <v>0</v>
      </c>
      <c r="BV99" s="171"/>
    </row>
    <row r="100" spans="2:74" ht="14.95" customHeight="1" x14ac:dyDescent="0.2">
      <c r="B100" s="691">
        <v>89</v>
      </c>
      <c r="C100" s="554"/>
      <c r="D100" s="554"/>
      <c r="E100" s="555"/>
      <c r="F100" s="550"/>
      <c r="G100" s="551"/>
      <c r="H100" s="556"/>
      <c r="I100" s="557"/>
      <c r="J100" s="553"/>
      <c r="K100" s="146">
        <f t="shared" si="37"/>
        <v>0</v>
      </c>
      <c r="M100" s="147">
        <f t="shared" si="25"/>
        <v>0</v>
      </c>
      <c r="N100" s="148">
        <f xml:space="preserve"> IF(M100=0, 0,VLOOKUP($F100,'הנחיות למילוי-התחל כאן'!$F$6:$I$17,3,0))</f>
        <v>0</v>
      </c>
      <c r="O100" s="149">
        <f xml:space="preserve"> IF(M100=0, 0,VLOOKUP($F100,'הנחיות למילוי-התחל כאן'!$F$6:$I$17,4,0))</f>
        <v>0</v>
      </c>
      <c r="P100" s="852">
        <f t="shared" si="26"/>
        <v>0</v>
      </c>
      <c r="Q100" s="230" t="str">
        <f t="shared" si="39"/>
        <v>$S$100:$AH$100</v>
      </c>
      <c r="S100" s="565"/>
      <c r="T100" s="565"/>
      <c r="U100" s="565"/>
      <c r="V100" s="565"/>
      <c r="W100" s="565"/>
      <c r="X100" s="565"/>
      <c r="Y100" s="565"/>
      <c r="Z100" s="565"/>
      <c r="AA100" s="565"/>
      <c r="AB100" s="565"/>
      <c r="AC100" s="565"/>
      <c r="AD100" s="565"/>
      <c r="AE100" s="565"/>
      <c r="AF100" s="565"/>
      <c r="AG100" s="565"/>
      <c r="AH100" s="565"/>
      <c r="AJ100" s="164" t="str">
        <f t="shared" si="27"/>
        <v/>
      </c>
      <c r="AK100" s="152" t="str">
        <f t="shared" ca="1" si="28"/>
        <v/>
      </c>
      <c r="AL100" s="165" t="str">
        <f t="shared" si="29"/>
        <v/>
      </c>
      <c r="AN100" s="154" t="str">
        <f t="shared" si="40"/>
        <v/>
      </c>
      <c r="AO100" s="835" t="str">
        <f t="shared" si="41"/>
        <v/>
      </c>
      <c r="AP100" s="155" t="str">
        <f t="shared" si="42"/>
        <v/>
      </c>
      <c r="AR100" s="166" t="str">
        <f t="shared" si="30"/>
        <v/>
      </c>
      <c r="AS100" s="167" t="str">
        <f t="shared" si="31"/>
        <v/>
      </c>
      <c r="AT100" s="168" t="str">
        <f t="shared" si="32"/>
        <v/>
      </c>
      <c r="AV100" s="160" t="str" cm="1">
        <f t="array" aca="1" ref="AV100" ca="1">IF(AND($M100=1,ISNUMBER(INDIRECT(ADDRESS(ROW(),COLUMN()-_mp_perc_gap)))), INDIRECT(ADDRESS(ROW(),COLUMN()-_mp_perc_gap))*(1-AV$8)*(1-$BQ$8), "")</f>
        <v/>
      </c>
      <c r="AW100" s="160" t="str" cm="1">
        <f t="array" aca="1" ref="AW100" ca="1">IF(AND($M100=1,ISNUMBER(INDIRECT(ADDRESS(ROW(),COLUMN()-_mp_perc_gap)))), INDIRECT(ADDRESS(ROW(),COLUMN()-_mp_perc_gap))*(1-AW$8)*(1-$BQ$8), "")</f>
        <v/>
      </c>
      <c r="AX100" s="160" t="str" cm="1">
        <f t="array" aca="1" ref="AX100" ca="1">IF(AND($M100=1,ISNUMBER(INDIRECT(ADDRESS(ROW(),COLUMN()-_mp_perc_gap)))), INDIRECT(ADDRESS(ROW(),COLUMN()-_mp_perc_gap))*(1-AX$8)*(1-$BQ$8), "")</f>
        <v/>
      </c>
      <c r="AY100" s="160" t="str" cm="1">
        <f t="array" aca="1" ref="AY100" ca="1">IF(AND($M100=1,ISNUMBER(INDIRECT(ADDRESS(ROW(),COLUMN()-_mp_perc_gap)))), INDIRECT(ADDRESS(ROW(),COLUMN()-_mp_perc_gap))*(1-AY$8)*(1-$BQ$8), "")</f>
        <v/>
      </c>
      <c r="AZ100" s="160" t="str" cm="1">
        <f t="array" aca="1" ref="AZ100" ca="1">IF(AND($M100=1,ISNUMBER(INDIRECT(ADDRESS(ROW(),COLUMN()-_mp_perc_gap)))), INDIRECT(ADDRESS(ROW(),COLUMN()-_mp_perc_gap))*(1-AZ$8)*(1-$BQ$8), "")</f>
        <v/>
      </c>
      <c r="BA100" s="160" t="str" cm="1">
        <f t="array" aca="1" ref="BA100" ca="1">IF(AND($M100=1,ISNUMBER(INDIRECT(ADDRESS(ROW(),COLUMN()-_mp_perc_gap)))), INDIRECT(ADDRESS(ROW(),COLUMN()-_mp_perc_gap))*(1-BA$8)*(1-$BQ$8), "")</f>
        <v/>
      </c>
      <c r="BB100" s="160" t="str" cm="1">
        <f t="array" aca="1" ref="BB100" ca="1">IF(AND($M100=1,ISNUMBER(INDIRECT(ADDRESS(ROW(),COLUMN()-_mp_perc_gap)))), INDIRECT(ADDRESS(ROW(),COLUMN()-_mp_perc_gap))*(1-BB$8)*(1-$BQ$8), "")</f>
        <v/>
      </c>
      <c r="BC100" s="160" t="str" cm="1">
        <f t="array" aca="1" ref="BC100" ca="1">IF(AND($M100=1,ISNUMBER(INDIRECT(ADDRESS(ROW(),COLUMN()-_mp_perc_gap)))), INDIRECT(ADDRESS(ROW(),COLUMN()-_mp_perc_gap))*(1-BC$8)*(1-$BQ$8), "")</f>
        <v/>
      </c>
      <c r="BD100" s="160" t="str" cm="1">
        <f t="array" aca="1" ref="BD100" ca="1">IF(AND($M100=1,ISNUMBER(INDIRECT(ADDRESS(ROW(),COLUMN()-_mp_perc_gap)))), INDIRECT(ADDRESS(ROW(),COLUMN()-_mp_perc_gap))*(1-BD$8)*(1-$BQ$8), "")</f>
        <v/>
      </c>
      <c r="BE100" s="160" t="str" cm="1">
        <f t="array" aca="1" ref="BE100" ca="1">IF(AND($M100=1,ISNUMBER(INDIRECT(ADDRESS(ROW(),COLUMN()-_mp_perc_gap)))), INDIRECT(ADDRESS(ROW(),COLUMN()-_mp_perc_gap))*(1-BE$8)*(1-$BQ$8), "")</f>
        <v/>
      </c>
      <c r="BF100" s="160" t="str" cm="1">
        <f t="array" aca="1" ref="BF100" ca="1">IF(AND($M100=1,ISNUMBER(INDIRECT(ADDRESS(ROW(),COLUMN()-_mp_perc_gap)))), INDIRECT(ADDRESS(ROW(),COLUMN()-_mp_perc_gap))*(1-BF$8)*(1-$BQ$8), "")</f>
        <v/>
      </c>
      <c r="BG100" s="160" t="str" cm="1">
        <f t="array" aca="1" ref="BG100" ca="1">IF(AND($M100=1,ISNUMBER(INDIRECT(ADDRESS(ROW(),COLUMN()-_mp_perc_gap)))), INDIRECT(ADDRESS(ROW(),COLUMN()-_mp_perc_gap))*(1-BG$8)*(1-$BQ$8), "")</f>
        <v/>
      </c>
      <c r="BH100" s="160" t="str" cm="1">
        <f t="array" aca="1" ref="BH100" ca="1">IF(AND($M100=1,ISNUMBER(INDIRECT(ADDRESS(ROW(),COLUMN()-_mp_perc_gap)))), INDIRECT(ADDRESS(ROW(),COLUMN()-_mp_perc_gap))*(1-BH$8)*(1-$BQ$8), "")</f>
        <v/>
      </c>
      <c r="BI100" s="160" t="str" cm="1">
        <f t="array" aca="1" ref="BI100" ca="1">IF(AND($M100=1,ISNUMBER(INDIRECT(ADDRESS(ROW(),COLUMN()-_mp_perc_gap)))), INDIRECT(ADDRESS(ROW(),COLUMN()-_mp_perc_gap))*(1-BI$8)*(1-$BQ$8), "")</f>
        <v/>
      </c>
      <c r="BJ100" s="160" t="str" cm="1">
        <f t="array" aca="1" ref="BJ100" ca="1">IF(AND($M100=1,ISNUMBER(INDIRECT(ADDRESS(ROW(),COLUMN()-_mp_perc_gap)))), INDIRECT(ADDRESS(ROW(),COLUMN()-_mp_perc_gap))*(1-BJ$8)*(1-$BQ$8), "")</f>
        <v/>
      </c>
      <c r="BK100" s="160" t="str" cm="1">
        <f t="array" aca="1" ref="BK100" ca="1">IF(AND($M100=1,ISNUMBER(INDIRECT(ADDRESS(ROW(),COLUMN()-_mp_perc_gap)))), INDIRECT(ADDRESS(ROW(),COLUMN()-_mp_perc_gap))*(1-BK$8)*(1-$BQ$8), "")</f>
        <v/>
      </c>
      <c r="BM100" s="169" t="str">
        <f t="shared" si="33"/>
        <v/>
      </c>
      <c r="BN100" s="842" t="str">
        <f t="shared" si="34"/>
        <v/>
      </c>
      <c r="BO100" s="843" t="str">
        <f t="shared" si="35"/>
        <v/>
      </c>
      <c r="BP100" s="841" t="str">
        <f t="shared" si="38"/>
        <v/>
      </c>
      <c r="BQ100" s="170"/>
      <c r="BR100" s="133" t="b">
        <f t="shared" si="36"/>
        <v>1</v>
      </c>
      <c r="BU100" s="171">
        <f t="shared" si="43"/>
        <v>0</v>
      </c>
      <c r="BV100" s="171"/>
    </row>
    <row r="101" spans="2:74" ht="14.95" customHeight="1" x14ac:dyDescent="0.2">
      <c r="B101" s="691">
        <v>90</v>
      </c>
      <c r="C101" s="554"/>
      <c r="D101" s="554"/>
      <c r="E101" s="555"/>
      <c r="F101" s="550"/>
      <c r="G101" s="551"/>
      <c r="H101" s="556"/>
      <c r="I101" s="557"/>
      <c r="J101" s="553"/>
      <c r="K101" s="146">
        <f t="shared" si="37"/>
        <v>0</v>
      </c>
      <c r="M101" s="147">
        <f t="shared" si="25"/>
        <v>0</v>
      </c>
      <c r="N101" s="148">
        <f xml:space="preserve"> IF(M101=0, 0,VLOOKUP($F101,'הנחיות למילוי-התחל כאן'!$F$6:$I$17,3,0))</f>
        <v>0</v>
      </c>
      <c r="O101" s="149">
        <f xml:space="preserve"> IF(M101=0, 0,VLOOKUP($F101,'הנחיות למילוי-התחל כאן'!$F$6:$I$17,4,0))</f>
        <v>0</v>
      </c>
      <c r="P101" s="852">
        <f t="shared" si="26"/>
        <v>0</v>
      </c>
      <c r="Q101" s="230" t="str">
        <f t="shared" si="39"/>
        <v>$S$101:$AH$101</v>
      </c>
      <c r="S101" s="565"/>
      <c r="T101" s="565"/>
      <c r="U101" s="565"/>
      <c r="V101" s="565"/>
      <c r="W101" s="565"/>
      <c r="X101" s="565"/>
      <c r="Y101" s="565"/>
      <c r="Z101" s="565"/>
      <c r="AA101" s="565"/>
      <c r="AB101" s="565"/>
      <c r="AC101" s="565"/>
      <c r="AD101" s="565"/>
      <c r="AE101" s="565"/>
      <c r="AF101" s="565"/>
      <c r="AG101" s="565"/>
      <c r="AH101" s="565"/>
      <c r="AJ101" s="164" t="str">
        <f t="shared" si="27"/>
        <v/>
      </c>
      <c r="AK101" s="152" t="str">
        <f t="shared" ca="1" si="28"/>
        <v/>
      </c>
      <c r="AL101" s="165" t="str">
        <f t="shared" si="29"/>
        <v/>
      </c>
      <c r="AN101" s="154" t="str">
        <f t="shared" si="40"/>
        <v/>
      </c>
      <c r="AO101" s="835" t="str">
        <f t="shared" si="41"/>
        <v/>
      </c>
      <c r="AP101" s="155" t="str">
        <f t="shared" si="42"/>
        <v/>
      </c>
      <c r="AR101" s="166" t="str">
        <f t="shared" si="30"/>
        <v/>
      </c>
      <c r="AS101" s="167" t="str">
        <f t="shared" si="31"/>
        <v/>
      </c>
      <c r="AT101" s="168" t="str">
        <f t="shared" si="32"/>
        <v/>
      </c>
      <c r="AV101" s="160" t="str" cm="1">
        <f t="array" aca="1" ref="AV101" ca="1">IF(AND($M101=1,ISNUMBER(INDIRECT(ADDRESS(ROW(),COLUMN()-_mp_perc_gap)))), INDIRECT(ADDRESS(ROW(),COLUMN()-_mp_perc_gap))*(1-AV$8)*(1-$BQ$8), "")</f>
        <v/>
      </c>
      <c r="AW101" s="160" t="str" cm="1">
        <f t="array" aca="1" ref="AW101" ca="1">IF(AND($M101=1,ISNUMBER(INDIRECT(ADDRESS(ROW(),COLUMN()-_mp_perc_gap)))), INDIRECT(ADDRESS(ROW(),COLUMN()-_mp_perc_gap))*(1-AW$8)*(1-$BQ$8), "")</f>
        <v/>
      </c>
      <c r="AX101" s="160" t="str" cm="1">
        <f t="array" aca="1" ref="AX101" ca="1">IF(AND($M101=1,ISNUMBER(INDIRECT(ADDRESS(ROW(),COLUMN()-_mp_perc_gap)))), INDIRECT(ADDRESS(ROW(),COLUMN()-_mp_perc_gap))*(1-AX$8)*(1-$BQ$8), "")</f>
        <v/>
      </c>
      <c r="AY101" s="160" t="str" cm="1">
        <f t="array" aca="1" ref="AY101" ca="1">IF(AND($M101=1,ISNUMBER(INDIRECT(ADDRESS(ROW(),COLUMN()-_mp_perc_gap)))), INDIRECT(ADDRESS(ROW(),COLUMN()-_mp_perc_gap))*(1-AY$8)*(1-$BQ$8), "")</f>
        <v/>
      </c>
      <c r="AZ101" s="160" t="str" cm="1">
        <f t="array" aca="1" ref="AZ101" ca="1">IF(AND($M101=1,ISNUMBER(INDIRECT(ADDRESS(ROW(),COLUMN()-_mp_perc_gap)))), INDIRECT(ADDRESS(ROW(),COLUMN()-_mp_perc_gap))*(1-AZ$8)*(1-$BQ$8), "")</f>
        <v/>
      </c>
      <c r="BA101" s="160" t="str" cm="1">
        <f t="array" aca="1" ref="BA101" ca="1">IF(AND($M101=1,ISNUMBER(INDIRECT(ADDRESS(ROW(),COLUMN()-_mp_perc_gap)))), INDIRECT(ADDRESS(ROW(),COLUMN()-_mp_perc_gap))*(1-BA$8)*(1-$BQ$8), "")</f>
        <v/>
      </c>
      <c r="BB101" s="160" t="str" cm="1">
        <f t="array" aca="1" ref="BB101" ca="1">IF(AND($M101=1,ISNUMBER(INDIRECT(ADDRESS(ROW(),COLUMN()-_mp_perc_gap)))), INDIRECT(ADDRESS(ROW(),COLUMN()-_mp_perc_gap))*(1-BB$8)*(1-$BQ$8), "")</f>
        <v/>
      </c>
      <c r="BC101" s="160" t="str" cm="1">
        <f t="array" aca="1" ref="BC101" ca="1">IF(AND($M101=1,ISNUMBER(INDIRECT(ADDRESS(ROW(),COLUMN()-_mp_perc_gap)))), INDIRECT(ADDRESS(ROW(),COLUMN()-_mp_perc_gap))*(1-BC$8)*(1-$BQ$8), "")</f>
        <v/>
      </c>
      <c r="BD101" s="160" t="str" cm="1">
        <f t="array" aca="1" ref="BD101" ca="1">IF(AND($M101=1,ISNUMBER(INDIRECT(ADDRESS(ROW(),COLUMN()-_mp_perc_gap)))), INDIRECT(ADDRESS(ROW(),COLUMN()-_mp_perc_gap))*(1-BD$8)*(1-$BQ$8), "")</f>
        <v/>
      </c>
      <c r="BE101" s="160" t="str" cm="1">
        <f t="array" aca="1" ref="BE101" ca="1">IF(AND($M101=1,ISNUMBER(INDIRECT(ADDRESS(ROW(),COLUMN()-_mp_perc_gap)))), INDIRECT(ADDRESS(ROW(),COLUMN()-_mp_perc_gap))*(1-BE$8)*(1-$BQ$8), "")</f>
        <v/>
      </c>
      <c r="BF101" s="160" t="str" cm="1">
        <f t="array" aca="1" ref="BF101" ca="1">IF(AND($M101=1,ISNUMBER(INDIRECT(ADDRESS(ROW(),COLUMN()-_mp_perc_gap)))), INDIRECT(ADDRESS(ROW(),COLUMN()-_mp_perc_gap))*(1-BF$8)*(1-$BQ$8), "")</f>
        <v/>
      </c>
      <c r="BG101" s="160" t="str" cm="1">
        <f t="array" aca="1" ref="BG101" ca="1">IF(AND($M101=1,ISNUMBER(INDIRECT(ADDRESS(ROW(),COLUMN()-_mp_perc_gap)))), INDIRECT(ADDRESS(ROW(),COLUMN()-_mp_perc_gap))*(1-BG$8)*(1-$BQ$8), "")</f>
        <v/>
      </c>
      <c r="BH101" s="160" t="str" cm="1">
        <f t="array" aca="1" ref="BH101" ca="1">IF(AND($M101=1,ISNUMBER(INDIRECT(ADDRESS(ROW(),COLUMN()-_mp_perc_gap)))), INDIRECT(ADDRESS(ROW(),COLUMN()-_mp_perc_gap))*(1-BH$8)*(1-$BQ$8), "")</f>
        <v/>
      </c>
      <c r="BI101" s="160" t="str" cm="1">
        <f t="array" aca="1" ref="BI101" ca="1">IF(AND($M101=1,ISNUMBER(INDIRECT(ADDRESS(ROW(),COLUMN()-_mp_perc_gap)))), INDIRECT(ADDRESS(ROW(),COLUMN()-_mp_perc_gap))*(1-BI$8)*(1-$BQ$8), "")</f>
        <v/>
      </c>
      <c r="BJ101" s="160" t="str" cm="1">
        <f t="array" aca="1" ref="BJ101" ca="1">IF(AND($M101=1,ISNUMBER(INDIRECT(ADDRESS(ROW(),COLUMN()-_mp_perc_gap)))), INDIRECT(ADDRESS(ROW(),COLUMN()-_mp_perc_gap))*(1-BJ$8)*(1-$BQ$8), "")</f>
        <v/>
      </c>
      <c r="BK101" s="160" t="str" cm="1">
        <f t="array" aca="1" ref="BK101" ca="1">IF(AND($M101=1,ISNUMBER(INDIRECT(ADDRESS(ROW(),COLUMN()-_mp_perc_gap)))), INDIRECT(ADDRESS(ROW(),COLUMN()-_mp_perc_gap))*(1-BK$8)*(1-$BQ$8), "")</f>
        <v/>
      </c>
      <c r="BM101" s="169" t="str">
        <f t="shared" si="33"/>
        <v/>
      </c>
      <c r="BN101" s="842" t="str">
        <f t="shared" si="34"/>
        <v/>
      </c>
      <c r="BO101" s="843" t="str">
        <f t="shared" si="35"/>
        <v/>
      </c>
      <c r="BP101" s="841" t="str">
        <f t="shared" si="38"/>
        <v/>
      </c>
      <c r="BQ101" s="170"/>
      <c r="BR101" s="133" t="b">
        <f t="shared" si="36"/>
        <v>1</v>
      </c>
      <c r="BU101" s="171">
        <f t="shared" si="43"/>
        <v>0</v>
      </c>
      <c r="BV101" s="171"/>
    </row>
    <row r="102" spans="2:74" ht="14.95" customHeight="1" x14ac:dyDescent="0.2">
      <c r="B102" s="691">
        <v>91</v>
      </c>
      <c r="C102" s="554"/>
      <c r="D102" s="554"/>
      <c r="E102" s="555"/>
      <c r="F102" s="550"/>
      <c r="G102" s="551"/>
      <c r="H102" s="556"/>
      <c r="I102" s="557"/>
      <c r="J102" s="553"/>
      <c r="K102" s="146">
        <f t="shared" si="37"/>
        <v>0</v>
      </c>
      <c r="M102" s="147">
        <f t="shared" si="25"/>
        <v>0</v>
      </c>
      <c r="N102" s="148">
        <f xml:space="preserve"> IF(M102=0, 0,VLOOKUP($F102,'הנחיות למילוי-התחל כאן'!$F$6:$I$17,3,0))</f>
        <v>0</v>
      </c>
      <c r="O102" s="149">
        <f xml:space="preserve"> IF(M102=0, 0,VLOOKUP($F102,'הנחיות למילוי-התחל כאן'!$F$6:$I$17,4,0))</f>
        <v>0</v>
      </c>
      <c r="P102" s="852">
        <f t="shared" si="26"/>
        <v>0</v>
      </c>
      <c r="Q102" s="230" t="str">
        <f t="shared" si="39"/>
        <v>$S$102:$AH$102</v>
      </c>
      <c r="S102" s="565"/>
      <c r="T102" s="565"/>
      <c r="U102" s="565"/>
      <c r="V102" s="565"/>
      <c r="W102" s="565"/>
      <c r="X102" s="565"/>
      <c r="Y102" s="565"/>
      <c r="Z102" s="565"/>
      <c r="AA102" s="565"/>
      <c r="AB102" s="565"/>
      <c r="AC102" s="565"/>
      <c r="AD102" s="565"/>
      <c r="AE102" s="565"/>
      <c r="AF102" s="565"/>
      <c r="AG102" s="565"/>
      <c r="AH102" s="565"/>
      <c r="AJ102" s="164" t="str">
        <f t="shared" si="27"/>
        <v/>
      </c>
      <c r="AK102" s="152" t="str">
        <f t="shared" ca="1" si="28"/>
        <v/>
      </c>
      <c r="AL102" s="165" t="str">
        <f t="shared" si="29"/>
        <v/>
      </c>
      <c r="AN102" s="154" t="str">
        <f t="shared" si="40"/>
        <v/>
      </c>
      <c r="AO102" s="835" t="str">
        <f t="shared" si="41"/>
        <v/>
      </c>
      <c r="AP102" s="155" t="str">
        <f t="shared" si="42"/>
        <v/>
      </c>
      <c r="AR102" s="166" t="str">
        <f t="shared" si="30"/>
        <v/>
      </c>
      <c r="AS102" s="167" t="str">
        <f t="shared" si="31"/>
        <v/>
      </c>
      <c r="AT102" s="168" t="str">
        <f t="shared" si="32"/>
        <v/>
      </c>
      <c r="AV102" s="160" t="str" cm="1">
        <f t="array" aca="1" ref="AV102" ca="1">IF(AND($M102=1,ISNUMBER(INDIRECT(ADDRESS(ROW(),COLUMN()-_mp_perc_gap)))), INDIRECT(ADDRESS(ROW(),COLUMN()-_mp_perc_gap))*(1-AV$8)*(1-$BQ$8), "")</f>
        <v/>
      </c>
      <c r="AW102" s="160" t="str" cm="1">
        <f t="array" aca="1" ref="AW102" ca="1">IF(AND($M102=1,ISNUMBER(INDIRECT(ADDRESS(ROW(),COLUMN()-_mp_perc_gap)))), INDIRECT(ADDRESS(ROW(),COLUMN()-_mp_perc_gap))*(1-AW$8)*(1-$BQ$8), "")</f>
        <v/>
      </c>
      <c r="AX102" s="160" t="str" cm="1">
        <f t="array" aca="1" ref="AX102" ca="1">IF(AND($M102=1,ISNUMBER(INDIRECT(ADDRESS(ROW(),COLUMN()-_mp_perc_gap)))), INDIRECT(ADDRESS(ROW(),COLUMN()-_mp_perc_gap))*(1-AX$8)*(1-$BQ$8), "")</f>
        <v/>
      </c>
      <c r="AY102" s="160" t="str" cm="1">
        <f t="array" aca="1" ref="AY102" ca="1">IF(AND($M102=1,ISNUMBER(INDIRECT(ADDRESS(ROW(),COLUMN()-_mp_perc_gap)))), INDIRECT(ADDRESS(ROW(),COLUMN()-_mp_perc_gap))*(1-AY$8)*(1-$BQ$8), "")</f>
        <v/>
      </c>
      <c r="AZ102" s="160" t="str" cm="1">
        <f t="array" aca="1" ref="AZ102" ca="1">IF(AND($M102=1,ISNUMBER(INDIRECT(ADDRESS(ROW(),COLUMN()-_mp_perc_gap)))), INDIRECT(ADDRESS(ROW(),COLUMN()-_mp_perc_gap))*(1-AZ$8)*(1-$BQ$8), "")</f>
        <v/>
      </c>
      <c r="BA102" s="160" t="str" cm="1">
        <f t="array" aca="1" ref="BA102" ca="1">IF(AND($M102=1,ISNUMBER(INDIRECT(ADDRESS(ROW(),COLUMN()-_mp_perc_gap)))), INDIRECT(ADDRESS(ROW(),COLUMN()-_mp_perc_gap))*(1-BA$8)*(1-$BQ$8), "")</f>
        <v/>
      </c>
      <c r="BB102" s="160" t="str" cm="1">
        <f t="array" aca="1" ref="BB102" ca="1">IF(AND($M102=1,ISNUMBER(INDIRECT(ADDRESS(ROW(),COLUMN()-_mp_perc_gap)))), INDIRECT(ADDRESS(ROW(),COLUMN()-_mp_perc_gap))*(1-BB$8)*(1-$BQ$8), "")</f>
        <v/>
      </c>
      <c r="BC102" s="160" t="str" cm="1">
        <f t="array" aca="1" ref="BC102" ca="1">IF(AND($M102=1,ISNUMBER(INDIRECT(ADDRESS(ROW(),COLUMN()-_mp_perc_gap)))), INDIRECT(ADDRESS(ROW(),COLUMN()-_mp_perc_gap))*(1-BC$8)*(1-$BQ$8), "")</f>
        <v/>
      </c>
      <c r="BD102" s="160" t="str" cm="1">
        <f t="array" aca="1" ref="BD102" ca="1">IF(AND($M102=1,ISNUMBER(INDIRECT(ADDRESS(ROW(),COLUMN()-_mp_perc_gap)))), INDIRECT(ADDRESS(ROW(),COLUMN()-_mp_perc_gap))*(1-BD$8)*(1-$BQ$8), "")</f>
        <v/>
      </c>
      <c r="BE102" s="160" t="str" cm="1">
        <f t="array" aca="1" ref="BE102" ca="1">IF(AND($M102=1,ISNUMBER(INDIRECT(ADDRESS(ROW(),COLUMN()-_mp_perc_gap)))), INDIRECT(ADDRESS(ROW(),COLUMN()-_mp_perc_gap))*(1-BE$8)*(1-$BQ$8), "")</f>
        <v/>
      </c>
      <c r="BF102" s="160" t="str" cm="1">
        <f t="array" aca="1" ref="BF102" ca="1">IF(AND($M102=1,ISNUMBER(INDIRECT(ADDRESS(ROW(),COLUMN()-_mp_perc_gap)))), INDIRECT(ADDRESS(ROW(),COLUMN()-_mp_perc_gap))*(1-BF$8)*(1-$BQ$8), "")</f>
        <v/>
      </c>
      <c r="BG102" s="160" t="str" cm="1">
        <f t="array" aca="1" ref="BG102" ca="1">IF(AND($M102=1,ISNUMBER(INDIRECT(ADDRESS(ROW(),COLUMN()-_mp_perc_gap)))), INDIRECT(ADDRESS(ROW(),COLUMN()-_mp_perc_gap))*(1-BG$8)*(1-$BQ$8), "")</f>
        <v/>
      </c>
      <c r="BH102" s="160" t="str" cm="1">
        <f t="array" aca="1" ref="BH102" ca="1">IF(AND($M102=1,ISNUMBER(INDIRECT(ADDRESS(ROW(),COLUMN()-_mp_perc_gap)))), INDIRECT(ADDRESS(ROW(),COLUMN()-_mp_perc_gap))*(1-BH$8)*(1-$BQ$8), "")</f>
        <v/>
      </c>
      <c r="BI102" s="160" t="str" cm="1">
        <f t="array" aca="1" ref="BI102" ca="1">IF(AND($M102=1,ISNUMBER(INDIRECT(ADDRESS(ROW(),COLUMN()-_mp_perc_gap)))), INDIRECT(ADDRESS(ROW(),COLUMN()-_mp_perc_gap))*(1-BI$8)*(1-$BQ$8), "")</f>
        <v/>
      </c>
      <c r="BJ102" s="160" t="str" cm="1">
        <f t="array" aca="1" ref="BJ102" ca="1">IF(AND($M102=1,ISNUMBER(INDIRECT(ADDRESS(ROW(),COLUMN()-_mp_perc_gap)))), INDIRECT(ADDRESS(ROW(),COLUMN()-_mp_perc_gap))*(1-BJ$8)*(1-$BQ$8), "")</f>
        <v/>
      </c>
      <c r="BK102" s="160" t="str" cm="1">
        <f t="array" aca="1" ref="BK102" ca="1">IF(AND($M102=1,ISNUMBER(INDIRECT(ADDRESS(ROW(),COLUMN()-_mp_perc_gap)))), INDIRECT(ADDRESS(ROW(),COLUMN()-_mp_perc_gap))*(1-BK$8)*(1-$BQ$8), "")</f>
        <v/>
      </c>
      <c r="BM102" s="169" t="str">
        <f t="shared" si="33"/>
        <v/>
      </c>
      <c r="BN102" s="842" t="str">
        <f t="shared" si="34"/>
        <v/>
      </c>
      <c r="BO102" s="843" t="str">
        <f t="shared" si="35"/>
        <v/>
      </c>
      <c r="BP102" s="841" t="str">
        <f t="shared" si="38"/>
        <v/>
      </c>
      <c r="BQ102" s="170"/>
      <c r="BR102" s="133" t="b">
        <f t="shared" si="36"/>
        <v>1</v>
      </c>
      <c r="BU102" s="171">
        <f t="shared" si="43"/>
        <v>0</v>
      </c>
      <c r="BV102" s="171"/>
    </row>
    <row r="103" spans="2:74" ht="14.95" customHeight="1" x14ac:dyDescent="0.2">
      <c r="B103" s="691">
        <v>92</v>
      </c>
      <c r="C103" s="554"/>
      <c r="D103" s="554"/>
      <c r="E103" s="555"/>
      <c r="F103" s="550"/>
      <c r="G103" s="551"/>
      <c r="H103" s="556"/>
      <c r="I103" s="557"/>
      <c r="J103" s="553"/>
      <c r="K103" s="146">
        <f t="shared" si="37"/>
        <v>0</v>
      </c>
      <c r="M103" s="147">
        <f t="shared" si="25"/>
        <v>0</v>
      </c>
      <c r="N103" s="148">
        <f xml:space="preserve"> IF(M103=0, 0,VLOOKUP($F103,'הנחיות למילוי-התחל כאן'!$F$6:$I$17,3,0))</f>
        <v>0</v>
      </c>
      <c r="O103" s="149">
        <f xml:space="preserve"> IF(M103=0, 0,VLOOKUP($F103,'הנחיות למילוי-התחל כאן'!$F$6:$I$17,4,0))</f>
        <v>0</v>
      </c>
      <c r="P103" s="852">
        <f t="shared" si="26"/>
        <v>0</v>
      </c>
      <c r="Q103" s="230" t="str">
        <f t="shared" si="39"/>
        <v>$S$103:$AH$103</v>
      </c>
      <c r="S103" s="565"/>
      <c r="T103" s="565"/>
      <c r="U103" s="565"/>
      <c r="V103" s="565"/>
      <c r="W103" s="565"/>
      <c r="X103" s="565"/>
      <c r="Y103" s="565"/>
      <c r="Z103" s="565"/>
      <c r="AA103" s="565"/>
      <c r="AB103" s="565"/>
      <c r="AC103" s="565"/>
      <c r="AD103" s="565"/>
      <c r="AE103" s="565"/>
      <c r="AF103" s="565"/>
      <c r="AG103" s="565"/>
      <c r="AH103" s="565"/>
      <c r="AJ103" s="164" t="str">
        <f t="shared" si="27"/>
        <v/>
      </c>
      <c r="AK103" s="152" t="str">
        <f t="shared" ca="1" si="28"/>
        <v/>
      </c>
      <c r="AL103" s="165" t="str">
        <f t="shared" si="29"/>
        <v/>
      </c>
      <c r="AN103" s="154" t="str">
        <f t="shared" si="40"/>
        <v/>
      </c>
      <c r="AO103" s="835" t="str">
        <f t="shared" si="41"/>
        <v/>
      </c>
      <c r="AP103" s="155" t="str">
        <f t="shared" si="42"/>
        <v/>
      </c>
      <c r="AR103" s="166" t="str">
        <f t="shared" si="30"/>
        <v/>
      </c>
      <c r="AS103" s="167" t="str">
        <f t="shared" si="31"/>
        <v/>
      </c>
      <c r="AT103" s="168" t="str">
        <f t="shared" si="32"/>
        <v/>
      </c>
      <c r="AV103" s="160" t="str" cm="1">
        <f t="array" aca="1" ref="AV103" ca="1">IF(AND($M103=1,ISNUMBER(INDIRECT(ADDRESS(ROW(),COLUMN()-_mp_perc_gap)))), INDIRECT(ADDRESS(ROW(),COLUMN()-_mp_perc_gap))*(1-AV$8)*(1-$BQ$8), "")</f>
        <v/>
      </c>
      <c r="AW103" s="160" t="str" cm="1">
        <f t="array" aca="1" ref="AW103" ca="1">IF(AND($M103=1,ISNUMBER(INDIRECT(ADDRESS(ROW(),COLUMN()-_mp_perc_gap)))), INDIRECT(ADDRESS(ROW(),COLUMN()-_mp_perc_gap))*(1-AW$8)*(1-$BQ$8), "")</f>
        <v/>
      </c>
      <c r="AX103" s="160" t="str" cm="1">
        <f t="array" aca="1" ref="AX103" ca="1">IF(AND($M103=1,ISNUMBER(INDIRECT(ADDRESS(ROW(),COLUMN()-_mp_perc_gap)))), INDIRECT(ADDRESS(ROW(),COLUMN()-_mp_perc_gap))*(1-AX$8)*(1-$BQ$8), "")</f>
        <v/>
      </c>
      <c r="AY103" s="160" t="str" cm="1">
        <f t="array" aca="1" ref="AY103" ca="1">IF(AND($M103=1,ISNUMBER(INDIRECT(ADDRESS(ROW(),COLUMN()-_mp_perc_gap)))), INDIRECT(ADDRESS(ROW(),COLUMN()-_mp_perc_gap))*(1-AY$8)*(1-$BQ$8), "")</f>
        <v/>
      </c>
      <c r="AZ103" s="160" t="str" cm="1">
        <f t="array" aca="1" ref="AZ103" ca="1">IF(AND($M103=1,ISNUMBER(INDIRECT(ADDRESS(ROW(),COLUMN()-_mp_perc_gap)))), INDIRECT(ADDRESS(ROW(),COLUMN()-_mp_perc_gap))*(1-AZ$8)*(1-$BQ$8), "")</f>
        <v/>
      </c>
      <c r="BA103" s="160" t="str" cm="1">
        <f t="array" aca="1" ref="BA103" ca="1">IF(AND($M103=1,ISNUMBER(INDIRECT(ADDRESS(ROW(),COLUMN()-_mp_perc_gap)))), INDIRECT(ADDRESS(ROW(),COLUMN()-_mp_perc_gap))*(1-BA$8)*(1-$BQ$8), "")</f>
        <v/>
      </c>
      <c r="BB103" s="160" t="str" cm="1">
        <f t="array" aca="1" ref="BB103" ca="1">IF(AND($M103=1,ISNUMBER(INDIRECT(ADDRESS(ROW(),COLUMN()-_mp_perc_gap)))), INDIRECT(ADDRESS(ROW(),COLUMN()-_mp_perc_gap))*(1-BB$8)*(1-$BQ$8), "")</f>
        <v/>
      </c>
      <c r="BC103" s="160" t="str" cm="1">
        <f t="array" aca="1" ref="BC103" ca="1">IF(AND($M103=1,ISNUMBER(INDIRECT(ADDRESS(ROW(),COLUMN()-_mp_perc_gap)))), INDIRECT(ADDRESS(ROW(),COLUMN()-_mp_perc_gap))*(1-BC$8)*(1-$BQ$8), "")</f>
        <v/>
      </c>
      <c r="BD103" s="160" t="str" cm="1">
        <f t="array" aca="1" ref="BD103" ca="1">IF(AND($M103=1,ISNUMBER(INDIRECT(ADDRESS(ROW(),COLUMN()-_mp_perc_gap)))), INDIRECT(ADDRESS(ROW(),COLUMN()-_mp_perc_gap))*(1-BD$8)*(1-$BQ$8), "")</f>
        <v/>
      </c>
      <c r="BE103" s="160" t="str" cm="1">
        <f t="array" aca="1" ref="BE103" ca="1">IF(AND($M103=1,ISNUMBER(INDIRECT(ADDRESS(ROW(),COLUMN()-_mp_perc_gap)))), INDIRECT(ADDRESS(ROW(),COLUMN()-_mp_perc_gap))*(1-BE$8)*(1-$BQ$8), "")</f>
        <v/>
      </c>
      <c r="BF103" s="160" t="str" cm="1">
        <f t="array" aca="1" ref="BF103" ca="1">IF(AND($M103=1,ISNUMBER(INDIRECT(ADDRESS(ROW(),COLUMN()-_mp_perc_gap)))), INDIRECT(ADDRESS(ROW(),COLUMN()-_mp_perc_gap))*(1-BF$8)*(1-$BQ$8), "")</f>
        <v/>
      </c>
      <c r="BG103" s="160" t="str" cm="1">
        <f t="array" aca="1" ref="BG103" ca="1">IF(AND($M103=1,ISNUMBER(INDIRECT(ADDRESS(ROW(),COLUMN()-_mp_perc_gap)))), INDIRECT(ADDRESS(ROW(),COLUMN()-_mp_perc_gap))*(1-BG$8)*(1-$BQ$8), "")</f>
        <v/>
      </c>
      <c r="BH103" s="160" t="str" cm="1">
        <f t="array" aca="1" ref="BH103" ca="1">IF(AND($M103=1,ISNUMBER(INDIRECT(ADDRESS(ROW(),COLUMN()-_mp_perc_gap)))), INDIRECT(ADDRESS(ROW(),COLUMN()-_mp_perc_gap))*(1-BH$8)*(1-$BQ$8), "")</f>
        <v/>
      </c>
      <c r="BI103" s="160" t="str" cm="1">
        <f t="array" aca="1" ref="BI103" ca="1">IF(AND($M103=1,ISNUMBER(INDIRECT(ADDRESS(ROW(),COLUMN()-_mp_perc_gap)))), INDIRECT(ADDRESS(ROW(),COLUMN()-_mp_perc_gap))*(1-BI$8)*(1-$BQ$8), "")</f>
        <v/>
      </c>
      <c r="BJ103" s="160" t="str" cm="1">
        <f t="array" aca="1" ref="BJ103" ca="1">IF(AND($M103=1,ISNUMBER(INDIRECT(ADDRESS(ROW(),COLUMN()-_mp_perc_gap)))), INDIRECT(ADDRESS(ROW(),COLUMN()-_mp_perc_gap))*(1-BJ$8)*(1-$BQ$8), "")</f>
        <v/>
      </c>
      <c r="BK103" s="160" t="str" cm="1">
        <f t="array" aca="1" ref="BK103" ca="1">IF(AND($M103=1,ISNUMBER(INDIRECT(ADDRESS(ROW(),COLUMN()-_mp_perc_gap)))), INDIRECT(ADDRESS(ROW(),COLUMN()-_mp_perc_gap))*(1-BK$8)*(1-$BQ$8), "")</f>
        <v/>
      </c>
      <c r="BM103" s="169" t="str">
        <f t="shared" si="33"/>
        <v/>
      </c>
      <c r="BN103" s="842" t="str">
        <f t="shared" si="34"/>
        <v/>
      </c>
      <c r="BO103" s="843" t="str">
        <f t="shared" si="35"/>
        <v/>
      </c>
      <c r="BP103" s="841" t="str">
        <f t="shared" si="38"/>
        <v/>
      </c>
      <c r="BQ103" s="170"/>
      <c r="BR103" s="133" t="b">
        <f t="shared" si="36"/>
        <v>1</v>
      </c>
      <c r="BU103" s="171">
        <f t="shared" si="43"/>
        <v>0</v>
      </c>
      <c r="BV103" s="171"/>
    </row>
    <row r="104" spans="2:74" ht="14.95" customHeight="1" x14ac:dyDescent="0.2">
      <c r="B104" s="691">
        <v>93</v>
      </c>
      <c r="C104" s="554"/>
      <c r="D104" s="554"/>
      <c r="E104" s="555"/>
      <c r="F104" s="550"/>
      <c r="G104" s="551"/>
      <c r="H104" s="556"/>
      <c r="I104" s="557"/>
      <c r="J104" s="553"/>
      <c r="K104" s="146">
        <f t="shared" si="37"/>
        <v>0</v>
      </c>
      <c r="M104" s="147">
        <f t="shared" si="25"/>
        <v>0</v>
      </c>
      <c r="N104" s="148">
        <f xml:space="preserve"> IF(M104=0, 0,VLOOKUP($F104,'הנחיות למילוי-התחל כאן'!$F$6:$I$17,3,0))</f>
        <v>0</v>
      </c>
      <c r="O104" s="149">
        <f xml:space="preserve"> IF(M104=0, 0,VLOOKUP($F104,'הנחיות למילוי-התחל כאן'!$F$6:$I$17,4,0))</f>
        <v>0</v>
      </c>
      <c r="P104" s="852">
        <f t="shared" si="26"/>
        <v>0</v>
      </c>
      <c r="Q104" s="230" t="str">
        <f t="shared" si="39"/>
        <v>$S$104:$AH$104</v>
      </c>
      <c r="S104" s="565"/>
      <c r="T104" s="565"/>
      <c r="U104" s="565"/>
      <c r="V104" s="565"/>
      <c r="W104" s="565"/>
      <c r="X104" s="565"/>
      <c r="Y104" s="565"/>
      <c r="Z104" s="565"/>
      <c r="AA104" s="565"/>
      <c r="AB104" s="565"/>
      <c r="AC104" s="565"/>
      <c r="AD104" s="565"/>
      <c r="AE104" s="565"/>
      <c r="AF104" s="565"/>
      <c r="AG104" s="565"/>
      <c r="AH104" s="565"/>
      <c r="AJ104" s="164" t="str">
        <f t="shared" si="27"/>
        <v/>
      </c>
      <c r="AK104" s="152" t="str">
        <f t="shared" ca="1" si="28"/>
        <v/>
      </c>
      <c r="AL104" s="165" t="str">
        <f t="shared" si="29"/>
        <v/>
      </c>
      <c r="AN104" s="154" t="str">
        <f t="shared" si="40"/>
        <v/>
      </c>
      <c r="AO104" s="835" t="str">
        <f t="shared" si="41"/>
        <v/>
      </c>
      <c r="AP104" s="155" t="str">
        <f t="shared" si="42"/>
        <v/>
      </c>
      <c r="AR104" s="166" t="str">
        <f t="shared" si="30"/>
        <v/>
      </c>
      <c r="AS104" s="167" t="str">
        <f t="shared" si="31"/>
        <v/>
      </c>
      <c r="AT104" s="168" t="str">
        <f t="shared" si="32"/>
        <v/>
      </c>
      <c r="AV104" s="160" t="str" cm="1">
        <f t="array" aca="1" ref="AV104" ca="1">IF(AND($M104=1,ISNUMBER(INDIRECT(ADDRESS(ROW(),COLUMN()-_mp_perc_gap)))), INDIRECT(ADDRESS(ROW(),COLUMN()-_mp_perc_gap))*(1-AV$8)*(1-$BQ$8), "")</f>
        <v/>
      </c>
      <c r="AW104" s="160" t="str" cm="1">
        <f t="array" aca="1" ref="AW104" ca="1">IF(AND($M104=1,ISNUMBER(INDIRECT(ADDRESS(ROW(),COLUMN()-_mp_perc_gap)))), INDIRECT(ADDRESS(ROW(),COLUMN()-_mp_perc_gap))*(1-AW$8)*(1-$BQ$8), "")</f>
        <v/>
      </c>
      <c r="AX104" s="160" t="str" cm="1">
        <f t="array" aca="1" ref="AX104" ca="1">IF(AND($M104=1,ISNUMBER(INDIRECT(ADDRESS(ROW(),COLUMN()-_mp_perc_gap)))), INDIRECT(ADDRESS(ROW(),COLUMN()-_mp_perc_gap))*(1-AX$8)*(1-$BQ$8), "")</f>
        <v/>
      </c>
      <c r="AY104" s="160" t="str" cm="1">
        <f t="array" aca="1" ref="AY104" ca="1">IF(AND($M104=1,ISNUMBER(INDIRECT(ADDRESS(ROW(),COLUMN()-_mp_perc_gap)))), INDIRECT(ADDRESS(ROW(),COLUMN()-_mp_perc_gap))*(1-AY$8)*(1-$BQ$8), "")</f>
        <v/>
      </c>
      <c r="AZ104" s="160" t="str" cm="1">
        <f t="array" aca="1" ref="AZ104" ca="1">IF(AND($M104=1,ISNUMBER(INDIRECT(ADDRESS(ROW(),COLUMN()-_mp_perc_gap)))), INDIRECT(ADDRESS(ROW(),COLUMN()-_mp_perc_gap))*(1-AZ$8)*(1-$BQ$8), "")</f>
        <v/>
      </c>
      <c r="BA104" s="160" t="str" cm="1">
        <f t="array" aca="1" ref="BA104" ca="1">IF(AND($M104=1,ISNUMBER(INDIRECT(ADDRESS(ROW(),COLUMN()-_mp_perc_gap)))), INDIRECT(ADDRESS(ROW(),COLUMN()-_mp_perc_gap))*(1-BA$8)*(1-$BQ$8), "")</f>
        <v/>
      </c>
      <c r="BB104" s="160" t="str" cm="1">
        <f t="array" aca="1" ref="BB104" ca="1">IF(AND($M104=1,ISNUMBER(INDIRECT(ADDRESS(ROW(),COLUMN()-_mp_perc_gap)))), INDIRECT(ADDRESS(ROW(),COLUMN()-_mp_perc_gap))*(1-BB$8)*(1-$BQ$8), "")</f>
        <v/>
      </c>
      <c r="BC104" s="160" t="str" cm="1">
        <f t="array" aca="1" ref="BC104" ca="1">IF(AND($M104=1,ISNUMBER(INDIRECT(ADDRESS(ROW(),COLUMN()-_mp_perc_gap)))), INDIRECT(ADDRESS(ROW(),COLUMN()-_mp_perc_gap))*(1-BC$8)*(1-$BQ$8), "")</f>
        <v/>
      </c>
      <c r="BD104" s="160" t="str" cm="1">
        <f t="array" aca="1" ref="BD104" ca="1">IF(AND($M104=1,ISNUMBER(INDIRECT(ADDRESS(ROW(),COLUMN()-_mp_perc_gap)))), INDIRECT(ADDRESS(ROW(),COLUMN()-_mp_perc_gap))*(1-BD$8)*(1-$BQ$8), "")</f>
        <v/>
      </c>
      <c r="BE104" s="160" t="str" cm="1">
        <f t="array" aca="1" ref="BE104" ca="1">IF(AND($M104=1,ISNUMBER(INDIRECT(ADDRESS(ROW(),COLUMN()-_mp_perc_gap)))), INDIRECT(ADDRESS(ROW(),COLUMN()-_mp_perc_gap))*(1-BE$8)*(1-$BQ$8), "")</f>
        <v/>
      </c>
      <c r="BF104" s="160" t="str" cm="1">
        <f t="array" aca="1" ref="BF104" ca="1">IF(AND($M104=1,ISNUMBER(INDIRECT(ADDRESS(ROW(),COLUMN()-_mp_perc_gap)))), INDIRECT(ADDRESS(ROW(),COLUMN()-_mp_perc_gap))*(1-BF$8)*(1-$BQ$8), "")</f>
        <v/>
      </c>
      <c r="BG104" s="160" t="str" cm="1">
        <f t="array" aca="1" ref="BG104" ca="1">IF(AND($M104=1,ISNUMBER(INDIRECT(ADDRESS(ROW(),COLUMN()-_mp_perc_gap)))), INDIRECT(ADDRESS(ROW(),COLUMN()-_mp_perc_gap))*(1-BG$8)*(1-$BQ$8), "")</f>
        <v/>
      </c>
      <c r="BH104" s="160" t="str" cm="1">
        <f t="array" aca="1" ref="BH104" ca="1">IF(AND($M104=1,ISNUMBER(INDIRECT(ADDRESS(ROW(),COLUMN()-_mp_perc_gap)))), INDIRECT(ADDRESS(ROW(),COLUMN()-_mp_perc_gap))*(1-BH$8)*(1-$BQ$8), "")</f>
        <v/>
      </c>
      <c r="BI104" s="160" t="str" cm="1">
        <f t="array" aca="1" ref="BI104" ca="1">IF(AND($M104=1,ISNUMBER(INDIRECT(ADDRESS(ROW(),COLUMN()-_mp_perc_gap)))), INDIRECT(ADDRESS(ROW(),COLUMN()-_mp_perc_gap))*(1-BI$8)*(1-$BQ$8), "")</f>
        <v/>
      </c>
      <c r="BJ104" s="160" t="str" cm="1">
        <f t="array" aca="1" ref="BJ104" ca="1">IF(AND($M104=1,ISNUMBER(INDIRECT(ADDRESS(ROW(),COLUMN()-_mp_perc_gap)))), INDIRECT(ADDRESS(ROW(),COLUMN()-_mp_perc_gap))*(1-BJ$8)*(1-$BQ$8), "")</f>
        <v/>
      </c>
      <c r="BK104" s="160" t="str" cm="1">
        <f t="array" aca="1" ref="BK104" ca="1">IF(AND($M104=1,ISNUMBER(INDIRECT(ADDRESS(ROW(),COLUMN()-_mp_perc_gap)))), INDIRECT(ADDRESS(ROW(),COLUMN()-_mp_perc_gap))*(1-BK$8)*(1-$BQ$8), "")</f>
        <v/>
      </c>
      <c r="BM104" s="169" t="str">
        <f t="shared" si="33"/>
        <v/>
      </c>
      <c r="BN104" s="842" t="str">
        <f t="shared" si="34"/>
        <v/>
      </c>
      <c r="BO104" s="843" t="str">
        <f t="shared" si="35"/>
        <v/>
      </c>
      <c r="BP104" s="841" t="str">
        <f t="shared" si="38"/>
        <v/>
      </c>
      <c r="BQ104" s="170"/>
      <c r="BR104" s="133" t="b">
        <f t="shared" si="36"/>
        <v>1</v>
      </c>
      <c r="BU104" s="171">
        <f t="shared" si="43"/>
        <v>0</v>
      </c>
      <c r="BV104" s="171"/>
    </row>
    <row r="105" spans="2:74" ht="14.95" customHeight="1" x14ac:dyDescent="0.2">
      <c r="B105" s="691">
        <v>94</v>
      </c>
      <c r="C105" s="554"/>
      <c r="D105" s="554"/>
      <c r="E105" s="555"/>
      <c r="F105" s="550"/>
      <c r="G105" s="551"/>
      <c r="H105" s="556"/>
      <c r="I105" s="557"/>
      <c r="J105" s="553"/>
      <c r="K105" s="146">
        <f t="shared" si="37"/>
        <v>0</v>
      </c>
      <c r="M105" s="147">
        <f t="shared" si="25"/>
        <v>0</v>
      </c>
      <c r="N105" s="148">
        <f xml:space="preserve"> IF(M105=0, 0,VLOOKUP($F105,'הנחיות למילוי-התחל כאן'!$F$6:$I$17,3,0))</f>
        <v>0</v>
      </c>
      <c r="O105" s="149">
        <f xml:space="preserve"> IF(M105=0, 0,VLOOKUP($F105,'הנחיות למילוי-התחל כאן'!$F$6:$I$17,4,0))</f>
        <v>0</v>
      </c>
      <c r="P105" s="852">
        <f t="shared" si="26"/>
        <v>0</v>
      </c>
      <c r="Q105" s="230" t="str">
        <f t="shared" si="39"/>
        <v>$S$105:$AH$105</v>
      </c>
      <c r="S105" s="565"/>
      <c r="T105" s="565"/>
      <c r="U105" s="565"/>
      <c r="V105" s="565"/>
      <c r="W105" s="565"/>
      <c r="X105" s="565"/>
      <c r="Y105" s="565"/>
      <c r="Z105" s="565"/>
      <c r="AA105" s="565"/>
      <c r="AB105" s="565"/>
      <c r="AC105" s="565"/>
      <c r="AD105" s="565"/>
      <c r="AE105" s="565"/>
      <c r="AF105" s="565"/>
      <c r="AG105" s="565"/>
      <c r="AH105" s="565"/>
      <c r="AJ105" s="164" t="str">
        <f t="shared" si="27"/>
        <v/>
      </c>
      <c r="AK105" s="152" t="str">
        <f t="shared" ca="1" si="28"/>
        <v/>
      </c>
      <c r="AL105" s="165" t="str">
        <f t="shared" si="29"/>
        <v/>
      </c>
      <c r="AN105" s="154" t="str">
        <f t="shared" si="40"/>
        <v/>
      </c>
      <c r="AO105" s="835" t="str">
        <f t="shared" si="41"/>
        <v/>
      </c>
      <c r="AP105" s="155" t="str">
        <f t="shared" si="42"/>
        <v/>
      </c>
      <c r="AR105" s="166" t="str">
        <f t="shared" si="30"/>
        <v/>
      </c>
      <c r="AS105" s="167" t="str">
        <f t="shared" si="31"/>
        <v/>
      </c>
      <c r="AT105" s="168" t="str">
        <f t="shared" si="32"/>
        <v/>
      </c>
      <c r="AV105" s="160" t="str" cm="1">
        <f t="array" aca="1" ref="AV105" ca="1">IF(AND($M105=1,ISNUMBER(INDIRECT(ADDRESS(ROW(),COLUMN()-_mp_perc_gap)))), INDIRECT(ADDRESS(ROW(),COLUMN()-_mp_perc_gap))*(1-AV$8)*(1-$BQ$8), "")</f>
        <v/>
      </c>
      <c r="AW105" s="160" t="str" cm="1">
        <f t="array" aca="1" ref="AW105" ca="1">IF(AND($M105=1,ISNUMBER(INDIRECT(ADDRESS(ROW(),COLUMN()-_mp_perc_gap)))), INDIRECT(ADDRESS(ROW(),COLUMN()-_mp_perc_gap))*(1-AW$8)*(1-$BQ$8), "")</f>
        <v/>
      </c>
      <c r="AX105" s="160" t="str" cm="1">
        <f t="array" aca="1" ref="AX105" ca="1">IF(AND($M105=1,ISNUMBER(INDIRECT(ADDRESS(ROW(),COLUMN()-_mp_perc_gap)))), INDIRECT(ADDRESS(ROW(),COLUMN()-_mp_perc_gap))*(1-AX$8)*(1-$BQ$8), "")</f>
        <v/>
      </c>
      <c r="AY105" s="160" t="str" cm="1">
        <f t="array" aca="1" ref="AY105" ca="1">IF(AND($M105=1,ISNUMBER(INDIRECT(ADDRESS(ROW(),COLUMN()-_mp_perc_gap)))), INDIRECT(ADDRESS(ROW(),COLUMN()-_mp_perc_gap))*(1-AY$8)*(1-$BQ$8), "")</f>
        <v/>
      </c>
      <c r="AZ105" s="160" t="str" cm="1">
        <f t="array" aca="1" ref="AZ105" ca="1">IF(AND($M105=1,ISNUMBER(INDIRECT(ADDRESS(ROW(),COLUMN()-_mp_perc_gap)))), INDIRECT(ADDRESS(ROW(),COLUMN()-_mp_perc_gap))*(1-AZ$8)*(1-$BQ$8), "")</f>
        <v/>
      </c>
      <c r="BA105" s="160" t="str" cm="1">
        <f t="array" aca="1" ref="BA105" ca="1">IF(AND($M105=1,ISNUMBER(INDIRECT(ADDRESS(ROW(),COLUMN()-_mp_perc_gap)))), INDIRECT(ADDRESS(ROW(),COLUMN()-_mp_perc_gap))*(1-BA$8)*(1-$BQ$8), "")</f>
        <v/>
      </c>
      <c r="BB105" s="160" t="str" cm="1">
        <f t="array" aca="1" ref="BB105" ca="1">IF(AND($M105=1,ISNUMBER(INDIRECT(ADDRESS(ROW(),COLUMN()-_mp_perc_gap)))), INDIRECT(ADDRESS(ROW(),COLUMN()-_mp_perc_gap))*(1-BB$8)*(1-$BQ$8), "")</f>
        <v/>
      </c>
      <c r="BC105" s="160" t="str" cm="1">
        <f t="array" aca="1" ref="BC105" ca="1">IF(AND($M105=1,ISNUMBER(INDIRECT(ADDRESS(ROW(),COLUMN()-_mp_perc_gap)))), INDIRECT(ADDRESS(ROW(),COLUMN()-_mp_perc_gap))*(1-BC$8)*(1-$BQ$8), "")</f>
        <v/>
      </c>
      <c r="BD105" s="160" t="str" cm="1">
        <f t="array" aca="1" ref="BD105" ca="1">IF(AND($M105=1,ISNUMBER(INDIRECT(ADDRESS(ROW(),COLUMN()-_mp_perc_gap)))), INDIRECT(ADDRESS(ROW(),COLUMN()-_mp_perc_gap))*(1-BD$8)*(1-$BQ$8), "")</f>
        <v/>
      </c>
      <c r="BE105" s="160" t="str" cm="1">
        <f t="array" aca="1" ref="BE105" ca="1">IF(AND($M105=1,ISNUMBER(INDIRECT(ADDRESS(ROW(),COLUMN()-_mp_perc_gap)))), INDIRECT(ADDRESS(ROW(),COLUMN()-_mp_perc_gap))*(1-BE$8)*(1-$BQ$8), "")</f>
        <v/>
      </c>
      <c r="BF105" s="160" t="str" cm="1">
        <f t="array" aca="1" ref="BF105" ca="1">IF(AND($M105=1,ISNUMBER(INDIRECT(ADDRESS(ROW(),COLUMN()-_mp_perc_gap)))), INDIRECT(ADDRESS(ROW(),COLUMN()-_mp_perc_gap))*(1-BF$8)*(1-$BQ$8), "")</f>
        <v/>
      </c>
      <c r="BG105" s="160" t="str" cm="1">
        <f t="array" aca="1" ref="BG105" ca="1">IF(AND($M105=1,ISNUMBER(INDIRECT(ADDRESS(ROW(),COLUMN()-_mp_perc_gap)))), INDIRECT(ADDRESS(ROW(),COLUMN()-_mp_perc_gap))*(1-BG$8)*(1-$BQ$8), "")</f>
        <v/>
      </c>
      <c r="BH105" s="160" t="str" cm="1">
        <f t="array" aca="1" ref="BH105" ca="1">IF(AND($M105=1,ISNUMBER(INDIRECT(ADDRESS(ROW(),COLUMN()-_mp_perc_gap)))), INDIRECT(ADDRESS(ROW(),COLUMN()-_mp_perc_gap))*(1-BH$8)*(1-$BQ$8), "")</f>
        <v/>
      </c>
      <c r="BI105" s="160" t="str" cm="1">
        <f t="array" aca="1" ref="BI105" ca="1">IF(AND($M105=1,ISNUMBER(INDIRECT(ADDRESS(ROW(),COLUMN()-_mp_perc_gap)))), INDIRECT(ADDRESS(ROW(),COLUMN()-_mp_perc_gap))*(1-BI$8)*(1-$BQ$8), "")</f>
        <v/>
      </c>
      <c r="BJ105" s="160" t="str" cm="1">
        <f t="array" aca="1" ref="BJ105" ca="1">IF(AND($M105=1,ISNUMBER(INDIRECT(ADDRESS(ROW(),COLUMN()-_mp_perc_gap)))), INDIRECT(ADDRESS(ROW(),COLUMN()-_mp_perc_gap))*(1-BJ$8)*(1-$BQ$8), "")</f>
        <v/>
      </c>
      <c r="BK105" s="160" t="str" cm="1">
        <f t="array" aca="1" ref="BK105" ca="1">IF(AND($M105=1,ISNUMBER(INDIRECT(ADDRESS(ROW(),COLUMN()-_mp_perc_gap)))), INDIRECT(ADDRESS(ROW(),COLUMN()-_mp_perc_gap))*(1-BK$8)*(1-$BQ$8), "")</f>
        <v/>
      </c>
      <c r="BM105" s="169" t="str">
        <f t="shared" si="33"/>
        <v/>
      </c>
      <c r="BN105" s="842" t="str">
        <f t="shared" si="34"/>
        <v/>
      </c>
      <c r="BO105" s="843" t="str">
        <f t="shared" si="35"/>
        <v/>
      </c>
      <c r="BP105" s="841" t="str">
        <f t="shared" si="38"/>
        <v/>
      </c>
      <c r="BQ105" s="170"/>
      <c r="BR105" s="133" t="b">
        <f t="shared" si="36"/>
        <v>1</v>
      </c>
      <c r="BU105" s="171">
        <f t="shared" si="43"/>
        <v>0</v>
      </c>
      <c r="BV105" s="171"/>
    </row>
    <row r="106" spans="2:74" ht="14.95" customHeight="1" x14ac:dyDescent="0.2">
      <c r="B106" s="691">
        <v>95</v>
      </c>
      <c r="C106" s="554"/>
      <c r="D106" s="554"/>
      <c r="E106" s="555"/>
      <c r="F106" s="550"/>
      <c r="G106" s="551"/>
      <c r="H106" s="556"/>
      <c r="I106" s="557"/>
      <c r="J106" s="553"/>
      <c r="K106" s="146">
        <f t="shared" si="37"/>
        <v>0</v>
      </c>
      <c r="M106" s="147">
        <f t="shared" si="25"/>
        <v>0</v>
      </c>
      <c r="N106" s="148">
        <f xml:space="preserve"> IF(M106=0, 0,VLOOKUP($F106,'הנחיות למילוי-התחל כאן'!$F$6:$I$17,3,0))</f>
        <v>0</v>
      </c>
      <c r="O106" s="149">
        <f xml:space="preserve"> IF(M106=0, 0,VLOOKUP($F106,'הנחיות למילוי-התחל כאן'!$F$6:$I$17,4,0))</f>
        <v>0</v>
      </c>
      <c r="P106" s="852">
        <f t="shared" si="26"/>
        <v>0</v>
      </c>
      <c r="Q106" s="230" t="str">
        <f t="shared" si="39"/>
        <v>$S$106:$AH$106</v>
      </c>
      <c r="S106" s="565"/>
      <c r="T106" s="565"/>
      <c r="U106" s="565"/>
      <c r="V106" s="565"/>
      <c r="W106" s="565"/>
      <c r="X106" s="565"/>
      <c r="Y106" s="565"/>
      <c r="Z106" s="565"/>
      <c r="AA106" s="565"/>
      <c r="AB106" s="565"/>
      <c r="AC106" s="565"/>
      <c r="AD106" s="565"/>
      <c r="AE106" s="565"/>
      <c r="AF106" s="565"/>
      <c r="AG106" s="565"/>
      <c r="AH106" s="565"/>
      <c r="AJ106" s="164" t="str">
        <f t="shared" si="27"/>
        <v/>
      </c>
      <c r="AK106" s="152" t="str">
        <f t="shared" ca="1" si="28"/>
        <v/>
      </c>
      <c r="AL106" s="165" t="str">
        <f t="shared" si="29"/>
        <v/>
      </c>
      <c r="AN106" s="154" t="str">
        <f t="shared" si="40"/>
        <v/>
      </c>
      <c r="AO106" s="835" t="str">
        <f t="shared" si="41"/>
        <v/>
      </c>
      <c r="AP106" s="155" t="str">
        <f t="shared" si="42"/>
        <v/>
      </c>
      <c r="AR106" s="166" t="str">
        <f t="shared" si="30"/>
        <v/>
      </c>
      <c r="AS106" s="167" t="str">
        <f t="shared" si="31"/>
        <v/>
      </c>
      <c r="AT106" s="168" t="str">
        <f t="shared" si="32"/>
        <v/>
      </c>
      <c r="AV106" s="160" t="str" cm="1">
        <f t="array" aca="1" ref="AV106" ca="1">IF(AND($M106=1,ISNUMBER(INDIRECT(ADDRESS(ROW(),COLUMN()-_mp_perc_gap)))), INDIRECT(ADDRESS(ROW(),COLUMN()-_mp_perc_gap))*(1-AV$8)*(1-$BQ$8), "")</f>
        <v/>
      </c>
      <c r="AW106" s="160" t="str" cm="1">
        <f t="array" aca="1" ref="AW106" ca="1">IF(AND($M106=1,ISNUMBER(INDIRECT(ADDRESS(ROW(),COLUMN()-_mp_perc_gap)))), INDIRECT(ADDRESS(ROW(),COLUMN()-_mp_perc_gap))*(1-AW$8)*(1-$BQ$8), "")</f>
        <v/>
      </c>
      <c r="AX106" s="160" t="str" cm="1">
        <f t="array" aca="1" ref="AX106" ca="1">IF(AND($M106=1,ISNUMBER(INDIRECT(ADDRESS(ROW(),COLUMN()-_mp_perc_gap)))), INDIRECT(ADDRESS(ROW(),COLUMN()-_mp_perc_gap))*(1-AX$8)*(1-$BQ$8), "")</f>
        <v/>
      </c>
      <c r="AY106" s="160" t="str" cm="1">
        <f t="array" aca="1" ref="AY106" ca="1">IF(AND($M106=1,ISNUMBER(INDIRECT(ADDRESS(ROW(),COLUMN()-_mp_perc_gap)))), INDIRECT(ADDRESS(ROW(),COLUMN()-_mp_perc_gap))*(1-AY$8)*(1-$BQ$8), "")</f>
        <v/>
      </c>
      <c r="AZ106" s="160" t="str" cm="1">
        <f t="array" aca="1" ref="AZ106" ca="1">IF(AND($M106=1,ISNUMBER(INDIRECT(ADDRESS(ROW(),COLUMN()-_mp_perc_gap)))), INDIRECT(ADDRESS(ROW(),COLUMN()-_mp_perc_gap))*(1-AZ$8)*(1-$BQ$8), "")</f>
        <v/>
      </c>
      <c r="BA106" s="160" t="str" cm="1">
        <f t="array" aca="1" ref="BA106" ca="1">IF(AND($M106=1,ISNUMBER(INDIRECT(ADDRESS(ROW(),COLUMN()-_mp_perc_gap)))), INDIRECT(ADDRESS(ROW(),COLUMN()-_mp_perc_gap))*(1-BA$8)*(1-$BQ$8), "")</f>
        <v/>
      </c>
      <c r="BB106" s="160" t="str" cm="1">
        <f t="array" aca="1" ref="BB106" ca="1">IF(AND($M106=1,ISNUMBER(INDIRECT(ADDRESS(ROW(),COLUMN()-_mp_perc_gap)))), INDIRECT(ADDRESS(ROW(),COLUMN()-_mp_perc_gap))*(1-BB$8)*(1-$BQ$8), "")</f>
        <v/>
      </c>
      <c r="BC106" s="160" t="str" cm="1">
        <f t="array" aca="1" ref="BC106" ca="1">IF(AND($M106=1,ISNUMBER(INDIRECT(ADDRESS(ROW(),COLUMN()-_mp_perc_gap)))), INDIRECT(ADDRESS(ROW(),COLUMN()-_mp_perc_gap))*(1-BC$8)*(1-$BQ$8), "")</f>
        <v/>
      </c>
      <c r="BD106" s="160" t="str" cm="1">
        <f t="array" aca="1" ref="BD106" ca="1">IF(AND($M106=1,ISNUMBER(INDIRECT(ADDRESS(ROW(),COLUMN()-_mp_perc_gap)))), INDIRECT(ADDRESS(ROW(),COLUMN()-_mp_perc_gap))*(1-BD$8)*(1-$BQ$8), "")</f>
        <v/>
      </c>
      <c r="BE106" s="160" t="str" cm="1">
        <f t="array" aca="1" ref="BE106" ca="1">IF(AND($M106=1,ISNUMBER(INDIRECT(ADDRESS(ROW(),COLUMN()-_mp_perc_gap)))), INDIRECT(ADDRESS(ROW(),COLUMN()-_mp_perc_gap))*(1-BE$8)*(1-$BQ$8), "")</f>
        <v/>
      </c>
      <c r="BF106" s="160" t="str" cm="1">
        <f t="array" aca="1" ref="BF106" ca="1">IF(AND($M106=1,ISNUMBER(INDIRECT(ADDRESS(ROW(),COLUMN()-_mp_perc_gap)))), INDIRECT(ADDRESS(ROW(),COLUMN()-_mp_perc_gap))*(1-BF$8)*(1-$BQ$8), "")</f>
        <v/>
      </c>
      <c r="BG106" s="160" t="str" cm="1">
        <f t="array" aca="1" ref="BG106" ca="1">IF(AND($M106=1,ISNUMBER(INDIRECT(ADDRESS(ROW(),COLUMN()-_mp_perc_gap)))), INDIRECT(ADDRESS(ROW(),COLUMN()-_mp_perc_gap))*(1-BG$8)*(1-$BQ$8), "")</f>
        <v/>
      </c>
      <c r="BH106" s="160" t="str" cm="1">
        <f t="array" aca="1" ref="BH106" ca="1">IF(AND($M106=1,ISNUMBER(INDIRECT(ADDRESS(ROW(),COLUMN()-_mp_perc_gap)))), INDIRECT(ADDRESS(ROW(),COLUMN()-_mp_perc_gap))*(1-BH$8)*(1-$BQ$8), "")</f>
        <v/>
      </c>
      <c r="BI106" s="160" t="str" cm="1">
        <f t="array" aca="1" ref="BI106" ca="1">IF(AND($M106=1,ISNUMBER(INDIRECT(ADDRESS(ROW(),COLUMN()-_mp_perc_gap)))), INDIRECT(ADDRESS(ROW(),COLUMN()-_mp_perc_gap))*(1-BI$8)*(1-$BQ$8), "")</f>
        <v/>
      </c>
      <c r="BJ106" s="160" t="str" cm="1">
        <f t="array" aca="1" ref="BJ106" ca="1">IF(AND($M106=1,ISNUMBER(INDIRECT(ADDRESS(ROW(),COLUMN()-_mp_perc_gap)))), INDIRECT(ADDRESS(ROW(),COLUMN()-_mp_perc_gap))*(1-BJ$8)*(1-$BQ$8), "")</f>
        <v/>
      </c>
      <c r="BK106" s="160" t="str" cm="1">
        <f t="array" aca="1" ref="BK106" ca="1">IF(AND($M106=1,ISNUMBER(INDIRECT(ADDRESS(ROW(),COLUMN()-_mp_perc_gap)))), INDIRECT(ADDRESS(ROW(),COLUMN()-_mp_perc_gap))*(1-BK$8)*(1-$BQ$8), "")</f>
        <v/>
      </c>
      <c r="BM106" s="169" t="str">
        <f t="shared" si="33"/>
        <v/>
      </c>
      <c r="BN106" s="842" t="str">
        <f t="shared" si="34"/>
        <v/>
      </c>
      <c r="BO106" s="843" t="str">
        <f t="shared" si="35"/>
        <v/>
      </c>
      <c r="BP106" s="841" t="str">
        <f t="shared" si="38"/>
        <v/>
      </c>
      <c r="BQ106" s="170"/>
      <c r="BR106" s="133" t="b">
        <f t="shared" si="36"/>
        <v>1</v>
      </c>
      <c r="BU106" s="171">
        <f t="shared" si="43"/>
        <v>0</v>
      </c>
      <c r="BV106" s="171"/>
    </row>
    <row r="107" spans="2:74" ht="14.95" customHeight="1" x14ac:dyDescent="0.2">
      <c r="B107" s="691">
        <v>96</v>
      </c>
      <c r="C107" s="554"/>
      <c r="D107" s="554"/>
      <c r="E107" s="555"/>
      <c r="F107" s="550"/>
      <c r="G107" s="551"/>
      <c r="H107" s="556"/>
      <c r="I107" s="557"/>
      <c r="J107" s="553"/>
      <c r="K107" s="146">
        <f t="shared" si="37"/>
        <v>0</v>
      </c>
      <c r="M107" s="147">
        <f t="shared" si="25"/>
        <v>0</v>
      </c>
      <c r="N107" s="148">
        <f xml:space="preserve"> IF(M107=0, 0,VLOOKUP($F107,'הנחיות למילוי-התחל כאן'!$F$6:$I$17,3,0))</f>
        <v>0</v>
      </c>
      <c r="O107" s="149">
        <f xml:space="preserve"> IF(M107=0, 0,VLOOKUP($F107,'הנחיות למילוי-התחל כאן'!$F$6:$I$17,4,0))</f>
        <v>0</v>
      </c>
      <c r="P107" s="852">
        <f t="shared" si="26"/>
        <v>0</v>
      </c>
      <c r="Q107" s="230" t="str">
        <f t="shared" si="39"/>
        <v>$S$107:$AH$107</v>
      </c>
      <c r="S107" s="565"/>
      <c r="T107" s="565"/>
      <c r="U107" s="565"/>
      <c r="V107" s="565"/>
      <c r="W107" s="565"/>
      <c r="X107" s="565"/>
      <c r="Y107" s="565"/>
      <c r="Z107" s="565"/>
      <c r="AA107" s="565"/>
      <c r="AB107" s="565"/>
      <c r="AC107" s="565"/>
      <c r="AD107" s="565"/>
      <c r="AE107" s="565"/>
      <c r="AF107" s="565"/>
      <c r="AG107" s="565"/>
      <c r="AH107" s="565"/>
      <c r="AJ107" s="164" t="str">
        <f t="shared" si="27"/>
        <v/>
      </c>
      <c r="AK107" s="152" t="str">
        <f t="shared" ca="1" si="28"/>
        <v/>
      </c>
      <c r="AL107" s="165" t="str">
        <f t="shared" si="29"/>
        <v/>
      </c>
      <c r="AN107" s="154" t="str">
        <f t="shared" si="40"/>
        <v/>
      </c>
      <c r="AO107" s="835" t="str">
        <f t="shared" si="41"/>
        <v/>
      </c>
      <c r="AP107" s="155" t="str">
        <f t="shared" si="42"/>
        <v/>
      </c>
      <c r="AR107" s="166" t="str">
        <f t="shared" si="30"/>
        <v/>
      </c>
      <c r="AS107" s="167" t="str">
        <f t="shared" si="31"/>
        <v/>
      </c>
      <c r="AT107" s="168" t="str">
        <f t="shared" si="32"/>
        <v/>
      </c>
      <c r="AV107" s="160" t="str" cm="1">
        <f t="array" aca="1" ref="AV107" ca="1">IF(AND($M107=1,ISNUMBER(INDIRECT(ADDRESS(ROW(),COLUMN()-_mp_perc_gap)))), INDIRECT(ADDRESS(ROW(),COLUMN()-_mp_perc_gap))*(1-AV$8)*(1-$BQ$8), "")</f>
        <v/>
      </c>
      <c r="AW107" s="160" t="str" cm="1">
        <f t="array" aca="1" ref="AW107" ca="1">IF(AND($M107=1,ISNUMBER(INDIRECT(ADDRESS(ROW(),COLUMN()-_mp_perc_gap)))), INDIRECT(ADDRESS(ROW(),COLUMN()-_mp_perc_gap))*(1-AW$8)*(1-$BQ$8), "")</f>
        <v/>
      </c>
      <c r="AX107" s="160" t="str" cm="1">
        <f t="array" aca="1" ref="AX107" ca="1">IF(AND($M107=1,ISNUMBER(INDIRECT(ADDRESS(ROW(),COLUMN()-_mp_perc_gap)))), INDIRECT(ADDRESS(ROW(),COLUMN()-_mp_perc_gap))*(1-AX$8)*(1-$BQ$8), "")</f>
        <v/>
      </c>
      <c r="AY107" s="160" t="str" cm="1">
        <f t="array" aca="1" ref="AY107" ca="1">IF(AND($M107=1,ISNUMBER(INDIRECT(ADDRESS(ROW(),COLUMN()-_mp_perc_gap)))), INDIRECT(ADDRESS(ROW(),COLUMN()-_mp_perc_gap))*(1-AY$8)*(1-$BQ$8), "")</f>
        <v/>
      </c>
      <c r="AZ107" s="160" t="str" cm="1">
        <f t="array" aca="1" ref="AZ107" ca="1">IF(AND($M107=1,ISNUMBER(INDIRECT(ADDRESS(ROW(),COLUMN()-_mp_perc_gap)))), INDIRECT(ADDRESS(ROW(),COLUMN()-_mp_perc_gap))*(1-AZ$8)*(1-$BQ$8), "")</f>
        <v/>
      </c>
      <c r="BA107" s="160" t="str" cm="1">
        <f t="array" aca="1" ref="BA107" ca="1">IF(AND($M107=1,ISNUMBER(INDIRECT(ADDRESS(ROW(),COLUMN()-_mp_perc_gap)))), INDIRECT(ADDRESS(ROW(),COLUMN()-_mp_perc_gap))*(1-BA$8)*(1-$BQ$8), "")</f>
        <v/>
      </c>
      <c r="BB107" s="160" t="str" cm="1">
        <f t="array" aca="1" ref="BB107" ca="1">IF(AND($M107=1,ISNUMBER(INDIRECT(ADDRESS(ROW(),COLUMN()-_mp_perc_gap)))), INDIRECT(ADDRESS(ROW(),COLUMN()-_mp_perc_gap))*(1-BB$8)*(1-$BQ$8), "")</f>
        <v/>
      </c>
      <c r="BC107" s="160" t="str" cm="1">
        <f t="array" aca="1" ref="BC107" ca="1">IF(AND($M107=1,ISNUMBER(INDIRECT(ADDRESS(ROW(),COLUMN()-_mp_perc_gap)))), INDIRECT(ADDRESS(ROW(),COLUMN()-_mp_perc_gap))*(1-BC$8)*(1-$BQ$8), "")</f>
        <v/>
      </c>
      <c r="BD107" s="160" t="str" cm="1">
        <f t="array" aca="1" ref="BD107" ca="1">IF(AND($M107=1,ISNUMBER(INDIRECT(ADDRESS(ROW(),COLUMN()-_mp_perc_gap)))), INDIRECT(ADDRESS(ROW(),COLUMN()-_mp_perc_gap))*(1-BD$8)*(1-$BQ$8), "")</f>
        <v/>
      </c>
      <c r="BE107" s="160" t="str" cm="1">
        <f t="array" aca="1" ref="BE107" ca="1">IF(AND($M107=1,ISNUMBER(INDIRECT(ADDRESS(ROW(),COLUMN()-_mp_perc_gap)))), INDIRECT(ADDRESS(ROW(),COLUMN()-_mp_perc_gap))*(1-BE$8)*(1-$BQ$8), "")</f>
        <v/>
      </c>
      <c r="BF107" s="160" t="str" cm="1">
        <f t="array" aca="1" ref="BF107" ca="1">IF(AND($M107=1,ISNUMBER(INDIRECT(ADDRESS(ROW(),COLUMN()-_mp_perc_gap)))), INDIRECT(ADDRESS(ROW(),COLUMN()-_mp_perc_gap))*(1-BF$8)*(1-$BQ$8), "")</f>
        <v/>
      </c>
      <c r="BG107" s="160" t="str" cm="1">
        <f t="array" aca="1" ref="BG107" ca="1">IF(AND($M107=1,ISNUMBER(INDIRECT(ADDRESS(ROW(),COLUMN()-_mp_perc_gap)))), INDIRECT(ADDRESS(ROW(),COLUMN()-_mp_perc_gap))*(1-BG$8)*(1-$BQ$8), "")</f>
        <v/>
      </c>
      <c r="BH107" s="160" t="str" cm="1">
        <f t="array" aca="1" ref="BH107" ca="1">IF(AND($M107=1,ISNUMBER(INDIRECT(ADDRESS(ROW(),COLUMN()-_mp_perc_gap)))), INDIRECT(ADDRESS(ROW(),COLUMN()-_mp_perc_gap))*(1-BH$8)*(1-$BQ$8), "")</f>
        <v/>
      </c>
      <c r="BI107" s="160" t="str" cm="1">
        <f t="array" aca="1" ref="BI107" ca="1">IF(AND($M107=1,ISNUMBER(INDIRECT(ADDRESS(ROW(),COLUMN()-_mp_perc_gap)))), INDIRECT(ADDRESS(ROW(),COLUMN()-_mp_perc_gap))*(1-BI$8)*(1-$BQ$8), "")</f>
        <v/>
      </c>
      <c r="BJ107" s="160" t="str" cm="1">
        <f t="array" aca="1" ref="BJ107" ca="1">IF(AND($M107=1,ISNUMBER(INDIRECT(ADDRESS(ROW(),COLUMN()-_mp_perc_gap)))), INDIRECT(ADDRESS(ROW(),COLUMN()-_mp_perc_gap))*(1-BJ$8)*(1-$BQ$8), "")</f>
        <v/>
      </c>
      <c r="BK107" s="160" t="str" cm="1">
        <f t="array" aca="1" ref="BK107" ca="1">IF(AND($M107=1,ISNUMBER(INDIRECT(ADDRESS(ROW(),COLUMN()-_mp_perc_gap)))), INDIRECT(ADDRESS(ROW(),COLUMN()-_mp_perc_gap))*(1-BK$8)*(1-$BQ$8), "")</f>
        <v/>
      </c>
      <c r="BM107" s="169" t="str">
        <f t="shared" si="33"/>
        <v/>
      </c>
      <c r="BN107" s="842" t="str">
        <f t="shared" si="34"/>
        <v/>
      </c>
      <c r="BO107" s="843" t="str">
        <f t="shared" si="35"/>
        <v/>
      </c>
      <c r="BP107" s="841" t="str">
        <f t="shared" si="38"/>
        <v/>
      </c>
      <c r="BQ107" s="170"/>
      <c r="BR107" s="133" t="b">
        <f t="shared" si="36"/>
        <v>1</v>
      </c>
      <c r="BU107" s="171">
        <f t="shared" si="43"/>
        <v>0</v>
      </c>
      <c r="BV107" s="171"/>
    </row>
    <row r="108" spans="2:74" ht="14.95" customHeight="1" x14ac:dyDescent="0.2">
      <c r="B108" s="691">
        <v>97</v>
      </c>
      <c r="C108" s="554"/>
      <c r="D108" s="554"/>
      <c r="E108" s="555"/>
      <c r="F108" s="550"/>
      <c r="G108" s="551"/>
      <c r="H108" s="556"/>
      <c r="I108" s="557"/>
      <c r="J108" s="553"/>
      <c r="K108" s="146">
        <f t="shared" si="37"/>
        <v>0</v>
      </c>
      <c r="M108" s="147">
        <f t="shared" si="25"/>
        <v>0</v>
      </c>
      <c r="N108" s="148">
        <f xml:space="preserve"> IF(M108=0, 0,VLOOKUP($F108,'הנחיות למילוי-התחל כאן'!$F$6:$I$17,3,0))</f>
        <v>0</v>
      </c>
      <c r="O108" s="149">
        <f xml:space="preserve"> IF(M108=0, 0,VLOOKUP($F108,'הנחיות למילוי-התחל כאן'!$F$6:$I$17,4,0))</f>
        <v>0</v>
      </c>
      <c r="P108" s="852">
        <f t="shared" si="26"/>
        <v>0</v>
      </c>
      <c r="Q108" s="230" t="str">
        <f t="shared" si="39"/>
        <v>$S$108:$AH$108</v>
      </c>
      <c r="S108" s="565"/>
      <c r="T108" s="565"/>
      <c r="U108" s="565"/>
      <c r="V108" s="565"/>
      <c r="W108" s="565"/>
      <c r="X108" s="565"/>
      <c r="Y108" s="565"/>
      <c r="Z108" s="565"/>
      <c r="AA108" s="565"/>
      <c r="AB108" s="565"/>
      <c r="AC108" s="565"/>
      <c r="AD108" s="565"/>
      <c r="AE108" s="565"/>
      <c r="AF108" s="565"/>
      <c r="AG108" s="565"/>
      <c r="AH108" s="565"/>
      <c r="AJ108" s="164" t="str">
        <f t="shared" si="27"/>
        <v/>
      </c>
      <c r="AK108" s="152" t="str">
        <f t="shared" ca="1" si="28"/>
        <v/>
      </c>
      <c r="AL108" s="165" t="str">
        <f t="shared" si="29"/>
        <v/>
      </c>
      <c r="AN108" s="154" t="str">
        <f t="shared" si="40"/>
        <v/>
      </c>
      <c r="AO108" s="835" t="str">
        <f t="shared" si="41"/>
        <v/>
      </c>
      <c r="AP108" s="155" t="str">
        <f t="shared" si="42"/>
        <v/>
      </c>
      <c r="AR108" s="166" t="str">
        <f t="shared" si="30"/>
        <v/>
      </c>
      <c r="AS108" s="167" t="str">
        <f t="shared" si="31"/>
        <v/>
      </c>
      <c r="AT108" s="168" t="str">
        <f t="shared" si="32"/>
        <v/>
      </c>
      <c r="AV108" s="160" t="str" cm="1">
        <f t="array" aca="1" ref="AV108" ca="1">IF(AND($M108=1,ISNUMBER(INDIRECT(ADDRESS(ROW(),COLUMN()-_mp_perc_gap)))), INDIRECT(ADDRESS(ROW(),COLUMN()-_mp_perc_gap))*(1-AV$8)*(1-$BQ$8), "")</f>
        <v/>
      </c>
      <c r="AW108" s="160" t="str" cm="1">
        <f t="array" aca="1" ref="AW108" ca="1">IF(AND($M108=1,ISNUMBER(INDIRECT(ADDRESS(ROW(),COLUMN()-_mp_perc_gap)))), INDIRECT(ADDRESS(ROW(),COLUMN()-_mp_perc_gap))*(1-AW$8)*(1-$BQ$8), "")</f>
        <v/>
      </c>
      <c r="AX108" s="160" t="str" cm="1">
        <f t="array" aca="1" ref="AX108" ca="1">IF(AND($M108=1,ISNUMBER(INDIRECT(ADDRESS(ROW(),COLUMN()-_mp_perc_gap)))), INDIRECT(ADDRESS(ROW(),COLUMN()-_mp_perc_gap))*(1-AX$8)*(1-$BQ$8), "")</f>
        <v/>
      </c>
      <c r="AY108" s="160" t="str" cm="1">
        <f t="array" aca="1" ref="AY108" ca="1">IF(AND($M108=1,ISNUMBER(INDIRECT(ADDRESS(ROW(),COLUMN()-_mp_perc_gap)))), INDIRECT(ADDRESS(ROW(),COLUMN()-_mp_perc_gap))*(1-AY$8)*(1-$BQ$8), "")</f>
        <v/>
      </c>
      <c r="AZ108" s="160" t="str" cm="1">
        <f t="array" aca="1" ref="AZ108" ca="1">IF(AND($M108=1,ISNUMBER(INDIRECT(ADDRESS(ROW(),COLUMN()-_mp_perc_gap)))), INDIRECT(ADDRESS(ROW(),COLUMN()-_mp_perc_gap))*(1-AZ$8)*(1-$BQ$8), "")</f>
        <v/>
      </c>
      <c r="BA108" s="160" t="str" cm="1">
        <f t="array" aca="1" ref="BA108" ca="1">IF(AND($M108=1,ISNUMBER(INDIRECT(ADDRESS(ROW(),COLUMN()-_mp_perc_gap)))), INDIRECT(ADDRESS(ROW(),COLUMN()-_mp_perc_gap))*(1-BA$8)*(1-$BQ$8), "")</f>
        <v/>
      </c>
      <c r="BB108" s="160" t="str" cm="1">
        <f t="array" aca="1" ref="BB108" ca="1">IF(AND($M108=1,ISNUMBER(INDIRECT(ADDRESS(ROW(),COLUMN()-_mp_perc_gap)))), INDIRECT(ADDRESS(ROW(),COLUMN()-_mp_perc_gap))*(1-BB$8)*(1-$BQ$8), "")</f>
        <v/>
      </c>
      <c r="BC108" s="160" t="str" cm="1">
        <f t="array" aca="1" ref="BC108" ca="1">IF(AND($M108=1,ISNUMBER(INDIRECT(ADDRESS(ROW(),COLUMN()-_mp_perc_gap)))), INDIRECT(ADDRESS(ROW(),COLUMN()-_mp_perc_gap))*(1-BC$8)*(1-$BQ$8), "")</f>
        <v/>
      </c>
      <c r="BD108" s="160" t="str" cm="1">
        <f t="array" aca="1" ref="BD108" ca="1">IF(AND($M108=1,ISNUMBER(INDIRECT(ADDRESS(ROW(),COLUMN()-_mp_perc_gap)))), INDIRECT(ADDRESS(ROW(),COLUMN()-_mp_perc_gap))*(1-BD$8)*(1-$BQ$8), "")</f>
        <v/>
      </c>
      <c r="BE108" s="160" t="str" cm="1">
        <f t="array" aca="1" ref="BE108" ca="1">IF(AND($M108=1,ISNUMBER(INDIRECT(ADDRESS(ROW(),COLUMN()-_mp_perc_gap)))), INDIRECT(ADDRESS(ROW(),COLUMN()-_mp_perc_gap))*(1-BE$8)*(1-$BQ$8), "")</f>
        <v/>
      </c>
      <c r="BF108" s="160" t="str" cm="1">
        <f t="array" aca="1" ref="BF108" ca="1">IF(AND($M108=1,ISNUMBER(INDIRECT(ADDRESS(ROW(),COLUMN()-_mp_perc_gap)))), INDIRECT(ADDRESS(ROW(),COLUMN()-_mp_perc_gap))*(1-BF$8)*(1-$BQ$8), "")</f>
        <v/>
      </c>
      <c r="BG108" s="160" t="str" cm="1">
        <f t="array" aca="1" ref="BG108" ca="1">IF(AND($M108=1,ISNUMBER(INDIRECT(ADDRESS(ROW(),COLUMN()-_mp_perc_gap)))), INDIRECT(ADDRESS(ROW(),COLUMN()-_mp_perc_gap))*(1-BG$8)*(1-$BQ$8), "")</f>
        <v/>
      </c>
      <c r="BH108" s="160" t="str" cm="1">
        <f t="array" aca="1" ref="BH108" ca="1">IF(AND($M108=1,ISNUMBER(INDIRECT(ADDRESS(ROW(),COLUMN()-_mp_perc_gap)))), INDIRECT(ADDRESS(ROW(),COLUMN()-_mp_perc_gap))*(1-BH$8)*(1-$BQ$8), "")</f>
        <v/>
      </c>
      <c r="BI108" s="160" t="str" cm="1">
        <f t="array" aca="1" ref="BI108" ca="1">IF(AND($M108=1,ISNUMBER(INDIRECT(ADDRESS(ROW(),COLUMN()-_mp_perc_gap)))), INDIRECT(ADDRESS(ROW(),COLUMN()-_mp_perc_gap))*(1-BI$8)*(1-$BQ$8), "")</f>
        <v/>
      </c>
      <c r="BJ108" s="160" t="str" cm="1">
        <f t="array" aca="1" ref="BJ108" ca="1">IF(AND($M108=1,ISNUMBER(INDIRECT(ADDRESS(ROW(),COLUMN()-_mp_perc_gap)))), INDIRECT(ADDRESS(ROW(),COLUMN()-_mp_perc_gap))*(1-BJ$8)*(1-$BQ$8), "")</f>
        <v/>
      </c>
      <c r="BK108" s="160" t="str" cm="1">
        <f t="array" aca="1" ref="BK108" ca="1">IF(AND($M108=1,ISNUMBER(INDIRECT(ADDRESS(ROW(),COLUMN()-_mp_perc_gap)))), INDIRECT(ADDRESS(ROW(),COLUMN()-_mp_perc_gap))*(1-BK$8)*(1-$BQ$8), "")</f>
        <v/>
      </c>
      <c r="BM108" s="169" t="str">
        <f t="shared" si="33"/>
        <v/>
      </c>
      <c r="BN108" s="842" t="str">
        <f t="shared" si="34"/>
        <v/>
      </c>
      <c r="BO108" s="843" t="str">
        <f t="shared" si="35"/>
        <v/>
      </c>
      <c r="BP108" s="841" t="str">
        <f t="shared" si="38"/>
        <v/>
      </c>
      <c r="BQ108" s="170"/>
      <c r="BR108" s="133" t="b">
        <f t="shared" si="36"/>
        <v>1</v>
      </c>
      <c r="BU108" s="171">
        <f t="shared" si="43"/>
        <v>0</v>
      </c>
      <c r="BV108" s="171"/>
    </row>
    <row r="109" spans="2:74" ht="14.95" customHeight="1" x14ac:dyDescent="0.2">
      <c r="B109" s="691">
        <v>98</v>
      </c>
      <c r="C109" s="554"/>
      <c r="D109" s="554"/>
      <c r="E109" s="555"/>
      <c r="F109" s="550"/>
      <c r="G109" s="551"/>
      <c r="H109" s="556"/>
      <c r="I109" s="557"/>
      <c r="J109" s="553"/>
      <c r="K109" s="146">
        <f t="shared" si="37"/>
        <v>0</v>
      </c>
      <c r="M109" s="147">
        <f t="shared" si="25"/>
        <v>0</v>
      </c>
      <c r="N109" s="148">
        <f xml:space="preserve"> IF(M109=0, 0,VLOOKUP($F109,'הנחיות למילוי-התחל כאן'!$F$6:$I$17,3,0))</f>
        <v>0</v>
      </c>
      <c r="O109" s="149">
        <f xml:space="preserve"> IF(M109=0, 0,VLOOKUP($F109,'הנחיות למילוי-התחל כאן'!$F$6:$I$17,4,0))</f>
        <v>0</v>
      </c>
      <c r="P109" s="852">
        <f t="shared" si="26"/>
        <v>0</v>
      </c>
      <c r="Q109" s="230" t="str">
        <f t="shared" si="39"/>
        <v>$S$109:$AH$109</v>
      </c>
      <c r="S109" s="565"/>
      <c r="T109" s="565"/>
      <c r="U109" s="565"/>
      <c r="V109" s="565"/>
      <c r="W109" s="565"/>
      <c r="X109" s="565"/>
      <c r="Y109" s="565"/>
      <c r="Z109" s="565"/>
      <c r="AA109" s="565"/>
      <c r="AB109" s="565"/>
      <c r="AC109" s="565"/>
      <c r="AD109" s="565"/>
      <c r="AE109" s="565"/>
      <c r="AF109" s="565"/>
      <c r="AG109" s="565"/>
      <c r="AH109" s="565"/>
      <c r="AJ109" s="164" t="str">
        <f t="shared" si="27"/>
        <v/>
      </c>
      <c r="AK109" s="152" t="str">
        <f t="shared" ca="1" si="28"/>
        <v/>
      </c>
      <c r="AL109" s="165" t="str">
        <f t="shared" si="29"/>
        <v/>
      </c>
      <c r="AN109" s="154" t="str">
        <f t="shared" si="40"/>
        <v/>
      </c>
      <c r="AO109" s="835" t="str">
        <f t="shared" si="41"/>
        <v/>
      </c>
      <c r="AP109" s="155" t="str">
        <f t="shared" si="42"/>
        <v/>
      </c>
      <c r="AR109" s="166" t="str">
        <f t="shared" si="30"/>
        <v/>
      </c>
      <c r="AS109" s="167" t="str">
        <f t="shared" si="31"/>
        <v/>
      </c>
      <c r="AT109" s="168" t="str">
        <f t="shared" si="32"/>
        <v/>
      </c>
      <c r="AV109" s="160" t="str" cm="1">
        <f t="array" aca="1" ref="AV109" ca="1">IF(AND($M109=1,ISNUMBER(INDIRECT(ADDRESS(ROW(),COLUMN()-_mp_perc_gap)))), INDIRECT(ADDRESS(ROW(),COLUMN()-_mp_perc_gap))*(1-AV$8)*(1-$BQ$8), "")</f>
        <v/>
      </c>
      <c r="AW109" s="160" t="str" cm="1">
        <f t="array" aca="1" ref="AW109" ca="1">IF(AND($M109=1,ISNUMBER(INDIRECT(ADDRESS(ROW(),COLUMN()-_mp_perc_gap)))), INDIRECT(ADDRESS(ROW(),COLUMN()-_mp_perc_gap))*(1-AW$8)*(1-$BQ$8), "")</f>
        <v/>
      </c>
      <c r="AX109" s="160" t="str" cm="1">
        <f t="array" aca="1" ref="AX109" ca="1">IF(AND($M109=1,ISNUMBER(INDIRECT(ADDRESS(ROW(),COLUMN()-_mp_perc_gap)))), INDIRECT(ADDRESS(ROW(),COLUMN()-_mp_perc_gap))*(1-AX$8)*(1-$BQ$8), "")</f>
        <v/>
      </c>
      <c r="AY109" s="160" t="str" cm="1">
        <f t="array" aca="1" ref="AY109" ca="1">IF(AND($M109=1,ISNUMBER(INDIRECT(ADDRESS(ROW(),COLUMN()-_mp_perc_gap)))), INDIRECT(ADDRESS(ROW(),COLUMN()-_mp_perc_gap))*(1-AY$8)*(1-$BQ$8), "")</f>
        <v/>
      </c>
      <c r="AZ109" s="160" t="str" cm="1">
        <f t="array" aca="1" ref="AZ109" ca="1">IF(AND($M109=1,ISNUMBER(INDIRECT(ADDRESS(ROW(),COLUMN()-_mp_perc_gap)))), INDIRECT(ADDRESS(ROW(),COLUMN()-_mp_perc_gap))*(1-AZ$8)*(1-$BQ$8), "")</f>
        <v/>
      </c>
      <c r="BA109" s="160" t="str" cm="1">
        <f t="array" aca="1" ref="BA109" ca="1">IF(AND($M109=1,ISNUMBER(INDIRECT(ADDRESS(ROW(),COLUMN()-_mp_perc_gap)))), INDIRECT(ADDRESS(ROW(),COLUMN()-_mp_perc_gap))*(1-BA$8)*(1-$BQ$8), "")</f>
        <v/>
      </c>
      <c r="BB109" s="160" t="str" cm="1">
        <f t="array" aca="1" ref="BB109" ca="1">IF(AND($M109=1,ISNUMBER(INDIRECT(ADDRESS(ROW(),COLUMN()-_mp_perc_gap)))), INDIRECT(ADDRESS(ROW(),COLUMN()-_mp_perc_gap))*(1-BB$8)*(1-$BQ$8), "")</f>
        <v/>
      </c>
      <c r="BC109" s="160" t="str" cm="1">
        <f t="array" aca="1" ref="BC109" ca="1">IF(AND($M109=1,ISNUMBER(INDIRECT(ADDRESS(ROW(),COLUMN()-_mp_perc_gap)))), INDIRECT(ADDRESS(ROW(),COLUMN()-_mp_perc_gap))*(1-BC$8)*(1-$BQ$8), "")</f>
        <v/>
      </c>
      <c r="BD109" s="160" t="str" cm="1">
        <f t="array" aca="1" ref="BD109" ca="1">IF(AND($M109=1,ISNUMBER(INDIRECT(ADDRESS(ROW(),COLUMN()-_mp_perc_gap)))), INDIRECT(ADDRESS(ROW(),COLUMN()-_mp_perc_gap))*(1-BD$8)*(1-$BQ$8), "")</f>
        <v/>
      </c>
      <c r="BE109" s="160" t="str" cm="1">
        <f t="array" aca="1" ref="BE109" ca="1">IF(AND($M109=1,ISNUMBER(INDIRECT(ADDRESS(ROW(),COLUMN()-_mp_perc_gap)))), INDIRECT(ADDRESS(ROW(),COLUMN()-_mp_perc_gap))*(1-BE$8)*(1-$BQ$8), "")</f>
        <v/>
      </c>
      <c r="BF109" s="160" t="str" cm="1">
        <f t="array" aca="1" ref="BF109" ca="1">IF(AND($M109=1,ISNUMBER(INDIRECT(ADDRESS(ROW(),COLUMN()-_mp_perc_gap)))), INDIRECT(ADDRESS(ROW(),COLUMN()-_mp_perc_gap))*(1-BF$8)*(1-$BQ$8), "")</f>
        <v/>
      </c>
      <c r="BG109" s="160" t="str" cm="1">
        <f t="array" aca="1" ref="BG109" ca="1">IF(AND($M109=1,ISNUMBER(INDIRECT(ADDRESS(ROW(),COLUMN()-_mp_perc_gap)))), INDIRECT(ADDRESS(ROW(),COLUMN()-_mp_perc_gap))*(1-BG$8)*(1-$BQ$8), "")</f>
        <v/>
      </c>
      <c r="BH109" s="160" t="str" cm="1">
        <f t="array" aca="1" ref="BH109" ca="1">IF(AND($M109=1,ISNUMBER(INDIRECT(ADDRESS(ROW(),COLUMN()-_mp_perc_gap)))), INDIRECT(ADDRESS(ROW(),COLUMN()-_mp_perc_gap))*(1-BH$8)*(1-$BQ$8), "")</f>
        <v/>
      </c>
      <c r="BI109" s="160" t="str" cm="1">
        <f t="array" aca="1" ref="BI109" ca="1">IF(AND($M109=1,ISNUMBER(INDIRECT(ADDRESS(ROW(),COLUMN()-_mp_perc_gap)))), INDIRECT(ADDRESS(ROW(),COLUMN()-_mp_perc_gap))*(1-BI$8)*(1-$BQ$8), "")</f>
        <v/>
      </c>
      <c r="BJ109" s="160" t="str" cm="1">
        <f t="array" aca="1" ref="BJ109" ca="1">IF(AND($M109=1,ISNUMBER(INDIRECT(ADDRESS(ROW(),COLUMN()-_mp_perc_gap)))), INDIRECT(ADDRESS(ROW(),COLUMN()-_mp_perc_gap))*(1-BJ$8)*(1-$BQ$8), "")</f>
        <v/>
      </c>
      <c r="BK109" s="160" t="str" cm="1">
        <f t="array" aca="1" ref="BK109" ca="1">IF(AND($M109=1,ISNUMBER(INDIRECT(ADDRESS(ROW(),COLUMN()-_mp_perc_gap)))), INDIRECT(ADDRESS(ROW(),COLUMN()-_mp_perc_gap))*(1-BK$8)*(1-$BQ$8), "")</f>
        <v/>
      </c>
      <c r="BM109" s="169" t="str">
        <f t="shared" si="33"/>
        <v/>
      </c>
      <c r="BN109" s="842" t="str">
        <f t="shared" si="34"/>
        <v/>
      </c>
      <c r="BO109" s="843" t="str">
        <f t="shared" si="35"/>
        <v/>
      </c>
      <c r="BP109" s="841" t="str">
        <f t="shared" si="38"/>
        <v/>
      </c>
      <c r="BQ109" s="170"/>
      <c r="BR109" s="133" t="b">
        <f t="shared" si="36"/>
        <v>1</v>
      </c>
      <c r="BU109" s="171">
        <f t="shared" si="43"/>
        <v>0</v>
      </c>
      <c r="BV109" s="171"/>
    </row>
    <row r="110" spans="2:74" ht="14.95" customHeight="1" x14ac:dyDescent="0.2">
      <c r="B110" s="691">
        <v>99</v>
      </c>
      <c r="C110" s="554"/>
      <c r="D110" s="554"/>
      <c r="E110" s="555"/>
      <c r="F110" s="550"/>
      <c r="G110" s="551"/>
      <c r="H110" s="556"/>
      <c r="I110" s="557"/>
      <c r="J110" s="553"/>
      <c r="K110" s="146">
        <f t="shared" si="37"/>
        <v>0</v>
      </c>
      <c r="M110" s="147">
        <f t="shared" si="25"/>
        <v>0</v>
      </c>
      <c r="N110" s="148">
        <f xml:space="preserve"> IF(M110=0, 0,VLOOKUP($F110,'הנחיות למילוי-התחל כאן'!$F$6:$I$17,3,0))</f>
        <v>0</v>
      </c>
      <c r="O110" s="149">
        <f xml:space="preserve"> IF(M110=0, 0,VLOOKUP($F110,'הנחיות למילוי-התחל כאן'!$F$6:$I$17,4,0))</f>
        <v>0</v>
      </c>
      <c r="P110" s="852">
        <f t="shared" si="26"/>
        <v>0</v>
      </c>
      <c r="Q110" s="230" t="str">
        <f t="shared" si="39"/>
        <v>$S$110:$AH$110</v>
      </c>
      <c r="S110" s="565"/>
      <c r="T110" s="565"/>
      <c r="U110" s="565"/>
      <c r="V110" s="565"/>
      <c r="W110" s="565"/>
      <c r="X110" s="565"/>
      <c r="Y110" s="565"/>
      <c r="Z110" s="565"/>
      <c r="AA110" s="565"/>
      <c r="AB110" s="565"/>
      <c r="AC110" s="565"/>
      <c r="AD110" s="565"/>
      <c r="AE110" s="565"/>
      <c r="AF110" s="565"/>
      <c r="AG110" s="565"/>
      <c r="AH110" s="565"/>
      <c r="AJ110" s="164" t="str">
        <f t="shared" si="27"/>
        <v/>
      </c>
      <c r="AK110" s="152" t="str">
        <f t="shared" ca="1" si="28"/>
        <v/>
      </c>
      <c r="AL110" s="165" t="str">
        <f t="shared" si="29"/>
        <v/>
      </c>
      <c r="AN110" s="154" t="str">
        <f t="shared" si="40"/>
        <v/>
      </c>
      <c r="AO110" s="835" t="str">
        <f t="shared" si="41"/>
        <v/>
      </c>
      <c r="AP110" s="155" t="str">
        <f t="shared" si="42"/>
        <v/>
      </c>
      <c r="AR110" s="166" t="str">
        <f t="shared" si="30"/>
        <v/>
      </c>
      <c r="AS110" s="167" t="str">
        <f t="shared" si="31"/>
        <v/>
      </c>
      <c r="AT110" s="168" t="str">
        <f t="shared" si="32"/>
        <v/>
      </c>
      <c r="AV110" s="160" t="str" cm="1">
        <f t="array" aca="1" ref="AV110" ca="1">IF(AND($M110=1,ISNUMBER(INDIRECT(ADDRESS(ROW(),COLUMN()-_mp_perc_gap)))), INDIRECT(ADDRESS(ROW(),COLUMN()-_mp_perc_gap))*(1-AV$8)*(1-$BQ$8), "")</f>
        <v/>
      </c>
      <c r="AW110" s="160" t="str" cm="1">
        <f t="array" aca="1" ref="AW110" ca="1">IF(AND($M110=1,ISNUMBER(INDIRECT(ADDRESS(ROW(),COLUMN()-_mp_perc_gap)))), INDIRECT(ADDRESS(ROW(),COLUMN()-_mp_perc_gap))*(1-AW$8)*(1-$BQ$8), "")</f>
        <v/>
      </c>
      <c r="AX110" s="160" t="str" cm="1">
        <f t="array" aca="1" ref="AX110" ca="1">IF(AND($M110=1,ISNUMBER(INDIRECT(ADDRESS(ROW(),COLUMN()-_mp_perc_gap)))), INDIRECT(ADDRESS(ROW(),COLUMN()-_mp_perc_gap))*(1-AX$8)*(1-$BQ$8), "")</f>
        <v/>
      </c>
      <c r="AY110" s="160" t="str" cm="1">
        <f t="array" aca="1" ref="AY110" ca="1">IF(AND($M110=1,ISNUMBER(INDIRECT(ADDRESS(ROW(),COLUMN()-_mp_perc_gap)))), INDIRECT(ADDRESS(ROW(),COLUMN()-_mp_perc_gap))*(1-AY$8)*(1-$BQ$8), "")</f>
        <v/>
      </c>
      <c r="AZ110" s="160" t="str" cm="1">
        <f t="array" aca="1" ref="AZ110" ca="1">IF(AND($M110=1,ISNUMBER(INDIRECT(ADDRESS(ROW(),COLUMN()-_mp_perc_gap)))), INDIRECT(ADDRESS(ROW(),COLUMN()-_mp_perc_gap))*(1-AZ$8)*(1-$BQ$8), "")</f>
        <v/>
      </c>
      <c r="BA110" s="160" t="str" cm="1">
        <f t="array" aca="1" ref="BA110" ca="1">IF(AND($M110=1,ISNUMBER(INDIRECT(ADDRESS(ROW(),COLUMN()-_mp_perc_gap)))), INDIRECT(ADDRESS(ROW(),COLUMN()-_mp_perc_gap))*(1-BA$8)*(1-$BQ$8), "")</f>
        <v/>
      </c>
      <c r="BB110" s="160" t="str" cm="1">
        <f t="array" aca="1" ref="BB110" ca="1">IF(AND($M110=1,ISNUMBER(INDIRECT(ADDRESS(ROW(),COLUMN()-_mp_perc_gap)))), INDIRECT(ADDRESS(ROW(),COLUMN()-_mp_perc_gap))*(1-BB$8)*(1-$BQ$8), "")</f>
        <v/>
      </c>
      <c r="BC110" s="160" t="str" cm="1">
        <f t="array" aca="1" ref="BC110" ca="1">IF(AND($M110=1,ISNUMBER(INDIRECT(ADDRESS(ROW(),COLUMN()-_mp_perc_gap)))), INDIRECT(ADDRESS(ROW(),COLUMN()-_mp_perc_gap))*(1-BC$8)*(1-$BQ$8), "")</f>
        <v/>
      </c>
      <c r="BD110" s="160" t="str" cm="1">
        <f t="array" aca="1" ref="BD110" ca="1">IF(AND($M110=1,ISNUMBER(INDIRECT(ADDRESS(ROW(),COLUMN()-_mp_perc_gap)))), INDIRECT(ADDRESS(ROW(),COLUMN()-_mp_perc_gap))*(1-BD$8)*(1-$BQ$8), "")</f>
        <v/>
      </c>
      <c r="BE110" s="160" t="str" cm="1">
        <f t="array" aca="1" ref="BE110" ca="1">IF(AND($M110=1,ISNUMBER(INDIRECT(ADDRESS(ROW(),COLUMN()-_mp_perc_gap)))), INDIRECT(ADDRESS(ROW(),COLUMN()-_mp_perc_gap))*(1-BE$8)*(1-$BQ$8), "")</f>
        <v/>
      </c>
      <c r="BF110" s="160" t="str" cm="1">
        <f t="array" aca="1" ref="BF110" ca="1">IF(AND($M110=1,ISNUMBER(INDIRECT(ADDRESS(ROW(),COLUMN()-_mp_perc_gap)))), INDIRECT(ADDRESS(ROW(),COLUMN()-_mp_perc_gap))*(1-BF$8)*(1-$BQ$8), "")</f>
        <v/>
      </c>
      <c r="BG110" s="160" t="str" cm="1">
        <f t="array" aca="1" ref="BG110" ca="1">IF(AND($M110=1,ISNUMBER(INDIRECT(ADDRESS(ROW(),COLUMN()-_mp_perc_gap)))), INDIRECT(ADDRESS(ROW(),COLUMN()-_mp_perc_gap))*(1-BG$8)*(1-$BQ$8), "")</f>
        <v/>
      </c>
      <c r="BH110" s="160" t="str" cm="1">
        <f t="array" aca="1" ref="BH110" ca="1">IF(AND($M110=1,ISNUMBER(INDIRECT(ADDRESS(ROW(),COLUMN()-_mp_perc_gap)))), INDIRECT(ADDRESS(ROW(),COLUMN()-_mp_perc_gap))*(1-BH$8)*(1-$BQ$8), "")</f>
        <v/>
      </c>
      <c r="BI110" s="160" t="str" cm="1">
        <f t="array" aca="1" ref="BI110" ca="1">IF(AND($M110=1,ISNUMBER(INDIRECT(ADDRESS(ROW(),COLUMN()-_mp_perc_gap)))), INDIRECT(ADDRESS(ROW(),COLUMN()-_mp_perc_gap))*(1-BI$8)*(1-$BQ$8), "")</f>
        <v/>
      </c>
      <c r="BJ110" s="160" t="str" cm="1">
        <f t="array" aca="1" ref="BJ110" ca="1">IF(AND($M110=1,ISNUMBER(INDIRECT(ADDRESS(ROW(),COLUMN()-_mp_perc_gap)))), INDIRECT(ADDRESS(ROW(),COLUMN()-_mp_perc_gap))*(1-BJ$8)*(1-$BQ$8), "")</f>
        <v/>
      </c>
      <c r="BK110" s="160" t="str" cm="1">
        <f t="array" aca="1" ref="BK110" ca="1">IF(AND($M110=1,ISNUMBER(INDIRECT(ADDRESS(ROW(),COLUMN()-_mp_perc_gap)))), INDIRECT(ADDRESS(ROW(),COLUMN()-_mp_perc_gap))*(1-BK$8)*(1-$BQ$8), "")</f>
        <v/>
      </c>
      <c r="BM110" s="169" t="str">
        <f t="shared" si="33"/>
        <v/>
      </c>
      <c r="BN110" s="842" t="str">
        <f t="shared" si="34"/>
        <v/>
      </c>
      <c r="BO110" s="843" t="str">
        <f t="shared" si="35"/>
        <v/>
      </c>
      <c r="BP110" s="841" t="str">
        <f t="shared" si="38"/>
        <v/>
      </c>
      <c r="BQ110" s="170"/>
      <c r="BR110" s="133" t="b">
        <f t="shared" si="36"/>
        <v>1</v>
      </c>
      <c r="BU110" s="171">
        <f t="shared" si="43"/>
        <v>0</v>
      </c>
      <c r="BV110" s="171"/>
    </row>
    <row r="111" spans="2:74" ht="14.95" customHeight="1" x14ac:dyDescent="0.2">
      <c r="B111" s="691">
        <v>100</v>
      </c>
      <c r="C111" s="554"/>
      <c r="D111" s="554"/>
      <c r="E111" s="555"/>
      <c r="F111" s="550"/>
      <c r="G111" s="551"/>
      <c r="H111" s="556"/>
      <c r="I111" s="557"/>
      <c r="J111" s="553"/>
      <c r="K111" s="146">
        <f t="shared" si="37"/>
        <v>0</v>
      </c>
      <c r="M111" s="147">
        <f t="shared" si="25"/>
        <v>0</v>
      </c>
      <c r="N111" s="148">
        <f xml:space="preserve"> IF(M111=0, 0,VLOOKUP($F111,'הנחיות למילוי-התחל כאן'!$F$6:$I$17,3,0))</f>
        <v>0</v>
      </c>
      <c r="O111" s="149">
        <f xml:space="preserve"> IF(M111=0, 0,VLOOKUP($F111,'הנחיות למילוי-התחל כאן'!$F$6:$I$17,4,0))</f>
        <v>0</v>
      </c>
      <c r="P111" s="852">
        <f t="shared" si="26"/>
        <v>0</v>
      </c>
      <c r="Q111" s="230" t="str">
        <f t="shared" si="39"/>
        <v>$S$111:$AH$111</v>
      </c>
      <c r="S111" s="565"/>
      <c r="T111" s="565"/>
      <c r="U111" s="565"/>
      <c r="V111" s="565"/>
      <c r="W111" s="565"/>
      <c r="X111" s="565"/>
      <c r="Y111" s="565"/>
      <c r="Z111" s="565"/>
      <c r="AA111" s="565"/>
      <c r="AB111" s="565"/>
      <c r="AC111" s="565"/>
      <c r="AD111" s="565"/>
      <c r="AE111" s="565"/>
      <c r="AF111" s="565"/>
      <c r="AG111" s="565"/>
      <c r="AH111" s="565"/>
      <c r="AJ111" s="164" t="str">
        <f t="shared" si="27"/>
        <v/>
      </c>
      <c r="AK111" s="152" t="str">
        <f t="shared" ca="1" si="28"/>
        <v/>
      </c>
      <c r="AL111" s="165" t="str">
        <f t="shared" si="29"/>
        <v/>
      </c>
      <c r="AN111" s="154" t="str">
        <f t="shared" si="40"/>
        <v/>
      </c>
      <c r="AO111" s="835" t="str">
        <f t="shared" si="41"/>
        <v/>
      </c>
      <c r="AP111" s="155" t="str">
        <f t="shared" si="42"/>
        <v/>
      </c>
      <c r="AR111" s="166" t="str">
        <f t="shared" si="30"/>
        <v/>
      </c>
      <c r="AS111" s="167" t="str">
        <f t="shared" si="31"/>
        <v/>
      </c>
      <c r="AT111" s="168" t="str">
        <f t="shared" si="32"/>
        <v/>
      </c>
      <c r="AV111" s="160" t="str" cm="1">
        <f t="array" aca="1" ref="AV111" ca="1">IF(AND($M111=1,ISNUMBER(INDIRECT(ADDRESS(ROW(),COLUMN()-_mp_perc_gap)))), INDIRECT(ADDRESS(ROW(),COLUMN()-_mp_perc_gap))*(1-AV$8)*(1-$BQ$8), "")</f>
        <v/>
      </c>
      <c r="AW111" s="160" t="str" cm="1">
        <f t="array" aca="1" ref="AW111" ca="1">IF(AND($M111=1,ISNUMBER(INDIRECT(ADDRESS(ROW(),COLUMN()-_mp_perc_gap)))), INDIRECT(ADDRESS(ROW(),COLUMN()-_mp_perc_gap))*(1-AW$8)*(1-$BQ$8), "")</f>
        <v/>
      </c>
      <c r="AX111" s="160" t="str" cm="1">
        <f t="array" aca="1" ref="AX111" ca="1">IF(AND($M111=1,ISNUMBER(INDIRECT(ADDRESS(ROW(),COLUMN()-_mp_perc_gap)))), INDIRECT(ADDRESS(ROW(),COLUMN()-_mp_perc_gap))*(1-AX$8)*(1-$BQ$8), "")</f>
        <v/>
      </c>
      <c r="AY111" s="160" t="str" cm="1">
        <f t="array" aca="1" ref="AY111" ca="1">IF(AND($M111=1,ISNUMBER(INDIRECT(ADDRESS(ROW(),COLUMN()-_mp_perc_gap)))), INDIRECT(ADDRESS(ROW(),COLUMN()-_mp_perc_gap))*(1-AY$8)*(1-$BQ$8), "")</f>
        <v/>
      </c>
      <c r="AZ111" s="160" t="str" cm="1">
        <f t="array" aca="1" ref="AZ111" ca="1">IF(AND($M111=1,ISNUMBER(INDIRECT(ADDRESS(ROW(),COLUMN()-_mp_perc_gap)))), INDIRECT(ADDRESS(ROW(),COLUMN()-_mp_perc_gap))*(1-AZ$8)*(1-$BQ$8), "")</f>
        <v/>
      </c>
      <c r="BA111" s="160" t="str" cm="1">
        <f t="array" aca="1" ref="BA111" ca="1">IF(AND($M111=1,ISNUMBER(INDIRECT(ADDRESS(ROW(),COLUMN()-_mp_perc_gap)))), INDIRECT(ADDRESS(ROW(),COLUMN()-_mp_perc_gap))*(1-BA$8)*(1-$BQ$8), "")</f>
        <v/>
      </c>
      <c r="BB111" s="160" t="str" cm="1">
        <f t="array" aca="1" ref="BB111" ca="1">IF(AND($M111=1,ISNUMBER(INDIRECT(ADDRESS(ROW(),COLUMN()-_mp_perc_gap)))), INDIRECT(ADDRESS(ROW(),COLUMN()-_mp_perc_gap))*(1-BB$8)*(1-$BQ$8), "")</f>
        <v/>
      </c>
      <c r="BC111" s="160" t="str" cm="1">
        <f t="array" aca="1" ref="BC111" ca="1">IF(AND($M111=1,ISNUMBER(INDIRECT(ADDRESS(ROW(),COLUMN()-_mp_perc_gap)))), INDIRECT(ADDRESS(ROW(),COLUMN()-_mp_perc_gap))*(1-BC$8)*(1-$BQ$8), "")</f>
        <v/>
      </c>
      <c r="BD111" s="160" t="str" cm="1">
        <f t="array" aca="1" ref="BD111" ca="1">IF(AND($M111=1,ISNUMBER(INDIRECT(ADDRESS(ROW(),COLUMN()-_mp_perc_gap)))), INDIRECT(ADDRESS(ROW(),COLUMN()-_mp_perc_gap))*(1-BD$8)*(1-$BQ$8), "")</f>
        <v/>
      </c>
      <c r="BE111" s="160" t="str" cm="1">
        <f t="array" aca="1" ref="BE111" ca="1">IF(AND($M111=1,ISNUMBER(INDIRECT(ADDRESS(ROW(),COLUMN()-_mp_perc_gap)))), INDIRECT(ADDRESS(ROW(),COLUMN()-_mp_perc_gap))*(1-BE$8)*(1-$BQ$8), "")</f>
        <v/>
      </c>
      <c r="BF111" s="160" t="str" cm="1">
        <f t="array" aca="1" ref="BF111" ca="1">IF(AND($M111=1,ISNUMBER(INDIRECT(ADDRESS(ROW(),COLUMN()-_mp_perc_gap)))), INDIRECT(ADDRESS(ROW(),COLUMN()-_mp_perc_gap))*(1-BF$8)*(1-$BQ$8), "")</f>
        <v/>
      </c>
      <c r="BG111" s="160" t="str" cm="1">
        <f t="array" aca="1" ref="BG111" ca="1">IF(AND($M111=1,ISNUMBER(INDIRECT(ADDRESS(ROW(),COLUMN()-_mp_perc_gap)))), INDIRECT(ADDRESS(ROW(),COLUMN()-_mp_perc_gap))*(1-BG$8)*(1-$BQ$8), "")</f>
        <v/>
      </c>
      <c r="BH111" s="160" t="str" cm="1">
        <f t="array" aca="1" ref="BH111" ca="1">IF(AND($M111=1,ISNUMBER(INDIRECT(ADDRESS(ROW(),COLUMN()-_mp_perc_gap)))), INDIRECT(ADDRESS(ROW(),COLUMN()-_mp_perc_gap))*(1-BH$8)*(1-$BQ$8), "")</f>
        <v/>
      </c>
      <c r="BI111" s="160" t="str" cm="1">
        <f t="array" aca="1" ref="BI111" ca="1">IF(AND($M111=1,ISNUMBER(INDIRECT(ADDRESS(ROW(),COLUMN()-_mp_perc_gap)))), INDIRECT(ADDRESS(ROW(),COLUMN()-_mp_perc_gap))*(1-BI$8)*(1-$BQ$8), "")</f>
        <v/>
      </c>
      <c r="BJ111" s="160" t="str" cm="1">
        <f t="array" aca="1" ref="BJ111" ca="1">IF(AND($M111=1,ISNUMBER(INDIRECT(ADDRESS(ROW(),COLUMN()-_mp_perc_gap)))), INDIRECT(ADDRESS(ROW(),COLUMN()-_mp_perc_gap))*(1-BJ$8)*(1-$BQ$8), "")</f>
        <v/>
      </c>
      <c r="BK111" s="160" t="str" cm="1">
        <f t="array" aca="1" ref="BK111" ca="1">IF(AND($M111=1,ISNUMBER(INDIRECT(ADDRESS(ROW(),COLUMN()-_mp_perc_gap)))), INDIRECT(ADDRESS(ROW(),COLUMN()-_mp_perc_gap))*(1-BK$8)*(1-$BQ$8), "")</f>
        <v/>
      </c>
      <c r="BM111" s="169" t="str">
        <f t="shared" si="33"/>
        <v/>
      </c>
      <c r="BN111" s="842" t="str">
        <f t="shared" si="34"/>
        <v/>
      </c>
      <c r="BO111" s="843" t="str">
        <f t="shared" si="35"/>
        <v/>
      </c>
      <c r="BP111" s="841" t="str">
        <f t="shared" si="38"/>
        <v/>
      </c>
      <c r="BQ111" s="170"/>
      <c r="BR111" s="133" t="b">
        <f t="shared" si="36"/>
        <v>1</v>
      </c>
      <c r="BU111" s="171">
        <f t="shared" si="43"/>
        <v>0</v>
      </c>
      <c r="BV111" s="171"/>
    </row>
    <row r="112" spans="2:74" ht="14.95" customHeight="1" x14ac:dyDescent="0.2">
      <c r="B112" s="691">
        <v>101</v>
      </c>
      <c r="C112" s="554"/>
      <c r="D112" s="554"/>
      <c r="E112" s="555"/>
      <c r="F112" s="550"/>
      <c r="G112" s="551"/>
      <c r="H112" s="556"/>
      <c r="I112" s="557"/>
      <c r="J112" s="553"/>
      <c r="K112" s="146">
        <f t="shared" si="37"/>
        <v>0</v>
      </c>
      <c r="M112" s="147">
        <f t="shared" si="25"/>
        <v>0</v>
      </c>
      <c r="N112" s="148">
        <f xml:space="preserve"> IF(M112=0, 0,VLOOKUP($F112,'הנחיות למילוי-התחל כאן'!$F$6:$I$17,3,0))</f>
        <v>0</v>
      </c>
      <c r="O112" s="149">
        <f xml:space="preserve"> IF(M112=0, 0,VLOOKUP($F112,'הנחיות למילוי-התחל כאן'!$F$6:$I$17,4,0))</f>
        <v>0</v>
      </c>
      <c r="P112" s="852">
        <f t="shared" si="26"/>
        <v>0</v>
      </c>
      <c r="Q112" s="230" t="str">
        <f t="shared" si="39"/>
        <v>$S$112:$AH$112</v>
      </c>
      <c r="S112" s="565"/>
      <c r="T112" s="565"/>
      <c r="U112" s="565"/>
      <c r="V112" s="565"/>
      <c r="W112" s="565"/>
      <c r="X112" s="565"/>
      <c r="Y112" s="565"/>
      <c r="Z112" s="565"/>
      <c r="AA112" s="565"/>
      <c r="AB112" s="565"/>
      <c r="AC112" s="565"/>
      <c r="AD112" s="565"/>
      <c r="AE112" s="565"/>
      <c r="AF112" s="565"/>
      <c r="AG112" s="565"/>
      <c r="AH112" s="565"/>
      <c r="AJ112" s="164" t="str">
        <f t="shared" si="27"/>
        <v/>
      </c>
      <c r="AK112" s="152" t="str">
        <f t="shared" ca="1" si="28"/>
        <v/>
      </c>
      <c r="AL112" s="165" t="str">
        <f t="shared" si="29"/>
        <v/>
      </c>
      <c r="AN112" s="154" t="str">
        <f t="shared" si="40"/>
        <v/>
      </c>
      <c r="AO112" s="835" t="str">
        <f t="shared" si="41"/>
        <v/>
      </c>
      <c r="AP112" s="155" t="str">
        <f t="shared" si="42"/>
        <v/>
      </c>
      <c r="AR112" s="166" t="str">
        <f t="shared" si="30"/>
        <v/>
      </c>
      <c r="AS112" s="167" t="str">
        <f t="shared" si="31"/>
        <v/>
      </c>
      <c r="AT112" s="168" t="str">
        <f t="shared" si="32"/>
        <v/>
      </c>
      <c r="AV112" s="160" t="str" cm="1">
        <f t="array" aca="1" ref="AV112" ca="1">IF(AND($M112=1,ISNUMBER(INDIRECT(ADDRESS(ROW(),COLUMN()-_mp_perc_gap)))), INDIRECT(ADDRESS(ROW(),COLUMN()-_mp_perc_gap))*(1-AV$8)*(1-$BQ$8), "")</f>
        <v/>
      </c>
      <c r="AW112" s="160" t="str" cm="1">
        <f t="array" aca="1" ref="AW112" ca="1">IF(AND($M112=1,ISNUMBER(INDIRECT(ADDRESS(ROW(),COLUMN()-_mp_perc_gap)))), INDIRECT(ADDRESS(ROW(),COLUMN()-_mp_perc_gap))*(1-AW$8)*(1-$BQ$8), "")</f>
        <v/>
      </c>
      <c r="AX112" s="160" t="str" cm="1">
        <f t="array" aca="1" ref="AX112" ca="1">IF(AND($M112=1,ISNUMBER(INDIRECT(ADDRESS(ROW(),COLUMN()-_mp_perc_gap)))), INDIRECT(ADDRESS(ROW(),COLUMN()-_mp_perc_gap))*(1-AX$8)*(1-$BQ$8), "")</f>
        <v/>
      </c>
      <c r="AY112" s="160" t="str" cm="1">
        <f t="array" aca="1" ref="AY112" ca="1">IF(AND($M112=1,ISNUMBER(INDIRECT(ADDRESS(ROW(),COLUMN()-_mp_perc_gap)))), INDIRECT(ADDRESS(ROW(),COLUMN()-_mp_perc_gap))*(1-AY$8)*(1-$BQ$8), "")</f>
        <v/>
      </c>
      <c r="AZ112" s="160" t="str" cm="1">
        <f t="array" aca="1" ref="AZ112" ca="1">IF(AND($M112=1,ISNUMBER(INDIRECT(ADDRESS(ROW(),COLUMN()-_mp_perc_gap)))), INDIRECT(ADDRESS(ROW(),COLUMN()-_mp_perc_gap))*(1-AZ$8)*(1-$BQ$8), "")</f>
        <v/>
      </c>
      <c r="BA112" s="160" t="str" cm="1">
        <f t="array" aca="1" ref="BA112" ca="1">IF(AND($M112=1,ISNUMBER(INDIRECT(ADDRESS(ROW(),COLUMN()-_mp_perc_gap)))), INDIRECT(ADDRESS(ROW(),COLUMN()-_mp_perc_gap))*(1-BA$8)*(1-$BQ$8), "")</f>
        <v/>
      </c>
      <c r="BB112" s="160" t="str" cm="1">
        <f t="array" aca="1" ref="BB112" ca="1">IF(AND($M112=1,ISNUMBER(INDIRECT(ADDRESS(ROW(),COLUMN()-_mp_perc_gap)))), INDIRECT(ADDRESS(ROW(),COLUMN()-_mp_perc_gap))*(1-BB$8)*(1-$BQ$8), "")</f>
        <v/>
      </c>
      <c r="BC112" s="160" t="str" cm="1">
        <f t="array" aca="1" ref="BC112" ca="1">IF(AND($M112=1,ISNUMBER(INDIRECT(ADDRESS(ROW(),COLUMN()-_mp_perc_gap)))), INDIRECT(ADDRESS(ROW(),COLUMN()-_mp_perc_gap))*(1-BC$8)*(1-$BQ$8), "")</f>
        <v/>
      </c>
      <c r="BD112" s="160" t="str" cm="1">
        <f t="array" aca="1" ref="BD112" ca="1">IF(AND($M112=1,ISNUMBER(INDIRECT(ADDRESS(ROW(),COLUMN()-_mp_perc_gap)))), INDIRECT(ADDRESS(ROW(),COLUMN()-_mp_perc_gap))*(1-BD$8)*(1-$BQ$8), "")</f>
        <v/>
      </c>
      <c r="BE112" s="160" t="str" cm="1">
        <f t="array" aca="1" ref="BE112" ca="1">IF(AND($M112=1,ISNUMBER(INDIRECT(ADDRESS(ROW(),COLUMN()-_mp_perc_gap)))), INDIRECT(ADDRESS(ROW(),COLUMN()-_mp_perc_gap))*(1-BE$8)*(1-$BQ$8), "")</f>
        <v/>
      </c>
      <c r="BF112" s="160" t="str" cm="1">
        <f t="array" aca="1" ref="BF112" ca="1">IF(AND($M112=1,ISNUMBER(INDIRECT(ADDRESS(ROW(),COLUMN()-_mp_perc_gap)))), INDIRECT(ADDRESS(ROW(),COLUMN()-_mp_perc_gap))*(1-BF$8)*(1-$BQ$8), "")</f>
        <v/>
      </c>
      <c r="BG112" s="160" t="str" cm="1">
        <f t="array" aca="1" ref="BG112" ca="1">IF(AND($M112=1,ISNUMBER(INDIRECT(ADDRESS(ROW(),COLUMN()-_mp_perc_gap)))), INDIRECT(ADDRESS(ROW(),COLUMN()-_mp_perc_gap))*(1-BG$8)*(1-$BQ$8), "")</f>
        <v/>
      </c>
      <c r="BH112" s="160" t="str" cm="1">
        <f t="array" aca="1" ref="BH112" ca="1">IF(AND($M112=1,ISNUMBER(INDIRECT(ADDRESS(ROW(),COLUMN()-_mp_perc_gap)))), INDIRECT(ADDRESS(ROW(),COLUMN()-_mp_perc_gap))*(1-BH$8)*(1-$BQ$8), "")</f>
        <v/>
      </c>
      <c r="BI112" s="160" t="str" cm="1">
        <f t="array" aca="1" ref="BI112" ca="1">IF(AND($M112=1,ISNUMBER(INDIRECT(ADDRESS(ROW(),COLUMN()-_mp_perc_gap)))), INDIRECT(ADDRESS(ROW(),COLUMN()-_mp_perc_gap))*(1-BI$8)*(1-$BQ$8), "")</f>
        <v/>
      </c>
      <c r="BJ112" s="160" t="str" cm="1">
        <f t="array" aca="1" ref="BJ112" ca="1">IF(AND($M112=1,ISNUMBER(INDIRECT(ADDRESS(ROW(),COLUMN()-_mp_perc_gap)))), INDIRECT(ADDRESS(ROW(),COLUMN()-_mp_perc_gap))*(1-BJ$8)*(1-$BQ$8), "")</f>
        <v/>
      </c>
      <c r="BK112" s="160" t="str" cm="1">
        <f t="array" aca="1" ref="BK112" ca="1">IF(AND($M112=1,ISNUMBER(INDIRECT(ADDRESS(ROW(),COLUMN()-_mp_perc_gap)))), INDIRECT(ADDRESS(ROW(),COLUMN()-_mp_perc_gap))*(1-BK$8)*(1-$BQ$8), "")</f>
        <v/>
      </c>
      <c r="BM112" s="169" t="str">
        <f t="shared" si="33"/>
        <v/>
      </c>
      <c r="BN112" s="842" t="str">
        <f t="shared" si="34"/>
        <v/>
      </c>
      <c r="BO112" s="843" t="str">
        <f t="shared" si="35"/>
        <v/>
      </c>
      <c r="BP112" s="841" t="str">
        <f t="shared" si="38"/>
        <v/>
      </c>
      <c r="BQ112" s="170"/>
      <c r="BR112" s="133" t="b">
        <f t="shared" si="36"/>
        <v>1</v>
      </c>
      <c r="BU112" s="171">
        <f t="shared" si="43"/>
        <v>0</v>
      </c>
      <c r="BV112" s="171"/>
    </row>
    <row r="113" spans="2:74" ht="14.95" customHeight="1" x14ac:dyDescent="0.2">
      <c r="B113" s="691">
        <v>102</v>
      </c>
      <c r="C113" s="554"/>
      <c r="D113" s="554"/>
      <c r="E113" s="555"/>
      <c r="F113" s="550"/>
      <c r="G113" s="551"/>
      <c r="H113" s="556"/>
      <c r="I113" s="557"/>
      <c r="J113" s="553"/>
      <c r="K113" s="146">
        <f t="shared" si="37"/>
        <v>0</v>
      </c>
      <c r="M113" s="147">
        <f t="shared" si="25"/>
        <v>0</v>
      </c>
      <c r="N113" s="148">
        <f xml:space="preserve"> IF(M113=0, 0,VLOOKUP($F113,'הנחיות למילוי-התחל כאן'!$F$6:$I$17,3,0))</f>
        <v>0</v>
      </c>
      <c r="O113" s="149">
        <f xml:space="preserve"> IF(M113=0, 0,VLOOKUP($F113,'הנחיות למילוי-התחל כאן'!$F$6:$I$17,4,0))</f>
        <v>0</v>
      </c>
      <c r="P113" s="852">
        <f t="shared" si="26"/>
        <v>0</v>
      </c>
      <c r="Q113" s="230" t="str">
        <f t="shared" si="39"/>
        <v>$S$113:$AH$113</v>
      </c>
      <c r="S113" s="565"/>
      <c r="T113" s="565"/>
      <c r="U113" s="565"/>
      <c r="V113" s="565"/>
      <c r="W113" s="565"/>
      <c r="X113" s="565"/>
      <c r="Y113" s="565"/>
      <c r="Z113" s="565"/>
      <c r="AA113" s="565"/>
      <c r="AB113" s="565"/>
      <c r="AC113" s="565"/>
      <c r="AD113" s="565"/>
      <c r="AE113" s="565"/>
      <c r="AF113" s="565"/>
      <c r="AG113" s="565"/>
      <c r="AH113" s="565"/>
      <c r="AJ113" s="164" t="str">
        <f t="shared" si="27"/>
        <v/>
      </c>
      <c r="AK113" s="152" t="str">
        <f t="shared" ca="1" si="28"/>
        <v/>
      </c>
      <c r="AL113" s="165" t="str">
        <f t="shared" si="29"/>
        <v/>
      </c>
      <c r="AN113" s="154" t="str">
        <f t="shared" si="40"/>
        <v/>
      </c>
      <c r="AO113" s="835" t="str">
        <f t="shared" si="41"/>
        <v/>
      </c>
      <c r="AP113" s="155" t="str">
        <f t="shared" si="42"/>
        <v/>
      </c>
      <c r="AR113" s="166" t="str">
        <f t="shared" si="30"/>
        <v/>
      </c>
      <c r="AS113" s="167" t="str">
        <f t="shared" si="31"/>
        <v/>
      </c>
      <c r="AT113" s="168" t="str">
        <f t="shared" si="32"/>
        <v/>
      </c>
      <c r="AV113" s="160" t="str" cm="1">
        <f t="array" aca="1" ref="AV113" ca="1">IF(AND($M113=1,ISNUMBER(INDIRECT(ADDRESS(ROW(),COLUMN()-_mp_perc_gap)))), INDIRECT(ADDRESS(ROW(),COLUMN()-_mp_perc_gap))*(1-AV$8)*(1-$BQ$8), "")</f>
        <v/>
      </c>
      <c r="AW113" s="160" t="str" cm="1">
        <f t="array" aca="1" ref="AW113" ca="1">IF(AND($M113=1,ISNUMBER(INDIRECT(ADDRESS(ROW(),COLUMN()-_mp_perc_gap)))), INDIRECT(ADDRESS(ROW(),COLUMN()-_mp_perc_gap))*(1-AW$8)*(1-$BQ$8), "")</f>
        <v/>
      </c>
      <c r="AX113" s="160" t="str" cm="1">
        <f t="array" aca="1" ref="AX113" ca="1">IF(AND($M113=1,ISNUMBER(INDIRECT(ADDRESS(ROW(),COLUMN()-_mp_perc_gap)))), INDIRECT(ADDRESS(ROW(),COLUMN()-_mp_perc_gap))*(1-AX$8)*(1-$BQ$8), "")</f>
        <v/>
      </c>
      <c r="AY113" s="160" t="str" cm="1">
        <f t="array" aca="1" ref="AY113" ca="1">IF(AND($M113=1,ISNUMBER(INDIRECT(ADDRESS(ROW(),COLUMN()-_mp_perc_gap)))), INDIRECT(ADDRESS(ROW(),COLUMN()-_mp_perc_gap))*(1-AY$8)*(1-$BQ$8), "")</f>
        <v/>
      </c>
      <c r="AZ113" s="160" t="str" cm="1">
        <f t="array" aca="1" ref="AZ113" ca="1">IF(AND($M113=1,ISNUMBER(INDIRECT(ADDRESS(ROW(),COLUMN()-_mp_perc_gap)))), INDIRECT(ADDRESS(ROW(),COLUMN()-_mp_perc_gap))*(1-AZ$8)*(1-$BQ$8), "")</f>
        <v/>
      </c>
      <c r="BA113" s="160" t="str" cm="1">
        <f t="array" aca="1" ref="BA113" ca="1">IF(AND($M113=1,ISNUMBER(INDIRECT(ADDRESS(ROW(),COLUMN()-_mp_perc_gap)))), INDIRECT(ADDRESS(ROW(),COLUMN()-_mp_perc_gap))*(1-BA$8)*(1-$BQ$8), "")</f>
        <v/>
      </c>
      <c r="BB113" s="160" t="str" cm="1">
        <f t="array" aca="1" ref="BB113" ca="1">IF(AND($M113=1,ISNUMBER(INDIRECT(ADDRESS(ROW(),COLUMN()-_mp_perc_gap)))), INDIRECT(ADDRESS(ROW(),COLUMN()-_mp_perc_gap))*(1-BB$8)*(1-$BQ$8), "")</f>
        <v/>
      </c>
      <c r="BC113" s="160" t="str" cm="1">
        <f t="array" aca="1" ref="BC113" ca="1">IF(AND($M113=1,ISNUMBER(INDIRECT(ADDRESS(ROW(),COLUMN()-_mp_perc_gap)))), INDIRECT(ADDRESS(ROW(),COLUMN()-_mp_perc_gap))*(1-BC$8)*(1-$BQ$8), "")</f>
        <v/>
      </c>
      <c r="BD113" s="160" t="str" cm="1">
        <f t="array" aca="1" ref="BD113" ca="1">IF(AND($M113=1,ISNUMBER(INDIRECT(ADDRESS(ROW(),COLUMN()-_mp_perc_gap)))), INDIRECT(ADDRESS(ROW(),COLUMN()-_mp_perc_gap))*(1-BD$8)*(1-$BQ$8), "")</f>
        <v/>
      </c>
      <c r="BE113" s="160" t="str" cm="1">
        <f t="array" aca="1" ref="BE113" ca="1">IF(AND($M113=1,ISNUMBER(INDIRECT(ADDRESS(ROW(),COLUMN()-_mp_perc_gap)))), INDIRECT(ADDRESS(ROW(),COLUMN()-_mp_perc_gap))*(1-BE$8)*(1-$BQ$8), "")</f>
        <v/>
      </c>
      <c r="BF113" s="160" t="str" cm="1">
        <f t="array" aca="1" ref="BF113" ca="1">IF(AND($M113=1,ISNUMBER(INDIRECT(ADDRESS(ROW(),COLUMN()-_mp_perc_gap)))), INDIRECT(ADDRESS(ROW(),COLUMN()-_mp_perc_gap))*(1-BF$8)*(1-$BQ$8), "")</f>
        <v/>
      </c>
      <c r="BG113" s="160" t="str" cm="1">
        <f t="array" aca="1" ref="BG113" ca="1">IF(AND($M113=1,ISNUMBER(INDIRECT(ADDRESS(ROW(),COLUMN()-_mp_perc_gap)))), INDIRECT(ADDRESS(ROW(),COLUMN()-_mp_perc_gap))*(1-BG$8)*(1-$BQ$8), "")</f>
        <v/>
      </c>
      <c r="BH113" s="160" t="str" cm="1">
        <f t="array" aca="1" ref="BH113" ca="1">IF(AND($M113=1,ISNUMBER(INDIRECT(ADDRESS(ROW(),COLUMN()-_mp_perc_gap)))), INDIRECT(ADDRESS(ROW(),COLUMN()-_mp_perc_gap))*(1-BH$8)*(1-$BQ$8), "")</f>
        <v/>
      </c>
      <c r="BI113" s="160" t="str" cm="1">
        <f t="array" aca="1" ref="BI113" ca="1">IF(AND($M113=1,ISNUMBER(INDIRECT(ADDRESS(ROW(),COLUMN()-_mp_perc_gap)))), INDIRECT(ADDRESS(ROW(),COLUMN()-_mp_perc_gap))*(1-BI$8)*(1-$BQ$8), "")</f>
        <v/>
      </c>
      <c r="BJ113" s="160" t="str" cm="1">
        <f t="array" aca="1" ref="BJ113" ca="1">IF(AND($M113=1,ISNUMBER(INDIRECT(ADDRESS(ROW(),COLUMN()-_mp_perc_gap)))), INDIRECT(ADDRESS(ROW(),COLUMN()-_mp_perc_gap))*(1-BJ$8)*(1-$BQ$8), "")</f>
        <v/>
      </c>
      <c r="BK113" s="160" t="str" cm="1">
        <f t="array" aca="1" ref="BK113" ca="1">IF(AND($M113=1,ISNUMBER(INDIRECT(ADDRESS(ROW(),COLUMN()-_mp_perc_gap)))), INDIRECT(ADDRESS(ROW(),COLUMN()-_mp_perc_gap))*(1-BK$8)*(1-$BQ$8), "")</f>
        <v/>
      </c>
      <c r="BM113" s="169" t="str">
        <f t="shared" si="33"/>
        <v/>
      </c>
      <c r="BN113" s="842" t="str">
        <f t="shared" si="34"/>
        <v/>
      </c>
      <c r="BO113" s="843" t="str">
        <f t="shared" si="35"/>
        <v/>
      </c>
      <c r="BP113" s="841" t="str">
        <f t="shared" si="38"/>
        <v/>
      </c>
      <c r="BQ113" s="170"/>
      <c r="BR113" s="133" t="b">
        <f t="shared" si="36"/>
        <v>1</v>
      </c>
      <c r="BU113" s="171">
        <f t="shared" si="43"/>
        <v>0</v>
      </c>
      <c r="BV113" s="171"/>
    </row>
    <row r="114" spans="2:74" ht="14.95" customHeight="1" x14ac:dyDescent="0.2">
      <c r="B114" s="691">
        <v>103</v>
      </c>
      <c r="C114" s="554"/>
      <c r="D114" s="554"/>
      <c r="E114" s="555"/>
      <c r="F114" s="550"/>
      <c r="G114" s="551"/>
      <c r="H114" s="556"/>
      <c r="I114" s="557"/>
      <c r="J114" s="553"/>
      <c r="K114" s="146">
        <f t="shared" si="37"/>
        <v>0</v>
      </c>
      <c r="M114" s="147">
        <f t="shared" si="25"/>
        <v>0</v>
      </c>
      <c r="N114" s="148">
        <f xml:space="preserve"> IF(M114=0, 0,VLOOKUP($F114,'הנחיות למילוי-התחל כאן'!$F$6:$I$17,3,0))</f>
        <v>0</v>
      </c>
      <c r="O114" s="149">
        <f xml:space="preserve"> IF(M114=0, 0,VLOOKUP($F114,'הנחיות למילוי-התחל כאן'!$F$6:$I$17,4,0))</f>
        <v>0</v>
      </c>
      <c r="P114" s="852">
        <f t="shared" si="26"/>
        <v>0</v>
      </c>
      <c r="Q114" s="230" t="str">
        <f t="shared" si="39"/>
        <v>$S$114:$AH$114</v>
      </c>
      <c r="S114" s="565"/>
      <c r="T114" s="565"/>
      <c r="U114" s="565"/>
      <c r="V114" s="565"/>
      <c r="W114" s="565"/>
      <c r="X114" s="565"/>
      <c r="Y114" s="565"/>
      <c r="Z114" s="565"/>
      <c r="AA114" s="565"/>
      <c r="AB114" s="565"/>
      <c r="AC114" s="565"/>
      <c r="AD114" s="565"/>
      <c r="AE114" s="565"/>
      <c r="AF114" s="565"/>
      <c r="AG114" s="565"/>
      <c r="AH114" s="565"/>
      <c r="AJ114" s="164" t="str">
        <f t="shared" si="27"/>
        <v/>
      </c>
      <c r="AK114" s="152" t="str">
        <f t="shared" ca="1" si="28"/>
        <v/>
      </c>
      <c r="AL114" s="165" t="str">
        <f t="shared" si="29"/>
        <v/>
      </c>
      <c r="AN114" s="154" t="str">
        <f t="shared" si="40"/>
        <v/>
      </c>
      <c r="AO114" s="835" t="str">
        <f t="shared" si="41"/>
        <v/>
      </c>
      <c r="AP114" s="155" t="str">
        <f t="shared" si="42"/>
        <v/>
      </c>
      <c r="AR114" s="166" t="str">
        <f t="shared" si="30"/>
        <v/>
      </c>
      <c r="AS114" s="167" t="str">
        <f t="shared" si="31"/>
        <v/>
      </c>
      <c r="AT114" s="168" t="str">
        <f t="shared" si="32"/>
        <v/>
      </c>
      <c r="AV114" s="160" t="str" cm="1">
        <f t="array" aca="1" ref="AV114" ca="1">IF(AND($M114=1,ISNUMBER(INDIRECT(ADDRESS(ROW(),COLUMN()-_mp_perc_gap)))), INDIRECT(ADDRESS(ROW(),COLUMN()-_mp_perc_gap))*(1-AV$8)*(1-$BQ$8), "")</f>
        <v/>
      </c>
      <c r="AW114" s="160" t="str" cm="1">
        <f t="array" aca="1" ref="AW114" ca="1">IF(AND($M114=1,ISNUMBER(INDIRECT(ADDRESS(ROW(),COLUMN()-_mp_perc_gap)))), INDIRECT(ADDRESS(ROW(),COLUMN()-_mp_perc_gap))*(1-AW$8)*(1-$BQ$8), "")</f>
        <v/>
      </c>
      <c r="AX114" s="160" t="str" cm="1">
        <f t="array" aca="1" ref="AX114" ca="1">IF(AND($M114=1,ISNUMBER(INDIRECT(ADDRESS(ROW(),COLUMN()-_mp_perc_gap)))), INDIRECT(ADDRESS(ROW(),COLUMN()-_mp_perc_gap))*(1-AX$8)*(1-$BQ$8), "")</f>
        <v/>
      </c>
      <c r="AY114" s="160" t="str" cm="1">
        <f t="array" aca="1" ref="AY114" ca="1">IF(AND($M114=1,ISNUMBER(INDIRECT(ADDRESS(ROW(),COLUMN()-_mp_perc_gap)))), INDIRECT(ADDRESS(ROW(),COLUMN()-_mp_perc_gap))*(1-AY$8)*(1-$BQ$8), "")</f>
        <v/>
      </c>
      <c r="AZ114" s="160" t="str" cm="1">
        <f t="array" aca="1" ref="AZ114" ca="1">IF(AND($M114=1,ISNUMBER(INDIRECT(ADDRESS(ROW(),COLUMN()-_mp_perc_gap)))), INDIRECT(ADDRESS(ROW(),COLUMN()-_mp_perc_gap))*(1-AZ$8)*(1-$BQ$8), "")</f>
        <v/>
      </c>
      <c r="BA114" s="160" t="str" cm="1">
        <f t="array" aca="1" ref="BA114" ca="1">IF(AND($M114=1,ISNUMBER(INDIRECT(ADDRESS(ROW(),COLUMN()-_mp_perc_gap)))), INDIRECT(ADDRESS(ROW(),COLUMN()-_mp_perc_gap))*(1-BA$8)*(1-$BQ$8), "")</f>
        <v/>
      </c>
      <c r="BB114" s="160" t="str" cm="1">
        <f t="array" aca="1" ref="BB114" ca="1">IF(AND($M114=1,ISNUMBER(INDIRECT(ADDRESS(ROW(),COLUMN()-_mp_perc_gap)))), INDIRECT(ADDRESS(ROW(),COLUMN()-_mp_perc_gap))*(1-BB$8)*(1-$BQ$8), "")</f>
        <v/>
      </c>
      <c r="BC114" s="160" t="str" cm="1">
        <f t="array" aca="1" ref="BC114" ca="1">IF(AND($M114=1,ISNUMBER(INDIRECT(ADDRESS(ROW(),COLUMN()-_mp_perc_gap)))), INDIRECT(ADDRESS(ROW(),COLUMN()-_mp_perc_gap))*(1-BC$8)*(1-$BQ$8), "")</f>
        <v/>
      </c>
      <c r="BD114" s="160" t="str" cm="1">
        <f t="array" aca="1" ref="BD114" ca="1">IF(AND($M114=1,ISNUMBER(INDIRECT(ADDRESS(ROW(),COLUMN()-_mp_perc_gap)))), INDIRECT(ADDRESS(ROW(),COLUMN()-_mp_perc_gap))*(1-BD$8)*(1-$BQ$8), "")</f>
        <v/>
      </c>
      <c r="BE114" s="160" t="str" cm="1">
        <f t="array" aca="1" ref="BE114" ca="1">IF(AND($M114=1,ISNUMBER(INDIRECT(ADDRESS(ROW(),COLUMN()-_mp_perc_gap)))), INDIRECT(ADDRESS(ROW(),COLUMN()-_mp_perc_gap))*(1-BE$8)*(1-$BQ$8), "")</f>
        <v/>
      </c>
      <c r="BF114" s="160" t="str" cm="1">
        <f t="array" aca="1" ref="BF114" ca="1">IF(AND($M114=1,ISNUMBER(INDIRECT(ADDRESS(ROW(),COLUMN()-_mp_perc_gap)))), INDIRECT(ADDRESS(ROW(),COLUMN()-_mp_perc_gap))*(1-BF$8)*(1-$BQ$8), "")</f>
        <v/>
      </c>
      <c r="BG114" s="160" t="str" cm="1">
        <f t="array" aca="1" ref="BG114" ca="1">IF(AND($M114=1,ISNUMBER(INDIRECT(ADDRESS(ROW(),COLUMN()-_mp_perc_gap)))), INDIRECT(ADDRESS(ROW(),COLUMN()-_mp_perc_gap))*(1-BG$8)*(1-$BQ$8), "")</f>
        <v/>
      </c>
      <c r="BH114" s="160" t="str" cm="1">
        <f t="array" aca="1" ref="BH114" ca="1">IF(AND($M114=1,ISNUMBER(INDIRECT(ADDRESS(ROW(),COLUMN()-_mp_perc_gap)))), INDIRECT(ADDRESS(ROW(),COLUMN()-_mp_perc_gap))*(1-BH$8)*(1-$BQ$8), "")</f>
        <v/>
      </c>
      <c r="BI114" s="160" t="str" cm="1">
        <f t="array" aca="1" ref="BI114" ca="1">IF(AND($M114=1,ISNUMBER(INDIRECT(ADDRESS(ROW(),COLUMN()-_mp_perc_gap)))), INDIRECT(ADDRESS(ROW(),COLUMN()-_mp_perc_gap))*(1-BI$8)*(1-$BQ$8), "")</f>
        <v/>
      </c>
      <c r="BJ114" s="160" t="str" cm="1">
        <f t="array" aca="1" ref="BJ114" ca="1">IF(AND($M114=1,ISNUMBER(INDIRECT(ADDRESS(ROW(),COLUMN()-_mp_perc_gap)))), INDIRECT(ADDRESS(ROW(),COLUMN()-_mp_perc_gap))*(1-BJ$8)*(1-$BQ$8), "")</f>
        <v/>
      </c>
      <c r="BK114" s="160" t="str" cm="1">
        <f t="array" aca="1" ref="BK114" ca="1">IF(AND($M114=1,ISNUMBER(INDIRECT(ADDRESS(ROW(),COLUMN()-_mp_perc_gap)))), INDIRECT(ADDRESS(ROW(),COLUMN()-_mp_perc_gap))*(1-BK$8)*(1-$BQ$8), "")</f>
        <v/>
      </c>
      <c r="BM114" s="169" t="str">
        <f t="shared" si="33"/>
        <v/>
      </c>
      <c r="BN114" s="842" t="str">
        <f t="shared" si="34"/>
        <v/>
      </c>
      <c r="BO114" s="843" t="str">
        <f t="shared" si="35"/>
        <v/>
      </c>
      <c r="BP114" s="841" t="str">
        <f t="shared" si="38"/>
        <v/>
      </c>
      <c r="BQ114" s="170"/>
      <c r="BR114" s="133" t="b">
        <f t="shared" si="36"/>
        <v>1</v>
      </c>
      <c r="BU114" s="171">
        <f t="shared" si="43"/>
        <v>0</v>
      </c>
      <c r="BV114" s="171"/>
    </row>
    <row r="115" spans="2:74" ht="14.95" customHeight="1" x14ac:dyDescent="0.2">
      <c r="B115" s="691">
        <v>104</v>
      </c>
      <c r="C115" s="554"/>
      <c r="D115" s="554"/>
      <c r="E115" s="555"/>
      <c r="F115" s="550"/>
      <c r="G115" s="551"/>
      <c r="H115" s="556"/>
      <c r="I115" s="557"/>
      <c r="J115" s="553"/>
      <c r="K115" s="146">
        <f t="shared" si="37"/>
        <v>0</v>
      </c>
      <c r="M115" s="147">
        <f t="shared" si="25"/>
        <v>0</v>
      </c>
      <c r="N115" s="148">
        <f xml:space="preserve"> IF(M115=0, 0,VLOOKUP($F115,'הנחיות למילוי-התחל כאן'!$F$6:$I$17,3,0))</f>
        <v>0</v>
      </c>
      <c r="O115" s="149">
        <f xml:space="preserve"> IF(M115=0, 0,VLOOKUP($F115,'הנחיות למילוי-התחל כאן'!$F$6:$I$17,4,0))</f>
        <v>0</v>
      </c>
      <c r="P115" s="852">
        <f t="shared" si="26"/>
        <v>0</v>
      </c>
      <c r="Q115" s="230" t="str">
        <f t="shared" si="39"/>
        <v>$S$115:$AH$115</v>
      </c>
      <c r="S115" s="565"/>
      <c r="T115" s="565"/>
      <c r="U115" s="565"/>
      <c r="V115" s="565"/>
      <c r="W115" s="565"/>
      <c r="X115" s="565"/>
      <c r="Y115" s="565"/>
      <c r="Z115" s="565"/>
      <c r="AA115" s="565"/>
      <c r="AB115" s="565"/>
      <c r="AC115" s="565"/>
      <c r="AD115" s="565"/>
      <c r="AE115" s="565"/>
      <c r="AF115" s="565"/>
      <c r="AG115" s="565"/>
      <c r="AH115" s="565"/>
      <c r="AJ115" s="164" t="str">
        <f t="shared" si="27"/>
        <v/>
      </c>
      <c r="AK115" s="152" t="str">
        <f t="shared" ca="1" si="28"/>
        <v/>
      </c>
      <c r="AL115" s="165" t="str">
        <f t="shared" si="29"/>
        <v/>
      </c>
      <c r="AN115" s="154" t="str">
        <f t="shared" si="40"/>
        <v/>
      </c>
      <c r="AO115" s="835" t="str">
        <f t="shared" si="41"/>
        <v/>
      </c>
      <c r="AP115" s="155" t="str">
        <f t="shared" si="42"/>
        <v/>
      </c>
      <c r="AR115" s="166" t="str">
        <f t="shared" si="30"/>
        <v/>
      </c>
      <c r="AS115" s="167" t="str">
        <f t="shared" si="31"/>
        <v/>
      </c>
      <c r="AT115" s="168" t="str">
        <f t="shared" si="32"/>
        <v/>
      </c>
      <c r="AV115" s="160" t="str" cm="1">
        <f t="array" aca="1" ref="AV115" ca="1">IF(AND($M115=1,ISNUMBER(INDIRECT(ADDRESS(ROW(),COLUMN()-_mp_perc_gap)))), INDIRECT(ADDRESS(ROW(),COLUMN()-_mp_perc_gap))*(1-AV$8)*(1-$BQ$8), "")</f>
        <v/>
      </c>
      <c r="AW115" s="160" t="str" cm="1">
        <f t="array" aca="1" ref="AW115" ca="1">IF(AND($M115=1,ISNUMBER(INDIRECT(ADDRESS(ROW(),COLUMN()-_mp_perc_gap)))), INDIRECT(ADDRESS(ROW(),COLUMN()-_mp_perc_gap))*(1-AW$8)*(1-$BQ$8), "")</f>
        <v/>
      </c>
      <c r="AX115" s="160" t="str" cm="1">
        <f t="array" aca="1" ref="AX115" ca="1">IF(AND($M115=1,ISNUMBER(INDIRECT(ADDRESS(ROW(),COLUMN()-_mp_perc_gap)))), INDIRECT(ADDRESS(ROW(),COLUMN()-_mp_perc_gap))*(1-AX$8)*(1-$BQ$8), "")</f>
        <v/>
      </c>
      <c r="AY115" s="160" t="str" cm="1">
        <f t="array" aca="1" ref="AY115" ca="1">IF(AND($M115=1,ISNUMBER(INDIRECT(ADDRESS(ROW(),COLUMN()-_mp_perc_gap)))), INDIRECT(ADDRESS(ROW(),COLUMN()-_mp_perc_gap))*(1-AY$8)*(1-$BQ$8), "")</f>
        <v/>
      </c>
      <c r="AZ115" s="160" t="str" cm="1">
        <f t="array" aca="1" ref="AZ115" ca="1">IF(AND($M115=1,ISNUMBER(INDIRECT(ADDRESS(ROW(),COLUMN()-_mp_perc_gap)))), INDIRECT(ADDRESS(ROW(),COLUMN()-_mp_perc_gap))*(1-AZ$8)*(1-$BQ$8), "")</f>
        <v/>
      </c>
      <c r="BA115" s="160" t="str" cm="1">
        <f t="array" aca="1" ref="BA115" ca="1">IF(AND($M115=1,ISNUMBER(INDIRECT(ADDRESS(ROW(),COLUMN()-_mp_perc_gap)))), INDIRECT(ADDRESS(ROW(),COLUMN()-_mp_perc_gap))*(1-BA$8)*(1-$BQ$8), "")</f>
        <v/>
      </c>
      <c r="BB115" s="160" t="str" cm="1">
        <f t="array" aca="1" ref="BB115" ca="1">IF(AND($M115=1,ISNUMBER(INDIRECT(ADDRESS(ROW(),COLUMN()-_mp_perc_gap)))), INDIRECT(ADDRESS(ROW(),COLUMN()-_mp_perc_gap))*(1-BB$8)*(1-$BQ$8), "")</f>
        <v/>
      </c>
      <c r="BC115" s="160" t="str" cm="1">
        <f t="array" aca="1" ref="BC115" ca="1">IF(AND($M115=1,ISNUMBER(INDIRECT(ADDRESS(ROW(),COLUMN()-_mp_perc_gap)))), INDIRECT(ADDRESS(ROW(),COLUMN()-_mp_perc_gap))*(1-BC$8)*(1-$BQ$8), "")</f>
        <v/>
      </c>
      <c r="BD115" s="160" t="str" cm="1">
        <f t="array" aca="1" ref="BD115" ca="1">IF(AND($M115=1,ISNUMBER(INDIRECT(ADDRESS(ROW(),COLUMN()-_mp_perc_gap)))), INDIRECT(ADDRESS(ROW(),COLUMN()-_mp_perc_gap))*(1-BD$8)*(1-$BQ$8), "")</f>
        <v/>
      </c>
      <c r="BE115" s="160" t="str" cm="1">
        <f t="array" aca="1" ref="BE115" ca="1">IF(AND($M115=1,ISNUMBER(INDIRECT(ADDRESS(ROW(),COLUMN()-_mp_perc_gap)))), INDIRECT(ADDRESS(ROW(),COLUMN()-_mp_perc_gap))*(1-BE$8)*(1-$BQ$8), "")</f>
        <v/>
      </c>
      <c r="BF115" s="160" t="str" cm="1">
        <f t="array" aca="1" ref="BF115" ca="1">IF(AND($M115=1,ISNUMBER(INDIRECT(ADDRESS(ROW(),COLUMN()-_mp_perc_gap)))), INDIRECT(ADDRESS(ROW(),COLUMN()-_mp_perc_gap))*(1-BF$8)*(1-$BQ$8), "")</f>
        <v/>
      </c>
      <c r="BG115" s="160" t="str" cm="1">
        <f t="array" aca="1" ref="BG115" ca="1">IF(AND($M115=1,ISNUMBER(INDIRECT(ADDRESS(ROW(),COLUMN()-_mp_perc_gap)))), INDIRECT(ADDRESS(ROW(),COLUMN()-_mp_perc_gap))*(1-BG$8)*(1-$BQ$8), "")</f>
        <v/>
      </c>
      <c r="BH115" s="160" t="str" cm="1">
        <f t="array" aca="1" ref="BH115" ca="1">IF(AND($M115=1,ISNUMBER(INDIRECT(ADDRESS(ROW(),COLUMN()-_mp_perc_gap)))), INDIRECT(ADDRESS(ROW(),COLUMN()-_mp_perc_gap))*(1-BH$8)*(1-$BQ$8), "")</f>
        <v/>
      </c>
      <c r="BI115" s="160" t="str" cm="1">
        <f t="array" aca="1" ref="BI115" ca="1">IF(AND($M115=1,ISNUMBER(INDIRECT(ADDRESS(ROW(),COLUMN()-_mp_perc_gap)))), INDIRECT(ADDRESS(ROW(),COLUMN()-_mp_perc_gap))*(1-BI$8)*(1-$BQ$8), "")</f>
        <v/>
      </c>
      <c r="BJ115" s="160" t="str" cm="1">
        <f t="array" aca="1" ref="BJ115" ca="1">IF(AND($M115=1,ISNUMBER(INDIRECT(ADDRESS(ROW(),COLUMN()-_mp_perc_gap)))), INDIRECT(ADDRESS(ROW(),COLUMN()-_mp_perc_gap))*(1-BJ$8)*(1-$BQ$8), "")</f>
        <v/>
      </c>
      <c r="BK115" s="160" t="str" cm="1">
        <f t="array" aca="1" ref="BK115" ca="1">IF(AND($M115=1,ISNUMBER(INDIRECT(ADDRESS(ROW(),COLUMN()-_mp_perc_gap)))), INDIRECT(ADDRESS(ROW(),COLUMN()-_mp_perc_gap))*(1-BK$8)*(1-$BQ$8), "")</f>
        <v/>
      </c>
      <c r="BM115" s="169" t="str">
        <f t="shared" si="33"/>
        <v/>
      </c>
      <c r="BN115" s="842" t="str">
        <f t="shared" si="34"/>
        <v/>
      </c>
      <c r="BO115" s="843" t="str">
        <f t="shared" si="35"/>
        <v/>
      </c>
      <c r="BP115" s="841" t="str">
        <f t="shared" si="38"/>
        <v/>
      </c>
      <c r="BQ115" s="170"/>
      <c r="BR115" s="133" t="b">
        <f t="shared" si="36"/>
        <v>1</v>
      </c>
      <c r="BU115" s="171">
        <f t="shared" si="43"/>
        <v>0</v>
      </c>
      <c r="BV115" s="171"/>
    </row>
    <row r="116" spans="2:74" ht="14.95" customHeight="1" x14ac:dyDescent="0.2">
      <c r="B116" s="691">
        <v>105</v>
      </c>
      <c r="C116" s="554"/>
      <c r="D116" s="554"/>
      <c r="E116" s="555"/>
      <c r="F116" s="550"/>
      <c r="G116" s="551"/>
      <c r="H116" s="556"/>
      <c r="I116" s="557"/>
      <c r="J116" s="553"/>
      <c r="K116" s="146">
        <f t="shared" si="37"/>
        <v>0</v>
      </c>
      <c r="M116" s="147">
        <f t="shared" si="25"/>
        <v>0</v>
      </c>
      <c r="N116" s="148">
        <f xml:space="preserve"> IF(M116=0, 0,VLOOKUP($F116,'הנחיות למילוי-התחל כאן'!$F$6:$I$17,3,0))</f>
        <v>0</v>
      </c>
      <c r="O116" s="149">
        <f xml:space="preserve"> IF(M116=0, 0,VLOOKUP($F116,'הנחיות למילוי-התחל כאן'!$F$6:$I$17,4,0))</f>
        <v>0</v>
      </c>
      <c r="P116" s="852">
        <f t="shared" si="26"/>
        <v>0</v>
      </c>
      <c r="Q116" s="230" t="str">
        <f t="shared" si="39"/>
        <v>$S$116:$AH$116</v>
      </c>
      <c r="S116" s="565"/>
      <c r="T116" s="565"/>
      <c r="U116" s="565"/>
      <c r="V116" s="565"/>
      <c r="W116" s="565"/>
      <c r="X116" s="565"/>
      <c r="Y116" s="565"/>
      <c r="Z116" s="565"/>
      <c r="AA116" s="565"/>
      <c r="AB116" s="565"/>
      <c r="AC116" s="565"/>
      <c r="AD116" s="565"/>
      <c r="AE116" s="565"/>
      <c r="AF116" s="565"/>
      <c r="AG116" s="565"/>
      <c r="AH116" s="565"/>
      <c r="AJ116" s="164" t="str">
        <f t="shared" si="27"/>
        <v/>
      </c>
      <c r="AK116" s="152" t="str">
        <f t="shared" ca="1" si="28"/>
        <v/>
      </c>
      <c r="AL116" s="165" t="str">
        <f t="shared" si="29"/>
        <v/>
      </c>
      <c r="AN116" s="154" t="str">
        <f t="shared" si="40"/>
        <v/>
      </c>
      <c r="AO116" s="835" t="str">
        <f t="shared" si="41"/>
        <v/>
      </c>
      <c r="AP116" s="155" t="str">
        <f t="shared" si="42"/>
        <v/>
      </c>
      <c r="AR116" s="166" t="str">
        <f t="shared" si="30"/>
        <v/>
      </c>
      <c r="AS116" s="167" t="str">
        <f t="shared" si="31"/>
        <v/>
      </c>
      <c r="AT116" s="168" t="str">
        <f t="shared" si="32"/>
        <v/>
      </c>
      <c r="AV116" s="160" t="str" cm="1">
        <f t="array" aca="1" ref="AV116" ca="1">IF(AND($M116=1,ISNUMBER(INDIRECT(ADDRESS(ROW(),COLUMN()-_mp_perc_gap)))), INDIRECT(ADDRESS(ROW(),COLUMN()-_mp_perc_gap))*(1-AV$8)*(1-$BQ$8), "")</f>
        <v/>
      </c>
      <c r="AW116" s="160" t="str" cm="1">
        <f t="array" aca="1" ref="AW116" ca="1">IF(AND($M116=1,ISNUMBER(INDIRECT(ADDRESS(ROW(),COLUMN()-_mp_perc_gap)))), INDIRECT(ADDRESS(ROW(),COLUMN()-_mp_perc_gap))*(1-AW$8)*(1-$BQ$8), "")</f>
        <v/>
      </c>
      <c r="AX116" s="160" t="str" cm="1">
        <f t="array" aca="1" ref="AX116" ca="1">IF(AND($M116=1,ISNUMBER(INDIRECT(ADDRESS(ROW(),COLUMN()-_mp_perc_gap)))), INDIRECT(ADDRESS(ROW(),COLUMN()-_mp_perc_gap))*(1-AX$8)*(1-$BQ$8), "")</f>
        <v/>
      </c>
      <c r="AY116" s="160" t="str" cm="1">
        <f t="array" aca="1" ref="AY116" ca="1">IF(AND($M116=1,ISNUMBER(INDIRECT(ADDRESS(ROW(),COLUMN()-_mp_perc_gap)))), INDIRECT(ADDRESS(ROW(),COLUMN()-_mp_perc_gap))*(1-AY$8)*(1-$BQ$8), "")</f>
        <v/>
      </c>
      <c r="AZ116" s="160" t="str" cm="1">
        <f t="array" aca="1" ref="AZ116" ca="1">IF(AND($M116=1,ISNUMBER(INDIRECT(ADDRESS(ROW(),COLUMN()-_mp_perc_gap)))), INDIRECT(ADDRESS(ROW(),COLUMN()-_mp_perc_gap))*(1-AZ$8)*(1-$BQ$8), "")</f>
        <v/>
      </c>
      <c r="BA116" s="160" t="str" cm="1">
        <f t="array" aca="1" ref="BA116" ca="1">IF(AND($M116=1,ISNUMBER(INDIRECT(ADDRESS(ROW(),COLUMN()-_mp_perc_gap)))), INDIRECT(ADDRESS(ROW(),COLUMN()-_mp_perc_gap))*(1-BA$8)*(1-$BQ$8), "")</f>
        <v/>
      </c>
      <c r="BB116" s="160" t="str" cm="1">
        <f t="array" aca="1" ref="BB116" ca="1">IF(AND($M116=1,ISNUMBER(INDIRECT(ADDRESS(ROW(),COLUMN()-_mp_perc_gap)))), INDIRECT(ADDRESS(ROW(),COLUMN()-_mp_perc_gap))*(1-BB$8)*(1-$BQ$8), "")</f>
        <v/>
      </c>
      <c r="BC116" s="160" t="str" cm="1">
        <f t="array" aca="1" ref="BC116" ca="1">IF(AND($M116=1,ISNUMBER(INDIRECT(ADDRESS(ROW(),COLUMN()-_mp_perc_gap)))), INDIRECT(ADDRESS(ROW(),COLUMN()-_mp_perc_gap))*(1-BC$8)*(1-$BQ$8), "")</f>
        <v/>
      </c>
      <c r="BD116" s="160" t="str" cm="1">
        <f t="array" aca="1" ref="BD116" ca="1">IF(AND($M116=1,ISNUMBER(INDIRECT(ADDRESS(ROW(),COLUMN()-_mp_perc_gap)))), INDIRECT(ADDRESS(ROW(),COLUMN()-_mp_perc_gap))*(1-BD$8)*(1-$BQ$8), "")</f>
        <v/>
      </c>
      <c r="BE116" s="160" t="str" cm="1">
        <f t="array" aca="1" ref="BE116" ca="1">IF(AND($M116=1,ISNUMBER(INDIRECT(ADDRESS(ROW(),COLUMN()-_mp_perc_gap)))), INDIRECT(ADDRESS(ROW(),COLUMN()-_mp_perc_gap))*(1-BE$8)*(1-$BQ$8), "")</f>
        <v/>
      </c>
      <c r="BF116" s="160" t="str" cm="1">
        <f t="array" aca="1" ref="BF116" ca="1">IF(AND($M116=1,ISNUMBER(INDIRECT(ADDRESS(ROW(),COLUMN()-_mp_perc_gap)))), INDIRECT(ADDRESS(ROW(),COLUMN()-_mp_perc_gap))*(1-BF$8)*(1-$BQ$8), "")</f>
        <v/>
      </c>
      <c r="BG116" s="160" t="str" cm="1">
        <f t="array" aca="1" ref="BG116" ca="1">IF(AND($M116=1,ISNUMBER(INDIRECT(ADDRESS(ROW(),COLUMN()-_mp_perc_gap)))), INDIRECT(ADDRESS(ROW(),COLUMN()-_mp_perc_gap))*(1-BG$8)*(1-$BQ$8), "")</f>
        <v/>
      </c>
      <c r="BH116" s="160" t="str" cm="1">
        <f t="array" aca="1" ref="BH116" ca="1">IF(AND($M116=1,ISNUMBER(INDIRECT(ADDRESS(ROW(),COLUMN()-_mp_perc_gap)))), INDIRECT(ADDRESS(ROW(),COLUMN()-_mp_perc_gap))*(1-BH$8)*(1-$BQ$8), "")</f>
        <v/>
      </c>
      <c r="BI116" s="160" t="str" cm="1">
        <f t="array" aca="1" ref="BI116" ca="1">IF(AND($M116=1,ISNUMBER(INDIRECT(ADDRESS(ROW(),COLUMN()-_mp_perc_gap)))), INDIRECT(ADDRESS(ROW(),COLUMN()-_mp_perc_gap))*(1-BI$8)*(1-$BQ$8), "")</f>
        <v/>
      </c>
      <c r="BJ116" s="160" t="str" cm="1">
        <f t="array" aca="1" ref="BJ116" ca="1">IF(AND($M116=1,ISNUMBER(INDIRECT(ADDRESS(ROW(),COLUMN()-_mp_perc_gap)))), INDIRECT(ADDRESS(ROW(),COLUMN()-_mp_perc_gap))*(1-BJ$8)*(1-$BQ$8), "")</f>
        <v/>
      </c>
      <c r="BK116" s="160" t="str" cm="1">
        <f t="array" aca="1" ref="BK116" ca="1">IF(AND($M116=1,ISNUMBER(INDIRECT(ADDRESS(ROW(),COLUMN()-_mp_perc_gap)))), INDIRECT(ADDRESS(ROW(),COLUMN()-_mp_perc_gap))*(1-BK$8)*(1-$BQ$8), "")</f>
        <v/>
      </c>
      <c r="BM116" s="169" t="str">
        <f t="shared" si="33"/>
        <v/>
      </c>
      <c r="BN116" s="842" t="str">
        <f t="shared" si="34"/>
        <v/>
      </c>
      <c r="BO116" s="843" t="str">
        <f t="shared" si="35"/>
        <v/>
      </c>
      <c r="BP116" s="841" t="str">
        <f t="shared" si="38"/>
        <v/>
      </c>
      <c r="BQ116" s="170"/>
      <c r="BR116" s="133" t="b">
        <f t="shared" si="36"/>
        <v>1</v>
      </c>
      <c r="BU116" s="171">
        <f t="shared" si="43"/>
        <v>0</v>
      </c>
      <c r="BV116" s="171"/>
    </row>
    <row r="117" spans="2:74" ht="14.95" customHeight="1" x14ac:dyDescent="0.2">
      <c r="B117" s="691">
        <v>106</v>
      </c>
      <c r="C117" s="554"/>
      <c r="D117" s="554"/>
      <c r="E117" s="555"/>
      <c r="F117" s="550"/>
      <c r="G117" s="551"/>
      <c r="H117" s="556"/>
      <c r="I117" s="557"/>
      <c r="J117" s="553"/>
      <c r="K117" s="146">
        <f t="shared" si="37"/>
        <v>0</v>
      </c>
      <c r="M117" s="147">
        <f t="shared" si="25"/>
        <v>0</v>
      </c>
      <c r="N117" s="148">
        <f xml:space="preserve"> IF(M117=0, 0,VLOOKUP($F117,'הנחיות למילוי-התחל כאן'!$F$6:$I$17,3,0))</f>
        <v>0</v>
      </c>
      <c r="O117" s="149">
        <f xml:space="preserve"> IF(M117=0, 0,VLOOKUP($F117,'הנחיות למילוי-התחל כאן'!$F$6:$I$17,4,0))</f>
        <v>0</v>
      </c>
      <c r="P117" s="852">
        <f t="shared" si="26"/>
        <v>0</v>
      </c>
      <c r="Q117" s="230" t="str">
        <f t="shared" si="39"/>
        <v>$S$117:$AH$117</v>
      </c>
      <c r="S117" s="565"/>
      <c r="T117" s="565"/>
      <c r="U117" s="565"/>
      <c r="V117" s="565"/>
      <c r="W117" s="565"/>
      <c r="X117" s="565"/>
      <c r="Y117" s="565"/>
      <c r="Z117" s="565"/>
      <c r="AA117" s="565"/>
      <c r="AB117" s="565"/>
      <c r="AC117" s="565"/>
      <c r="AD117" s="565"/>
      <c r="AE117" s="565"/>
      <c r="AF117" s="565"/>
      <c r="AG117" s="565"/>
      <c r="AH117" s="565"/>
      <c r="AJ117" s="164" t="str">
        <f t="shared" si="27"/>
        <v/>
      </c>
      <c r="AK117" s="152" t="str">
        <f t="shared" ca="1" si="28"/>
        <v/>
      </c>
      <c r="AL117" s="165" t="str">
        <f t="shared" si="29"/>
        <v/>
      </c>
      <c r="AN117" s="154" t="str">
        <f t="shared" si="40"/>
        <v/>
      </c>
      <c r="AO117" s="835" t="str">
        <f t="shared" si="41"/>
        <v/>
      </c>
      <c r="AP117" s="155" t="str">
        <f t="shared" si="42"/>
        <v/>
      </c>
      <c r="AR117" s="166" t="str">
        <f t="shared" si="30"/>
        <v/>
      </c>
      <c r="AS117" s="167" t="str">
        <f t="shared" si="31"/>
        <v/>
      </c>
      <c r="AT117" s="168" t="str">
        <f t="shared" si="32"/>
        <v/>
      </c>
      <c r="AV117" s="160" t="str" cm="1">
        <f t="array" aca="1" ref="AV117" ca="1">IF(AND($M117=1,ISNUMBER(INDIRECT(ADDRESS(ROW(),COLUMN()-_mp_perc_gap)))), INDIRECT(ADDRESS(ROW(),COLUMN()-_mp_perc_gap))*(1-AV$8)*(1-$BQ$8), "")</f>
        <v/>
      </c>
      <c r="AW117" s="160" t="str" cm="1">
        <f t="array" aca="1" ref="AW117" ca="1">IF(AND($M117=1,ISNUMBER(INDIRECT(ADDRESS(ROW(),COLUMN()-_mp_perc_gap)))), INDIRECT(ADDRESS(ROW(),COLUMN()-_mp_perc_gap))*(1-AW$8)*(1-$BQ$8), "")</f>
        <v/>
      </c>
      <c r="AX117" s="160" t="str" cm="1">
        <f t="array" aca="1" ref="AX117" ca="1">IF(AND($M117=1,ISNUMBER(INDIRECT(ADDRESS(ROW(),COLUMN()-_mp_perc_gap)))), INDIRECT(ADDRESS(ROW(),COLUMN()-_mp_perc_gap))*(1-AX$8)*(1-$BQ$8), "")</f>
        <v/>
      </c>
      <c r="AY117" s="160" t="str" cm="1">
        <f t="array" aca="1" ref="AY117" ca="1">IF(AND($M117=1,ISNUMBER(INDIRECT(ADDRESS(ROW(),COLUMN()-_mp_perc_gap)))), INDIRECT(ADDRESS(ROW(),COLUMN()-_mp_perc_gap))*(1-AY$8)*(1-$BQ$8), "")</f>
        <v/>
      </c>
      <c r="AZ117" s="160" t="str" cm="1">
        <f t="array" aca="1" ref="AZ117" ca="1">IF(AND($M117=1,ISNUMBER(INDIRECT(ADDRESS(ROW(),COLUMN()-_mp_perc_gap)))), INDIRECT(ADDRESS(ROW(),COLUMN()-_mp_perc_gap))*(1-AZ$8)*(1-$BQ$8), "")</f>
        <v/>
      </c>
      <c r="BA117" s="160" t="str" cm="1">
        <f t="array" aca="1" ref="BA117" ca="1">IF(AND($M117=1,ISNUMBER(INDIRECT(ADDRESS(ROW(),COLUMN()-_mp_perc_gap)))), INDIRECT(ADDRESS(ROW(),COLUMN()-_mp_perc_gap))*(1-BA$8)*(1-$BQ$8), "")</f>
        <v/>
      </c>
      <c r="BB117" s="160" t="str" cm="1">
        <f t="array" aca="1" ref="BB117" ca="1">IF(AND($M117=1,ISNUMBER(INDIRECT(ADDRESS(ROW(),COLUMN()-_mp_perc_gap)))), INDIRECT(ADDRESS(ROW(),COLUMN()-_mp_perc_gap))*(1-BB$8)*(1-$BQ$8), "")</f>
        <v/>
      </c>
      <c r="BC117" s="160" t="str" cm="1">
        <f t="array" aca="1" ref="BC117" ca="1">IF(AND($M117=1,ISNUMBER(INDIRECT(ADDRESS(ROW(),COLUMN()-_mp_perc_gap)))), INDIRECT(ADDRESS(ROW(),COLUMN()-_mp_perc_gap))*(1-BC$8)*(1-$BQ$8), "")</f>
        <v/>
      </c>
      <c r="BD117" s="160" t="str" cm="1">
        <f t="array" aca="1" ref="BD117" ca="1">IF(AND($M117=1,ISNUMBER(INDIRECT(ADDRESS(ROW(),COLUMN()-_mp_perc_gap)))), INDIRECT(ADDRESS(ROW(),COLUMN()-_mp_perc_gap))*(1-BD$8)*(1-$BQ$8), "")</f>
        <v/>
      </c>
      <c r="BE117" s="160" t="str" cm="1">
        <f t="array" aca="1" ref="BE117" ca="1">IF(AND($M117=1,ISNUMBER(INDIRECT(ADDRESS(ROW(),COLUMN()-_mp_perc_gap)))), INDIRECT(ADDRESS(ROW(),COLUMN()-_mp_perc_gap))*(1-BE$8)*(1-$BQ$8), "")</f>
        <v/>
      </c>
      <c r="BF117" s="160" t="str" cm="1">
        <f t="array" aca="1" ref="BF117" ca="1">IF(AND($M117=1,ISNUMBER(INDIRECT(ADDRESS(ROW(),COLUMN()-_mp_perc_gap)))), INDIRECT(ADDRESS(ROW(),COLUMN()-_mp_perc_gap))*(1-BF$8)*(1-$BQ$8), "")</f>
        <v/>
      </c>
      <c r="BG117" s="160" t="str" cm="1">
        <f t="array" aca="1" ref="BG117" ca="1">IF(AND($M117=1,ISNUMBER(INDIRECT(ADDRESS(ROW(),COLUMN()-_mp_perc_gap)))), INDIRECT(ADDRESS(ROW(),COLUMN()-_mp_perc_gap))*(1-BG$8)*(1-$BQ$8), "")</f>
        <v/>
      </c>
      <c r="BH117" s="160" t="str" cm="1">
        <f t="array" aca="1" ref="BH117" ca="1">IF(AND($M117=1,ISNUMBER(INDIRECT(ADDRESS(ROW(),COLUMN()-_mp_perc_gap)))), INDIRECT(ADDRESS(ROW(),COLUMN()-_mp_perc_gap))*(1-BH$8)*(1-$BQ$8), "")</f>
        <v/>
      </c>
      <c r="BI117" s="160" t="str" cm="1">
        <f t="array" aca="1" ref="BI117" ca="1">IF(AND($M117=1,ISNUMBER(INDIRECT(ADDRESS(ROW(),COLUMN()-_mp_perc_gap)))), INDIRECT(ADDRESS(ROW(),COLUMN()-_mp_perc_gap))*(1-BI$8)*(1-$BQ$8), "")</f>
        <v/>
      </c>
      <c r="BJ117" s="160" t="str" cm="1">
        <f t="array" aca="1" ref="BJ117" ca="1">IF(AND($M117=1,ISNUMBER(INDIRECT(ADDRESS(ROW(),COLUMN()-_mp_perc_gap)))), INDIRECT(ADDRESS(ROW(),COLUMN()-_mp_perc_gap))*(1-BJ$8)*(1-$BQ$8), "")</f>
        <v/>
      </c>
      <c r="BK117" s="160" t="str" cm="1">
        <f t="array" aca="1" ref="BK117" ca="1">IF(AND($M117=1,ISNUMBER(INDIRECT(ADDRESS(ROW(),COLUMN()-_mp_perc_gap)))), INDIRECT(ADDRESS(ROW(),COLUMN()-_mp_perc_gap))*(1-BK$8)*(1-$BQ$8), "")</f>
        <v/>
      </c>
      <c r="BM117" s="169" t="str">
        <f t="shared" si="33"/>
        <v/>
      </c>
      <c r="BN117" s="842" t="str">
        <f t="shared" si="34"/>
        <v/>
      </c>
      <c r="BO117" s="843" t="str">
        <f t="shared" si="35"/>
        <v/>
      </c>
      <c r="BP117" s="841" t="str">
        <f t="shared" si="38"/>
        <v/>
      </c>
      <c r="BQ117" s="170"/>
      <c r="BR117" s="133" t="b">
        <f t="shared" si="36"/>
        <v>1</v>
      </c>
      <c r="BU117" s="171">
        <f t="shared" si="43"/>
        <v>0</v>
      </c>
      <c r="BV117" s="171"/>
    </row>
    <row r="118" spans="2:74" ht="14.95" customHeight="1" x14ac:dyDescent="0.2">
      <c r="B118" s="691">
        <v>107</v>
      </c>
      <c r="C118" s="554"/>
      <c r="D118" s="554"/>
      <c r="E118" s="555"/>
      <c r="F118" s="550"/>
      <c r="G118" s="551"/>
      <c r="H118" s="556"/>
      <c r="I118" s="557"/>
      <c r="J118" s="553"/>
      <c r="K118" s="146">
        <f t="shared" si="37"/>
        <v>0</v>
      </c>
      <c r="M118" s="147">
        <f t="shared" si="25"/>
        <v>0</v>
      </c>
      <c r="N118" s="148">
        <f xml:space="preserve"> IF(M118=0, 0,VLOOKUP($F118,'הנחיות למילוי-התחל כאן'!$F$6:$I$17,3,0))</f>
        <v>0</v>
      </c>
      <c r="O118" s="149">
        <f xml:space="preserve"> IF(M118=0, 0,VLOOKUP($F118,'הנחיות למילוי-התחל כאן'!$F$6:$I$17,4,0))</f>
        <v>0</v>
      </c>
      <c r="P118" s="852">
        <f t="shared" si="26"/>
        <v>0</v>
      </c>
      <c r="Q118" s="230" t="str">
        <f t="shared" si="39"/>
        <v>$S$118:$AH$118</v>
      </c>
      <c r="S118" s="565"/>
      <c r="T118" s="565"/>
      <c r="U118" s="565"/>
      <c r="V118" s="565"/>
      <c r="W118" s="565"/>
      <c r="X118" s="565"/>
      <c r="Y118" s="565"/>
      <c r="Z118" s="565"/>
      <c r="AA118" s="565"/>
      <c r="AB118" s="565"/>
      <c r="AC118" s="565"/>
      <c r="AD118" s="565"/>
      <c r="AE118" s="565"/>
      <c r="AF118" s="565"/>
      <c r="AG118" s="565"/>
      <c r="AH118" s="565"/>
      <c r="AJ118" s="164" t="str">
        <f t="shared" si="27"/>
        <v/>
      </c>
      <c r="AK118" s="152" t="str">
        <f t="shared" ca="1" si="28"/>
        <v/>
      </c>
      <c r="AL118" s="165" t="str">
        <f t="shared" si="29"/>
        <v/>
      </c>
      <c r="AN118" s="154" t="str">
        <f t="shared" si="40"/>
        <v/>
      </c>
      <c r="AO118" s="835" t="str">
        <f t="shared" si="41"/>
        <v/>
      </c>
      <c r="AP118" s="155" t="str">
        <f t="shared" si="42"/>
        <v/>
      </c>
      <c r="AR118" s="166" t="str">
        <f t="shared" si="30"/>
        <v/>
      </c>
      <c r="AS118" s="167" t="str">
        <f t="shared" si="31"/>
        <v/>
      </c>
      <c r="AT118" s="168" t="str">
        <f t="shared" si="32"/>
        <v/>
      </c>
      <c r="AV118" s="160" t="str" cm="1">
        <f t="array" aca="1" ref="AV118" ca="1">IF(AND($M118=1,ISNUMBER(INDIRECT(ADDRESS(ROW(),COLUMN()-_mp_perc_gap)))), INDIRECT(ADDRESS(ROW(),COLUMN()-_mp_perc_gap))*(1-AV$8)*(1-$BQ$8), "")</f>
        <v/>
      </c>
      <c r="AW118" s="160" t="str" cm="1">
        <f t="array" aca="1" ref="AW118" ca="1">IF(AND($M118=1,ISNUMBER(INDIRECT(ADDRESS(ROW(),COLUMN()-_mp_perc_gap)))), INDIRECT(ADDRESS(ROW(),COLUMN()-_mp_perc_gap))*(1-AW$8)*(1-$BQ$8), "")</f>
        <v/>
      </c>
      <c r="AX118" s="160" t="str" cm="1">
        <f t="array" aca="1" ref="AX118" ca="1">IF(AND($M118=1,ISNUMBER(INDIRECT(ADDRESS(ROW(),COLUMN()-_mp_perc_gap)))), INDIRECT(ADDRESS(ROW(),COLUMN()-_mp_perc_gap))*(1-AX$8)*(1-$BQ$8), "")</f>
        <v/>
      </c>
      <c r="AY118" s="160" t="str" cm="1">
        <f t="array" aca="1" ref="AY118" ca="1">IF(AND($M118=1,ISNUMBER(INDIRECT(ADDRESS(ROW(),COLUMN()-_mp_perc_gap)))), INDIRECT(ADDRESS(ROW(),COLUMN()-_mp_perc_gap))*(1-AY$8)*(1-$BQ$8), "")</f>
        <v/>
      </c>
      <c r="AZ118" s="160" t="str" cm="1">
        <f t="array" aca="1" ref="AZ118" ca="1">IF(AND($M118=1,ISNUMBER(INDIRECT(ADDRESS(ROW(),COLUMN()-_mp_perc_gap)))), INDIRECT(ADDRESS(ROW(),COLUMN()-_mp_perc_gap))*(1-AZ$8)*(1-$BQ$8), "")</f>
        <v/>
      </c>
      <c r="BA118" s="160" t="str" cm="1">
        <f t="array" aca="1" ref="BA118" ca="1">IF(AND($M118=1,ISNUMBER(INDIRECT(ADDRESS(ROW(),COLUMN()-_mp_perc_gap)))), INDIRECT(ADDRESS(ROW(),COLUMN()-_mp_perc_gap))*(1-BA$8)*(1-$BQ$8), "")</f>
        <v/>
      </c>
      <c r="BB118" s="160" t="str" cm="1">
        <f t="array" aca="1" ref="BB118" ca="1">IF(AND($M118=1,ISNUMBER(INDIRECT(ADDRESS(ROW(),COLUMN()-_mp_perc_gap)))), INDIRECT(ADDRESS(ROW(),COLUMN()-_mp_perc_gap))*(1-BB$8)*(1-$BQ$8), "")</f>
        <v/>
      </c>
      <c r="BC118" s="160" t="str" cm="1">
        <f t="array" aca="1" ref="BC118" ca="1">IF(AND($M118=1,ISNUMBER(INDIRECT(ADDRESS(ROW(),COLUMN()-_mp_perc_gap)))), INDIRECT(ADDRESS(ROW(),COLUMN()-_mp_perc_gap))*(1-BC$8)*(1-$BQ$8), "")</f>
        <v/>
      </c>
      <c r="BD118" s="160" t="str" cm="1">
        <f t="array" aca="1" ref="BD118" ca="1">IF(AND($M118=1,ISNUMBER(INDIRECT(ADDRESS(ROW(),COLUMN()-_mp_perc_gap)))), INDIRECT(ADDRESS(ROW(),COLUMN()-_mp_perc_gap))*(1-BD$8)*(1-$BQ$8), "")</f>
        <v/>
      </c>
      <c r="BE118" s="160" t="str" cm="1">
        <f t="array" aca="1" ref="BE118" ca="1">IF(AND($M118=1,ISNUMBER(INDIRECT(ADDRESS(ROW(),COLUMN()-_mp_perc_gap)))), INDIRECT(ADDRESS(ROW(),COLUMN()-_mp_perc_gap))*(1-BE$8)*(1-$BQ$8), "")</f>
        <v/>
      </c>
      <c r="BF118" s="160" t="str" cm="1">
        <f t="array" aca="1" ref="BF118" ca="1">IF(AND($M118=1,ISNUMBER(INDIRECT(ADDRESS(ROW(),COLUMN()-_mp_perc_gap)))), INDIRECT(ADDRESS(ROW(),COLUMN()-_mp_perc_gap))*(1-BF$8)*(1-$BQ$8), "")</f>
        <v/>
      </c>
      <c r="BG118" s="160" t="str" cm="1">
        <f t="array" aca="1" ref="BG118" ca="1">IF(AND($M118=1,ISNUMBER(INDIRECT(ADDRESS(ROW(),COLUMN()-_mp_perc_gap)))), INDIRECT(ADDRESS(ROW(),COLUMN()-_mp_perc_gap))*(1-BG$8)*(1-$BQ$8), "")</f>
        <v/>
      </c>
      <c r="BH118" s="160" t="str" cm="1">
        <f t="array" aca="1" ref="BH118" ca="1">IF(AND($M118=1,ISNUMBER(INDIRECT(ADDRESS(ROW(),COLUMN()-_mp_perc_gap)))), INDIRECT(ADDRESS(ROW(),COLUMN()-_mp_perc_gap))*(1-BH$8)*(1-$BQ$8), "")</f>
        <v/>
      </c>
      <c r="BI118" s="160" t="str" cm="1">
        <f t="array" aca="1" ref="BI118" ca="1">IF(AND($M118=1,ISNUMBER(INDIRECT(ADDRESS(ROW(),COLUMN()-_mp_perc_gap)))), INDIRECT(ADDRESS(ROW(),COLUMN()-_mp_perc_gap))*(1-BI$8)*(1-$BQ$8), "")</f>
        <v/>
      </c>
      <c r="BJ118" s="160" t="str" cm="1">
        <f t="array" aca="1" ref="BJ118" ca="1">IF(AND($M118=1,ISNUMBER(INDIRECT(ADDRESS(ROW(),COLUMN()-_mp_perc_gap)))), INDIRECT(ADDRESS(ROW(),COLUMN()-_mp_perc_gap))*(1-BJ$8)*(1-$BQ$8), "")</f>
        <v/>
      </c>
      <c r="BK118" s="160" t="str" cm="1">
        <f t="array" aca="1" ref="BK118" ca="1">IF(AND($M118=1,ISNUMBER(INDIRECT(ADDRESS(ROW(),COLUMN()-_mp_perc_gap)))), INDIRECT(ADDRESS(ROW(),COLUMN()-_mp_perc_gap))*(1-BK$8)*(1-$BQ$8), "")</f>
        <v/>
      </c>
      <c r="BM118" s="169" t="str">
        <f t="shared" si="33"/>
        <v/>
      </c>
      <c r="BN118" s="842" t="str">
        <f t="shared" si="34"/>
        <v/>
      </c>
      <c r="BO118" s="843" t="str">
        <f t="shared" si="35"/>
        <v/>
      </c>
      <c r="BP118" s="841" t="str">
        <f t="shared" si="38"/>
        <v/>
      </c>
      <c r="BQ118" s="170"/>
      <c r="BR118" s="133" t="b">
        <f t="shared" si="36"/>
        <v>1</v>
      </c>
      <c r="BU118" s="171">
        <f t="shared" si="43"/>
        <v>0</v>
      </c>
      <c r="BV118" s="171"/>
    </row>
    <row r="119" spans="2:74" ht="14.95" customHeight="1" x14ac:dyDescent="0.2">
      <c r="B119" s="691">
        <v>108</v>
      </c>
      <c r="C119" s="554"/>
      <c r="D119" s="554"/>
      <c r="E119" s="555"/>
      <c r="F119" s="550"/>
      <c r="G119" s="551"/>
      <c r="H119" s="556"/>
      <c r="I119" s="557"/>
      <c r="J119" s="553"/>
      <c r="K119" s="146">
        <f t="shared" si="37"/>
        <v>0</v>
      </c>
      <c r="M119" s="147">
        <f t="shared" si="25"/>
        <v>0</v>
      </c>
      <c r="N119" s="148">
        <f xml:space="preserve"> IF(M119=0, 0,VLOOKUP($F119,'הנחיות למילוי-התחל כאן'!$F$6:$I$17,3,0))</f>
        <v>0</v>
      </c>
      <c r="O119" s="149">
        <f xml:space="preserve"> IF(M119=0, 0,VLOOKUP($F119,'הנחיות למילוי-התחל כאן'!$F$6:$I$17,4,0))</f>
        <v>0</v>
      </c>
      <c r="P119" s="852">
        <f t="shared" si="26"/>
        <v>0</v>
      </c>
      <c r="Q119" s="230" t="str">
        <f t="shared" si="39"/>
        <v>$S$119:$AH$119</v>
      </c>
      <c r="S119" s="565"/>
      <c r="T119" s="565"/>
      <c r="U119" s="565"/>
      <c r="V119" s="565"/>
      <c r="W119" s="565"/>
      <c r="X119" s="565"/>
      <c r="Y119" s="565"/>
      <c r="Z119" s="565"/>
      <c r="AA119" s="565"/>
      <c r="AB119" s="565"/>
      <c r="AC119" s="565"/>
      <c r="AD119" s="565"/>
      <c r="AE119" s="565"/>
      <c r="AF119" s="565"/>
      <c r="AG119" s="565"/>
      <c r="AH119" s="565"/>
      <c r="AJ119" s="164" t="str">
        <f t="shared" si="27"/>
        <v/>
      </c>
      <c r="AK119" s="152" t="str">
        <f t="shared" ca="1" si="28"/>
        <v/>
      </c>
      <c r="AL119" s="165" t="str">
        <f t="shared" si="29"/>
        <v/>
      </c>
      <c r="AN119" s="154" t="str">
        <f t="shared" si="40"/>
        <v/>
      </c>
      <c r="AO119" s="835" t="str">
        <f t="shared" si="41"/>
        <v/>
      </c>
      <c r="AP119" s="155" t="str">
        <f t="shared" si="42"/>
        <v/>
      </c>
      <c r="AR119" s="166" t="str">
        <f t="shared" si="30"/>
        <v/>
      </c>
      <c r="AS119" s="167" t="str">
        <f t="shared" si="31"/>
        <v/>
      </c>
      <c r="AT119" s="168" t="str">
        <f t="shared" si="32"/>
        <v/>
      </c>
      <c r="AV119" s="160" t="str" cm="1">
        <f t="array" aca="1" ref="AV119" ca="1">IF(AND($M119=1,ISNUMBER(INDIRECT(ADDRESS(ROW(),COLUMN()-_mp_perc_gap)))), INDIRECT(ADDRESS(ROW(),COLUMN()-_mp_perc_gap))*(1-AV$8)*(1-$BQ$8), "")</f>
        <v/>
      </c>
      <c r="AW119" s="160" t="str" cm="1">
        <f t="array" aca="1" ref="AW119" ca="1">IF(AND($M119=1,ISNUMBER(INDIRECT(ADDRESS(ROW(),COLUMN()-_mp_perc_gap)))), INDIRECT(ADDRESS(ROW(),COLUMN()-_mp_perc_gap))*(1-AW$8)*(1-$BQ$8), "")</f>
        <v/>
      </c>
      <c r="AX119" s="160" t="str" cm="1">
        <f t="array" aca="1" ref="AX119" ca="1">IF(AND($M119=1,ISNUMBER(INDIRECT(ADDRESS(ROW(),COLUMN()-_mp_perc_gap)))), INDIRECT(ADDRESS(ROW(),COLUMN()-_mp_perc_gap))*(1-AX$8)*(1-$BQ$8), "")</f>
        <v/>
      </c>
      <c r="AY119" s="160" t="str" cm="1">
        <f t="array" aca="1" ref="AY119" ca="1">IF(AND($M119=1,ISNUMBER(INDIRECT(ADDRESS(ROW(),COLUMN()-_mp_perc_gap)))), INDIRECT(ADDRESS(ROW(),COLUMN()-_mp_perc_gap))*(1-AY$8)*(1-$BQ$8), "")</f>
        <v/>
      </c>
      <c r="AZ119" s="160" t="str" cm="1">
        <f t="array" aca="1" ref="AZ119" ca="1">IF(AND($M119=1,ISNUMBER(INDIRECT(ADDRESS(ROW(),COLUMN()-_mp_perc_gap)))), INDIRECT(ADDRESS(ROW(),COLUMN()-_mp_perc_gap))*(1-AZ$8)*(1-$BQ$8), "")</f>
        <v/>
      </c>
      <c r="BA119" s="160" t="str" cm="1">
        <f t="array" aca="1" ref="BA119" ca="1">IF(AND($M119=1,ISNUMBER(INDIRECT(ADDRESS(ROW(),COLUMN()-_mp_perc_gap)))), INDIRECT(ADDRESS(ROW(),COLUMN()-_mp_perc_gap))*(1-BA$8)*(1-$BQ$8), "")</f>
        <v/>
      </c>
      <c r="BB119" s="160" t="str" cm="1">
        <f t="array" aca="1" ref="BB119" ca="1">IF(AND($M119=1,ISNUMBER(INDIRECT(ADDRESS(ROW(),COLUMN()-_mp_perc_gap)))), INDIRECT(ADDRESS(ROW(),COLUMN()-_mp_perc_gap))*(1-BB$8)*(1-$BQ$8), "")</f>
        <v/>
      </c>
      <c r="BC119" s="160" t="str" cm="1">
        <f t="array" aca="1" ref="BC119" ca="1">IF(AND($M119=1,ISNUMBER(INDIRECT(ADDRESS(ROW(),COLUMN()-_mp_perc_gap)))), INDIRECT(ADDRESS(ROW(),COLUMN()-_mp_perc_gap))*(1-BC$8)*(1-$BQ$8), "")</f>
        <v/>
      </c>
      <c r="BD119" s="160" t="str" cm="1">
        <f t="array" aca="1" ref="BD119" ca="1">IF(AND($M119=1,ISNUMBER(INDIRECT(ADDRESS(ROW(),COLUMN()-_mp_perc_gap)))), INDIRECT(ADDRESS(ROW(),COLUMN()-_mp_perc_gap))*(1-BD$8)*(1-$BQ$8), "")</f>
        <v/>
      </c>
      <c r="BE119" s="160" t="str" cm="1">
        <f t="array" aca="1" ref="BE119" ca="1">IF(AND($M119=1,ISNUMBER(INDIRECT(ADDRESS(ROW(),COLUMN()-_mp_perc_gap)))), INDIRECT(ADDRESS(ROW(),COLUMN()-_mp_perc_gap))*(1-BE$8)*(1-$BQ$8), "")</f>
        <v/>
      </c>
      <c r="BF119" s="160" t="str" cm="1">
        <f t="array" aca="1" ref="BF119" ca="1">IF(AND($M119=1,ISNUMBER(INDIRECT(ADDRESS(ROW(),COLUMN()-_mp_perc_gap)))), INDIRECT(ADDRESS(ROW(),COLUMN()-_mp_perc_gap))*(1-BF$8)*(1-$BQ$8), "")</f>
        <v/>
      </c>
      <c r="BG119" s="160" t="str" cm="1">
        <f t="array" aca="1" ref="BG119" ca="1">IF(AND($M119=1,ISNUMBER(INDIRECT(ADDRESS(ROW(),COLUMN()-_mp_perc_gap)))), INDIRECT(ADDRESS(ROW(),COLUMN()-_mp_perc_gap))*(1-BG$8)*(1-$BQ$8), "")</f>
        <v/>
      </c>
      <c r="BH119" s="160" t="str" cm="1">
        <f t="array" aca="1" ref="BH119" ca="1">IF(AND($M119=1,ISNUMBER(INDIRECT(ADDRESS(ROW(),COLUMN()-_mp_perc_gap)))), INDIRECT(ADDRESS(ROW(),COLUMN()-_mp_perc_gap))*(1-BH$8)*(1-$BQ$8), "")</f>
        <v/>
      </c>
      <c r="BI119" s="160" t="str" cm="1">
        <f t="array" aca="1" ref="BI119" ca="1">IF(AND($M119=1,ISNUMBER(INDIRECT(ADDRESS(ROW(),COLUMN()-_mp_perc_gap)))), INDIRECT(ADDRESS(ROW(),COLUMN()-_mp_perc_gap))*(1-BI$8)*(1-$BQ$8), "")</f>
        <v/>
      </c>
      <c r="BJ119" s="160" t="str" cm="1">
        <f t="array" aca="1" ref="BJ119" ca="1">IF(AND($M119=1,ISNUMBER(INDIRECT(ADDRESS(ROW(),COLUMN()-_mp_perc_gap)))), INDIRECT(ADDRESS(ROW(),COLUMN()-_mp_perc_gap))*(1-BJ$8)*(1-$BQ$8), "")</f>
        <v/>
      </c>
      <c r="BK119" s="160" t="str" cm="1">
        <f t="array" aca="1" ref="BK119" ca="1">IF(AND($M119=1,ISNUMBER(INDIRECT(ADDRESS(ROW(),COLUMN()-_mp_perc_gap)))), INDIRECT(ADDRESS(ROW(),COLUMN()-_mp_perc_gap))*(1-BK$8)*(1-$BQ$8), "")</f>
        <v/>
      </c>
      <c r="BM119" s="169" t="str">
        <f t="shared" si="33"/>
        <v/>
      </c>
      <c r="BN119" s="842" t="str">
        <f t="shared" si="34"/>
        <v/>
      </c>
      <c r="BO119" s="843" t="str">
        <f t="shared" si="35"/>
        <v/>
      </c>
      <c r="BP119" s="841" t="str">
        <f t="shared" si="38"/>
        <v/>
      </c>
      <c r="BQ119" s="170"/>
      <c r="BR119" s="133" t="b">
        <f t="shared" si="36"/>
        <v>1</v>
      </c>
      <c r="BU119" s="171">
        <f t="shared" si="43"/>
        <v>0</v>
      </c>
      <c r="BV119" s="171"/>
    </row>
    <row r="120" spans="2:74" ht="14.95" customHeight="1" x14ac:dyDescent="0.2">
      <c r="B120" s="691">
        <v>109</v>
      </c>
      <c r="C120" s="554"/>
      <c r="D120" s="554"/>
      <c r="E120" s="555"/>
      <c r="F120" s="550"/>
      <c r="G120" s="551"/>
      <c r="H120" s="556"/>
      <c r="I120" s="557"/>
      <c r="J120" s="553"/>
      <c r="K120" s="146">
        <f t="shared" si="37"/>
        <v>0</v>
      </c>
      <c r="M120" s="147">
        <f t="shared" si="25"/>
        <v>0</v>
      </c>
      <c r="N120" s="148">
        <f xml:space="preserve"> IF(M120=0, 0,VLOOKUP($F120,'הנחיות למילוי-התחל כאן'!$F$6:$I$17,3,0))</f>
        <v>0</v>
      </c>
      <c r="O120" s="149">
        <f xml:space="preserve"> IF(M120=0, 0,VLOOKUP($F120,'הנחיות למילוי-התחל כאן'!$F$6:$I$17,4,0))</f>
        <v>0</v>
      </c>
      <c r="P120" s="852">
        <f t="shared" si="26"/>
        <v>0</v>
      </c>
      <c r="Q120" s="230" t="str">
        <f t="shared" si="39"/>
        <v>$S$120:$AH$120</v>
      </c>
      <c r="S120" s="565"/>
      <c r="T120" s="565"/>
      <c r="U120" s="565"/>
      <c r="V120" s="565"/>
      <c r="W120" s="565"/>
      <c r="X120" s="565"/>
      <c r="Y120" s="565"/>
      <c r="Z120" s="565"/>
      <c r="AA120" s="565"/>
      <c r="AB120" s="565"/>
      <c r="AC120" s="565"/>
      <c r="AD120" s="565"/>
      <c r="AE120" s="565"/>
      <c r="AF120" s="565"/>
      <c r="AG120" s="565"/>
      <c r="AH120" s="565"/>
      <c r="AJ120" s="164" t="str">
        <f t="shared" si="27"/>
        <v/>
      </c>
      <c r="AK120" s="152" t="str">
        <f t="shared" ca="1" si="28"/>
        <v/>
      </c>
      <c r="AL120" s="165" t="str">
        <f t="shared" si="29"/>
        <v/>
      </c>
      <c r="AN120" s="154" t="str">
        <f t="shared" si="40"/>
        <v/>
      </c>
      <c r="AO120" s="835" t="str">
        <f t="shared" si="41"/>
        <v/>
      </c>
      <c r="AP120" s="155" t="str">
        <f t="shared" si="42"/>
        <v/>
      </c>
      <c r="AR120" s="166" t="str">
        <f t="shared" si="30"/>
        <v/>
      </c>
      <c r="AS120" s="167" t="str">
        <f t="shared" si="31"/>
        <v/>
      </c>
      <c r="AT120" s="168" t="str">
        <f t="shared" si="32"/>
        <v/>
      </c>
      <c r="AV120" s="160" t="str" cm="1">
        <f t="array" aca="1" ref="AV120" ca="1">IF(AND($M120=1,ISNUMBER(INDIRECT(ADDRESS(ROW(),COLUMN()-_mp_perc_gap)))), INDIRECT(ADDRESS(ROW(),COLUMN()-_mp_perc_gap))*(1-AV$8)*(1-$BQ$8), "")</f>
        <v/>
      </c>
      <c r="AW120" s="160" t="str" cm="1">
        <f t="array" aca="1" ref="AW120" ca="1">IF(AND($M120=1,ISNUMBER(INDIRECT(ADDRESS(ROW(),COLUMN()-_mp_perc_gap)))), INDIRECT(ADDRESS(ROW(),COLUMN()-_mp_perc_gap))*(1-AW$8)*(1-$BQ$8), "")</f>
        <v/>
      </c>
      <c r="AX120" s="160" t="str" cm="1">
        <f t="array" aca="1" ref="AX120" ca="1">IF(AND($M120=1,ISNUMBER(INDIRECT(ADDRESS(ROW(),COLUMN()-_mp_perc_gap)))), INDIRECT(ADDRESS(ROW(),COLUMN()-_mp_perc_gap))*(1-AX$8)*(1-$BQ$8), "")</f>
        <v/>
      </c>
      <c r="AY120" s="160" t="str" cm="1">
        <f t="array" aca="1" ref="AY120" ca="1">IF(AND($M120=1,ISNUMBER(INDIRECT(ADDRESS(ROW(),COLUMN()-_mp_perc_gap)))), INDIRECT(ADDRESS(ROW(),COLUMN()-_mp_perc_gap))*(1-AY$8)*(1-$BQ$8), "")</f>
        <v/>
      </c>
      <c r="AZ120" s="160" t="str" cm="1">
        <f t="array" aca="1" ref="AZ120" ca="1">IF(AND($M120=1,ISNUMBER(INDIRECT(ADDRESS(ROW(),COLUMN()-_mp_perc_gap)))), INDIRECT(ADDRESS(ROW(),COLUMN()-_mp_perc_gap))*(1-AZ$8)*(1-$BQ$8), "")</f>
        <v/>
      </c>
      <c r="BA120" s="160" t="str" cm="1">
        <f t="array" aca="1" ref="BA120" ca="1">IF(AND($M120=1,ISNUMBER(INDIRECT(ADDRESS(ROW(),COLUMN()-_mp_perc_gap)))), INDIRECT(ADDRESS(ROW(),COLUMN()-_mp_perc_gap))*(1-BA$8)*(1-$BQ$8), "")</f>
        <v/>
      </c>
      <c r="BB120" s="160" t="str" cm="1">
        <f t="array" aca="1" ref="BB120" ca="1">IF(AND($M120=1,ISNUMBER(INDIRECT(ADDRESS(ROW(),COLUMN()-_mp_perc_gap)))), INDIRECT(ADDRESS(ROW(),COLUMN()-_mp_perc_gap))*(1-BB$8)*(1-$BQ$8), "")</f>
        <v/>
      </c>
      <c r="BC120" s="160" t="str" cm="1">
        <f t="array" aca="1" ref="BC120" ca="1">IF(AND($M120=1,ISNUMBER(INDIRECT(ADDRESS(ROW(),COLUMN()-_mp_perc_gap)))), INDIRECT(ADDRESS(ROW(),COLUMN()-_mp_perc_gap))*(1-BC$8)*(1-$BQ$8), "")</f>
        <v/>
      </c>
      <c r="BD120" s="160" t="str" cm="1">
        <f t="array" aca="1" ref="BD120" ca="1">IF(AND($M120=1,ISNUMBER(INDIRECT(ADDRESS(ROW(),COLUMN()-_mp_perc_gap)))), INDIRECT(ADDRESS(ROW(),COLUMN()-_mp_perc_gap))*(1-BD$8)*(1-$BQ$8), "")</f>
        <v/>
      </c>
      <c r="BE120" s="160" t="str" cm="1">
        <f t="array" aca="1" ref="BE120" ca="1">IF(AND($M120=1,ISNUMBER(INDIRECT(ADDRESS(ROW(),COLUMN()-_mp_perc_gap)))), INDIRECT(ADDRESS(ROW(),COLUMN()-_mp_perc_gap))*(1-BE$8)*(1-$BQ$8), "")</f>
        <v/>
      </c>
      <c r="BF120" s="160" t="str" cm="1">
        <f t="array" aca="1" ref="BF120" ca="1">IF(AND($M120=1,ISNUMBER(INDIRECT(ADDRESS(ROW(),COLUMN()-_mp_perc_gap)))), INDIRECT(ADDRESS(ROW(),COLUMN()-_mp_perc_gap))*(1-BF$8)*(1-$BQ$8), "")</f>
        <v/>
      </c>
      <c r="BG120" s="160" t="str" cm="1">
        <f t="array" aca="1" ref="BG120" ca="1">IF(AND($M120=1,ISNUMBER(INDIRECT(ADDRESS(ROW(),COLUMN()-_mp_perc_gap)))), INDIRECT(ADDRESS(ROW(),COLUMN()-_mp_perc_gap))*(1-BG$8)*(1-$BQ$8), "")</f>
        <v/>
      </c>
      <c r="BH120" s="160" t="str" cm="1">
        <f t="array" aca="1" ref="BH120" ca="1">IF(AND($M120=1,ISNUMBER(INDIRECT(ADDRESS(ROW(),COLUMN()-_mp_perc_gap)))), INDIRECT(ADDRESS(ROW(),COLUMN()-_mp_perc_gap))*(1-BH$8)*(1-$BQ$8), "")</f>
        <v/>
      </c>
      <c r="BI120" s="160" t="str" cm="1">
        <f t="array" aca="1" ref="BI120" ca="1">IF(AND($M120=1,ISNUMBER(INDIRECT(ADDRESS(ROW(),COLUMN()-_mp_perc_gap)))), INDIRECT(ADDRESS(ROW(),COLUMN()-_mp_perc_gap))*(1-BI$8)*(1-$BQ$8), "")</f>
        <v/>
      </c>
      <c r="BJ120" s="160" t="str" cm="1">
        <f t="array" aca="1" ref="BJ120" ca="1">IF(AND($M120=1,ISNUMBER(INDIRECT(ADDRESS(ROW(),COLUMN()-_mp_perc_gap)))), INDIRECT(ADDRESS(ROW(),COLUMN()-_mp_perc_gap))*(1-BJ$8)*(1-$BQ$8), "")</f>
        <v/>
      </c>
      <c r="BK120" s="160" t="str" cm="1">
        <f t="array" aca="1" ref="BK120" ca="1">IF(AND($M120=1,ISNUMBER(INDIRECT(ADDRESS(ROW(),COLUMN()-_mp_perc_gap)))), INDIRECT(ADDRESS(ROW(),COLUMN()-_mp_perc_gap))*(1-BK$8)*(1-$BQ$8), "")</f>
        <v/>
      </c>
      <c r="BM120" s="169" t="str">
        <f t="shared" si="33"/>
        <v/>
      </c>
      <c r="BN120" s="842" t="str">
        <f t="shared" si="34"/>
        <v/>
      </c>
      <c r="BO120" s="843" t="str">
        <f t="shared" si="35"/>
        <v/>
      </c>
      <c r="BP120" s="841" t="str">
        <f t="shared" si="38"/>
        <v/>
      </c>
      <c r="BQ120" s="170"/>
      <c r="BR120" s="133" t="b">
        <f t="shared" si="36"/>
        <v>1</v>
      </c>
      <c r="BU120" s="171">
        <f t="shared" si="43"/>
        <v>0</v>
      </c>
      <c r="BV120" s="171"/>
    </row>
    <row r="121" spans="2:74" ht="14.95" customHeight="1" x14ac:dyDescent="0.2">
      <c r="B121" s="691">
        <v>110</v>
      </c>
      <c r="C121" s="554"/>
      <c r="D121" s="554"/>
      <c r="E121" s="555"/>
      <c r="F121" s="550"/>
      <c r="G121" s="551"/>
      <c r="H121" s="556"/>
      <c r="I121" s="557"/>
      <c r="J121" s="553"/>
      <c r="K121" s="146">
        <f t="shared" si="37"/>
        <v>0</v>
      </c>
      <c r="M121" s="147">
        <f t="shared" si="25"/>
        <v>0</v>
      </c>
      <c r="N121" s="148">
        <f xml:space="preserve"> IF(M121=0, 0,VLOOKUP($F121,'הנחיות למילוי-התחל כאן'!$F$6:$I$17,3,0))</f>
        <v>0</v>
      </c>
      <c r="O121" s="149">
        <f xml:space="preserve"> IF(M121=0, 0,VLOOKUP($F121,'הנחיות למילוי-התחל כאן'!$F$6:$I$17,4,0))</f>
        <v>0</v>
      </c>
      <c r="P121" s="852">
        <f t="shared" si="26"/>
        <v>0</v>
      </c>
      <c r="Q121" s="230" t="str">
        <f t="shared" si="39"/>
        <v>$S$121:$AH$121</v>
      </c>
      <c r="S121" s="565"/>
      <c r="T121" s="565"/>
      <c r="U121" s="565"/>
      <c r="V121" s="565"/>
      <c r="W121" s="565"/>
      <c r="X121" s="565"/>
      <c r="Y121" s="565"/>
      <c r="Z121" s="565"/>
      <c r="AA121" s="565"/>
      <c r="AB121" s="565"/>
      <c r="AC121" s="565"/>
      <c r="AD121" s="565"/>
      <c r="AE121" s="565"/>
      <c r="AF121" s="565"/>
      <c r="AG121" s="565"/>
      <c r="AH121" s="565"/>
      <c r="AJ121" s="164" t="str">
        <f t="shared" si="27"/>
        <v/>
      </c>
      <c r="AK121" s="152" t="str">
        <f t="shared" ca="1" si="28"/>
        <v/>
      </c>
      <c r="AL121" s="165" t="str">
        <f t="shared" si="29"/>
        <v/>
      </c>
      <c r="AN121" s="154" t="str">
        <f t="shared" si="40"/>
        <v/>
      </c>
      <c r="AO121" s="835" t="str">
        <f t="shared" si="41"/>
        <v/>
      </c>
      <c r="AP121" s="155" t="str">
        <f t="shared" si="42"/>
        <v/>
      </c>
      <c r="AR121" s="166" t="str">
        <f t="shared" si="30"/>
        <v/>
      </c>
      <c r="AS121" s="167" t="str">
        <f t="shared" si="31"/>
        <v/>
      </c>
      <c r="AT121" s="168" t="str">
        <f t="shared" si="32"/>
        <v/>
      </c>
      <c r="AV121" s="160" t="str" cm="1">
        <f t="array" aca="1" ref="AV121" ca="1">IF(AND($M121=1,ISNUMBER(INDIRECT(ADDRESS(ROW(),COLUMN()-_mp_perc_gap)))), INDIRECT(ADDRESS(ROW(),COLUMN()-_mp_perc_gap))*(1-AV$8)*(1-$BQ$8), "")</f>
        <v/>
      </c>
      <c r="AW121" s="160" t="str" cm="1">
        <f t="array" aca="1" ref="AW121" ca="1">IF(AND($M121=1,ISNUMBER(INDIRECT(ADDRESS(ROW(),COLUMN()-_mp_perc_gap)))), INDIRECT(ADDRESS(ROW(),COLUMN()-_mp_perc_gap))*(1-AW$8)*(1-$BQ$8), "")</f>
        <v/>
      </c>
      <c r="AX121" s="160" t="str" cm="1">
        <f t="array" aca="1" ref="AX121" ca="1">IF(AND($M121=1,ISNUMBER(INDIRECT(ADDRESS(ROW(),COLUMN()-_mp_perc_gap)))), INDIRECT(ADDRESS(ROW(),COLUMN()-_mp_perc_gap))*(1-AX$8)*(1-$BQ$8), "")</f>
        <v/>
      </c>
      <c r="AY121" s="160" t="str" cm="1">
        <f t="array" aca="1" ref="AY121" ca="1">IF(AND($M121=1,ISNUMBER(INDIRECT(ADDRESS(ROW(),COLUMN()-_mp_perc_gap)))), INDIRECT(ADDRESS(ROW(),COLUMN()-_mp_perc_gap))*(1-AY$8)*(1-$BQ$8), "")</f>
        <v/>
      </c>
      <c r="AZ121" s="160" t="str" cm="1">
        <f t="array" aca="1" ref="AZ121" ca="1">IF(AND($M121=1,ISNUMBER(INDIRECT(ADDRESS(ROW(),COLUMN()-_mp_perc_gap)))), INDIRECT(ADDRESS(ROW(),COLUMN()-_mp_perc_gap))*(1-AZ$8)*(1-$BQ$8), "")</f>
        <v/>
      </c>
      <c r="BA121" s="160" t="str" cm="1">
        <f t="array" aca="1" ref="BA121" ca="1">IF(AND($M121=1,ISNUMBER(INDIRECT(ADDRESS(ROW(),COLUMN()-_mp_perc_gap)))), INDIRECT(ADDRESS(ROW(),COLUMN()-_mp_perc_gap))*(1-BA$8)*(1-$BQ$8), "")</f>
        <v/>
      </c>
      <c r="BB121" s="160" t="str" cm="1">
        <f t="array" aca="1" ref="BB121" ca="1">IF(AND($M121=1,ISNUMBER(INDIRECT(ADDRESS(ROW(),COLUMN()-_mp_perc_gap)))), INDIRECT(ADDRESS(ROW(),COLUMN()-_mp_perc_gap))*(1-BB$8)*(1-$BQ$8), "")</f>
        <v/>
      </c>
      <c r="BC121" s="160" t="str" cm="1">
        <f t="array" aca="1" ref="BC121" ca="1">IF(AND($M121=1,ISNUMBER(INDIRECT(ADDRESS(ROW(),COLUMN()-_mp_perc_gap)))), INDIRECT(ADDRESS(ROW(),COLUMN()-_mp_perc_gap))*(1-BC$8)*(1-$BQ$8), "")</f>
        <v/>
      </c>
      <c r="BD121" s="160" t="str" cm="1">
        <f t="array" aca="1" ref="BD121" ca="1">IF(AND($M121=1,ISNUMBER(INDIRECT(ADDRESS(ROW(),COLUMN()-_mp_perc_gap)))), INDIRECT(ADDRESS(ROW(),COLUMN()-_mp_perc_gap))*(1-BD$8)*(1-$BQ$8), "")</f>
        <v/>
      </c>
      <c r="BE121" s="160" t="str" cm="1">
        <f t="array" aca="1" ref="BE121" ca="1">IF(AND($M121=1,ISNUMBER(INDIRECT(ADDRESS(ROW(),COLUMN()-_mp_perc_gap)))), INDIRECT(ADDRESS(ROW(),COLUMN()-_mp_perc_gap))*(1-BE$8)*(1-$BQ$8), "")</f>
        <v/>
      </c>
      <c r="BF121" s="160" t="str" cm="1">
        <f t="array" aca="1" ref="BF121" ca="1">IF(AND($M121=1,ISNUMBER(INDIRECT(ADDRESS(ROW(),COLUMN()-_mp_perc_gap)))), INDIRECT(ADDRESS(ROW(),COLUMN()-_mp_perc_gap))*(1-BF$8)*(1-$BQ$8), "")</f>
        <v/>
      </c>
      <c r="BG121" s="160" t="str" cm="1">
        <f t="array" aca="1" ref="BG121" ca="1">IF(AND($M121=1,ISNUMBER(INDIRECT(ADDRESS(ROW(),COLUMN()-_mp_perc_gap)))), INDIRECT(ADDRESS(ROW(),COLUMN()-_mp_perc_gap))*(1-BG$8)*(1-$BQ$8), "")</f>
        <v/>
      </c>
      <c r="BH121" s="160" t="str" cm="1">
        <f t="array" aca="1" ref="BH121" ca="1">IF(AND($M121=1,ISNUMBER(INDIRECT(ADDRESS(ROW(),COLUMN()-_mp_perc_gap)))), INDIRECT(ADDRESS(ROW(),COLUMN()-_mp_perc_gap))*(1-BH$8)*(1-$BQ$8), "")</f>
        <v/>
      </c>
      <c r="BI121" s="160" t="str" cm="1">
        <f t="array" aca="1" ref="BI121" ca="1">IF(AND($M121=1,ISNUMBER(INDIRECT(ADDRESS(ROW(),COLUMN()-_mp_perc_gap)))), INDIRECT(ADDRESS(ROW(),COLUMN()-_mp_perc_gap))*(1-BI$8)*(1-$BQ$8), "")</f>
        <v/>
      </c>
      <c r="BJ121" s="160" t="str" cm="1">
        <f t="array" aca="1" ref="BJ121" ca="1">IF(AND($M121=1,ISNUMBER(INDIRECT(ADDRESS(ROW(),COLUMN()-_mp_perc_gap)))), INDIRECT(ADDRESS(ROW(),COLUMN()-_mp_perc_gap))*(1-BJ$8)*(1-$BQ$8), "")</f>
        <v/>
      </c>
      <c r="BK121" s="160" t="str" cm="1">
        <f t="array" aca="1" ref="BK121" ca="1">IF(AND($M121=1,ISNUMBER(INDIRECT(ADDRESS(ROW(),COLUMN()-_mp_perc_gap)))), INDIRECT(ADDRESS(ROW(),COLUMN()-_mp_perc_gap))*(1-BK$8)*(1-$BQ$8), "")</f>
        <v/>
      </c>
      <c r="BM121" s="169" t="str">
        <f t="shared" si="33"/>
        <v/>
      </c>
      <c r="BN121" s="842" t="str">
        <f t="shared" si="34"/>
        <v/>
      </c>
      <c r="BO121" s="843" t="str">
        <f t="shared" si="35"/>
        <v/>
      </c>
      <c r="BP121" s="841" t="str">
        <f t="shared" si="38"/>
        <v/>
      </c>
      <c r="BQ121" s="170"/>
      <c r="BR121" s="133" t="b">
        <f t="shared" si="36"/>
        <v>1</v>
      </c>
      <c r="BU121" s="171">
        <f t="shared" si="43"/>
        <v>0</v>
      </c>
      <c r="BV121" s="171"/>
    </row>
    <row r="122" spans="2:74" ht="14.95" customHeight="1" x14ac:dyDescent="0.2">
      <c r="B122" s="691">
        <v>111</v>
      </c>
      <c r="C122" s="554"/>
      <c r="D122" s="554"/>
      <c r="E122" s="555"/>
      <c r="F122" s="550"/>
      <c r="G122" s="551"/>
      <c r="H122" s="556"/>
      <c r="I122" s="557"/>
      <c r="J122" s="553"/>
      <c r="K122" s="146">
        <f t="shared" si="37"/>
        <v>0</v>
      </c>
      <c r="M122" s="147">
        <f t="shared" si="25"/>
        <v>0</v>
      </c>
      <c r="N122" s="148">
        <f xml:space="preserve"> IF(M122=0, 0,VLOOKUP($F122,'הנחיות למילוי-התחל כאן'!$F$6:$I$17,3,0))</f>
        <v>0</v>
      </c>
      <c r="O122" s="149">
        <f xml:space="preserve"> IF(M122=0, 0,VLOOKUP($F122,'הנחיות למילוי-התחל כאן'!$F$6:$I$17,4,0))</f>
        <v>0</v>
      </c>
      <c r="P122" s="852">
        <f t="shared" si="26"/>
        <v>0</v>
      </c>
      <c r="Q122" s="230" t="str">
        <f t="shared" si="39"/>
        <v>$S$122:$AH$122</v>
      </c>
      <c r="S122" s="565"/>
      <c r="T122" s="565"/>
      <c r="U122" s="565"/>
      <c r="V122" s="565"/>
      <c r="W122" s="565"/>
      <c r="X122" s="565"/>
      <c r="Y122" s="565"/>
      <c r="Z122" s="565"/>
      <c r="AA122" s="565"/>
      <c r="AB122" s="565"/>
      <c r="AC122" s="565"/>
      <c r="AD122" s="565"/>
      <c r="AE122" s="565"/>
      <c r="AF122" s="565"/>
      <c r="AG122" s="565"/>
      <c r="AH122" s="565"/>
      <c r="AJ122" s="164" t="str">
        <f t="shared" si="27"/>
        <v/>
      </c>
      <c r="AK122" s="152" t="str">
        <f t="shared" ca="1" si="28"/>
        <v/>
      </c>
      <c r="AL122" s="165" t="str">
        <f t="shared" si="29"/>
        <v/>
      </c>
      <c r="AN122" s="154" t="str">
        <f t="shared" si="40"/>
        <v/>
      </c>
      <c r="AO122" s="835" t="str">
        <f t="shared" si="41"/>
        <v/>
      </c>
      <c r="AP122" s="155" t="str">
        <f t="shared" si="42"/>
        <v/>
      </c>
      <c r="AR122" s="166" t="str">
        <f t="shared" si="30"/>
        <v/>
      </c>
      <c r="AS122" s="167" t="str">
        <f t="shared" si="31"/>
        <v/>
      </c>
      <c r="AT122" s="168" t="str">
        <f t="shared" si="32"/>
        <v/>
      </c>
      <c r="AV122" s="160" t="str" cm="1">
        <f t="array" aca="1" ref="AV122" ca="1">IF(AND($M122=1,ISNUMBER(INDIRECT(ADDRESS(ROW(),COLUMN()-_mp_perc_gap)))), INDIRECT(ADDRESS(ROW(),COLUMN()-_mp_perc_gap))*(1-AV$8)*(1-$BQ$8), "")</f>
        <v/>
      </c>
      <c r="AW122" s="160" t="str" cm="1">
        <f t="array" aca="1" ref="AW122" ca="1">IF(AND($M122=1,ISNUMBER(INDIRECT(ADDRESS(ROW(),COLUMN()-_mp_perc_gap)))), INDIRECT(ADDRESS(ROW(),COLUMN()-_mp_perc_gap))*(1-AW$8)*(1-$BQ$8), "")</f>
        <v/>
      </c>
      <c r="AX122" s="160" t="str" cm="1">
        <f t="array" aca="1" ref="AX122" ca="1">IF(AND($M122=1,ISNUMBER(INDIRECT(ADDRESS(ROW(),COLUMN()-_mp_perc_gap)))), INDIRECT(ADDRESS(ROW(),COLUMN()-_mp_perc_gap))*(1-AX$8)*(1-$BQ$8), "")</f>
        <v/>
      </c>
      <c r="AY122" s="160" t="str" cm="1">
        <f t="array" aca="1" ref="AY122" ca="1">IF(AND($M122=1,ISNUMBER(INDIRECT(ADDRESS(ROW(),COLUMN()-_mp_perc_gap)))), INDIRECT(ADDRESS(ROW(),COLUMN()-_mp_perc_gap))*(1-AY$8)*(1-$BQ$8), "")</f>
        <v/>
      </c>
      <c r="AZ122" s="160" t="str" cm="1">
        <f t="array" aca="1" ref="AZ122" ca="1">IF(AND($M122=1,ISNUMBER(INDIRECT(ADDRESS(ROW(),COLUMN()-_mp_perc_gap)))), INDIRECT(ADDRESS(ROW(),COLUMN()-_mp_perc_gap))*(1-AZ$8)*(1-$BQ$8), "")</f>
        <v/>
      </c>
      <c r="BA122" s="160" t="str" cm="1">
        <f t="array" aca="1" ref="BA122" ca="1">IF(AND($M122=1,ISNUMBER(INDIRECT(ADDRESS(ROW(),COLUMN()-_mp_perc_gap)))), INDIRECT(ADDRESS(ROW(),COLUMN()-_mp_perc_gap))*(1-BA$8)*(1-$BQ$8), "")</f>
        <v/>
      </c>
      <c r="BB122" s="160" t="str" cm="1">
        <f t="array" aca="1" ref="BB122" ca="1">IF(AND($M122=1,ISNUMBER(INDIRECT(ADDRESS(ROW(),COLUMN()-_mp_perc_gap)))), INDIRECT(ADDRESS(ROW(),COLUMN()-_mp_perc_gap))*(1-BB$8)*(1-$BQ$8), "")</f>
        <v/>
      </c>
      <c r="BC122" s="160" t="str" cm="1">
        <f t="array" aca="1" ref="BC122" ca="1">IF(AND($M122=1,ISNUMBER(INDIRECT(ADDRESS(ROW(),COLUMN()-_mp_perc_gap)))), INDIRECT(ADDRESS(ROW(),COLUMN()-_mp_perc_gap))*(1-BC$8)*(1-$BQ$8), "")</f>
        <v/>
      </c>
      <c r="BD122" s="160" t="str" cm="1">
        <f t="array" aca="1" ref="BD122" ca="1">IF(AND($M122=1,ISNUMBER(INDIRECT(ADDRESS(ROW(),COLUMN()-_mp_perc_gap)))), INDIRECT(ADDRESS(ROW(),COLUMN()-_mp_perc_gap))*(1-BD$8)*(1-$BQ$8), "")</f>
        <v/>
      </c>
      <c r="BE122" s="160" t="str" cm="1">
        <f t="array" aca="1" ref="BE122" ca="1">IF(AND($M122=1,ISNUMBER(INDIRECT(ADDRESS(ROW(),COLUMN()-_mp_perc_gap)))), INDIRECT(ADDRESS(ROW(),COLUMN()-_mp_perc_gap))*(1-BE$8)*(1-$BQ$8), "")</f>
        <v/>
      </c>
      <c r="BF122" s="160" t="str" cm="1">
        <f t="array" aca="1" ref="BF122" ca="1">IF(AND($M122=1,ISNUMBER(INDIRECT(ADDRESS(ROW(),COLUMN()-_mp_perc_gap)))), INDIRECT(ADDRESS(ROW(),COLUMN()-_mp_perc_gap))*(1-BF$8)*(1-$BQ$8), "")</f>
        <v/>
      </c>
      <c r="BG122" s="160" t="str" cm="1">
        <f t="array" aca="1" ref="BG122" ca="1">IF(AND($M122=1,ISNUMBER(INDIRECT(ADDRESS(ROW(),COLUMN()-_mp_perc_gap)))), INDIRECT(ADDRESS(ROW(),COLUMN()-_mp_perc_gap))*(1-BG$8)*(1-$BQ$8), "")</f>
        <v/>
      </c>
      <c r="BH122" s="160" t="str" cm="1">
        <f t="array" aca="1" ref="BH122" ca="1">IF(AND($M122=1,ISNUMBER(INDIRECT(ADDRESS(ROW(),COLUMN()-_mp_perc_gap)))), INDIRECT(ADDRESS(ROW(),COLUMN()-_mp_perc_gap))*(1-BH$8)*(1-$BQ$8), "")</f>
        <v/>
      </c>
      <c r="BI122" s="160" t="str" cm="1">
        <f t="array" aca="1" ref="BI122" ca="1">IF(AND($M122=1,ISNUMBER(INDIRECT(ADDRESS(ROW(),COLUMN()-_mp_perc_gap)))), INDIRECT(ADDRESS(ROW(),COLUMN()-_mp_perc_gap))*(1-BI$8)*(1-$BQ$8), "")</f>
        <v/>
      </c>
      <c r="BJ122" s="160" t="str" cm="1">
        <f t="array" aca="1" ref="BJ122" ca="1">IF(AND($M122=1,ISNUMBER(INDIRECT(ADDRESS(ROW(),COLUMN()-_mp_perc_gap)))), INDIRECT(ADDRESS(ROW(),COLUMN()-_mp_perc_gap))*(1-BJ$8)*(1-$BQ$8), "")</f>
        <v/>
      </c>
      <c r="BK122" s="160" t="str" cm="1">
        <f t="array" aca="1" ref="BK122" ca="1">IF(AND($M122=1,ISNUMBER(INDIRECT(ADDRESS(ROW(),COLUMN()-_mp_perc_gap)))), INDIRECT(ADDRESS(ROW(),COLUMN()-_mp_perc_gap))*(1-BK$8)*(1-$BQ$8), "")</f>
        <v/>
      </c>
      <c r="BM122" s="169" t="str">
        <f t="shared" si="33"/>
        <v/>
      </c>
      <c r="BN122" s="842" t="str">
        <f t="shared" si="34"/>
        <v/>
      </c>
      <c r="BO122" s="843" t="str">
        <f t="shared" si="35"/>
        <v/>
      </c>
      <c r="BP122" s="841" t="str">
        <f t="shared" si="38"/>
        <v/>
      </c>
      <c r="BQ122" s="170"/>
      <c r="BR122" s="133" t="b">
        <f t="shared" si="36"/>
        <v>1</v>
      </c>
      <c r="BU122" s="171">
        <f t="shared" si="43"/>
        <v>0</v>
      </c>
      <c r="BV122" s="171"/>
    </row>
    <row r="123" spans="2:74" ht="14.95" customHeight="1" x14ac:dyDescent="0.2">
      <c r="B123" s="691">
        <v>112</v>
      </c>
      <c r="C123" s="554"/>
      <c r="D123" s="554"/>
      <c r="E123" s="555"/>
      <c r="F123" s="550"/>
      <c r="G123" s="551"/>
      <c r="H123" s="556"/>
      <c r="I123" s="557"/>
      <c r="J123" s="553"/>
      <c r="K123" s="146">
        <f t="shared" si="37"/>
        <v>0</v>
      </c>
      <c r="M123" s="147">
        <f t="shared" si="25"/>
        <v>0</v>
      </c>
      <c r="N123" s="148">
        <f xml:space="preserve"> IF(M123=0, 0,VLOOKUP($F123,'הנחיות למילוי-התחל כאן'!$F$6:$I$17,3,0))</f>
        <v>0</v>
      </c>
      <c r="O123" s="149">
        <f xml:space="preserve"> IF(M123=0, 0,VLOOKUP($F123,'הנחיות למילוי-התחל כאן'!$F$6:$I$17,4,0))</f>
        <v>0</v>
      </c>
      <c r="P123" s="852">
        <f t="shared" si="26"/>
        <v>0</v>
      </c>
      <c r="Q123" s="230" t="str">
        <f t="shared" si="39"/>
        <v>$S$123:$AH$123</v>
      </c>
      <c r="S123" s="565"/>
      <c r="T123" s="565"/>
      <c r="U123" s="565"/>
      <c r="V123" s="565"/>
      <c r="W123" s="565"/>
      <c r="X123" s="565"/>
      <c r="Y123" s="565"/>
      <c r="Z123" s="565"/>
      <c r="AA123" s="565"/>
      <c r="AB123" s="565"/>
      <c r="AC123" s="565"/>
      <c r="AD123" s="565"/>
      <c r="AE123" s="565"/>
      <c r="AF123" s="565"/>
      <c r="AG123" s="565"/>
      <c r="AH123" s="565"/>
      <c r="AJ123" s="164" t="str">
        <f t="shared" si="27"/>
        <v/>
      </c>
      <c r="AK123" s="152" t="str">
        <f t="shared" ca="1" si="28"/>
        <v/>
      </c>
      <c r="AL123" s="165" t="str">
        <f t="shared" si="29"/>
        <v/>
      </c>
      <c r="AN123" s="154" t="str">
        <f t="shared" si="40"/>
        <v/>
      </c>
      <c r="AO123" s="835" t="str">
        <f t="shared" si="41"/>
        <v/>
      </c>
      <c r="AP123" s="155" t="str">
        <f t="shared" si="42"/>
        <v/>
      </c>
      <c r="AR123" s="166" t="str">
        <f t="shared" si="30"/>
        <v/>
      </c>
      <c r="AS123" s="167" t="str">
        <f t="shared" si="31"/>
        <v/>
      </c>
      <c r="AT123" s="168" t="str">
        <f t="shared" si="32"/>
        <v/>
      </c>
      <c r="AV123" s="160" t="str" cm="1">
        <f t="array" aca="1" ref="AV123" ca="1">IF(AND($M123=1,ISNUMBER(INDIRECT(ADDRESS(ROW(),COLUMN()-_mp_perc_gap)))), INDIRECT(ADDRESS(ROW(),COLUMN()-_mp_perc_gap))*(1-AV$8)*(1-$BQ$8), "")</f>
        <v/>
      </c>
      <c r="AW123" s="160" t="str" cm="1">
        <f t="array" aca="1" ref="AW123" ca="1">IF(AND($M123=1,ISNUMBER(INDIRECT(ADDRESS(ROW(),COLUMN()-_mp_perc_gap)))), INDIRECT(ADDRESS(ROW(),COLUMN()-_mp_perc_gap))*(1-AW$8)*(1-$BQ$8), "")</f>
        <v/>
      </c>
      <c r="AX123" s="160" t="str" cm="1">
        <f t="array" aca="1" ref="AX123" ca="1">IF(AND($M123=1,ISNUMBER(INDIRECT(ADDRESS(ROW(),COLUMN()-_mp_perc_gap)))), INDIRECT(ADDRESS(ROW(),COLUMN()-_mp_perc_gap))*(1-AX$8)*(1-$BQ$8), "")</f>
        <v/>
      </c>
      <c r="AY123" s="160" t="str" cm="1">
        <f t="array" aca="1" ref="AY123" ca="1">IF(AND($M123=1,ISNUMBER(INDIRECT(ADDRESS(ROW(),COLUMN()-_mp_perc_gap)))), INDIRECT(ADDRESS(ROW(),COLUMN()-_mp_perc_gap))*(1-AY$8)*(1-$BQ$8), "")</f>
        <v/>
      </c>
      <c r="AZ123" s="160" t="str" cm="1">
        <f t="array" aca="1" ref="AZ123" ca="1">IF(AND($M123=1,ISNUMBER(INDIRECT(ADDRESS(ROW(),COLUMN()-_mp_perc_gap)))), INDIRECT(ADDRESS(ROW(),COLUMN()-_mp_perc_gap))*(1-AZ$8)*(1-$BQ$8), "")</f>
        <v/>
      </c>
      <c r="BA123" s="160" t="str" cm="1">
        <f t="array" aca="1" ref="BA123" ca="1">IF(AND($M123=1,ISNUMBER(INDIRECT(ADDRESS(ROW(),COLUMN()-_mp_perc_gap)))), INDIRECT(ADDRESS(ROW(),COLUMN()-_mp_perc_gap))*(1-BA$8)*(1-$BQ$8), "")</f>
        <v/>
      </c>
      <c r="BB123" s="160" t="str" cm="1">
        <f t="array" aca="1" ref="BB123" ca="1">IF(AND($M123=1,ISNUMBER(INDIRECT(ADDRESS(ROW(),COLUMN()-_mp_perc_gap)))), INDIRECT(ADDRESS(ROW(),COLUMN()-_mp_perc_gap))*(1-BB$8)*(1-$BQ$8), "")</f>
        <v/>
      </c>
      <c r="BC123" s="160" t="str" cm="1">
        <f t="array" aca="1" ref="BC123" ca="1">IF(AND($M123=1,ISNUMBER(INDIRECT(ADDRESS(ROW(),COLUMN()-_mp_perc_gap)))), INDIRECT(ADDRESS(ROW(),COLUMN()-_mp_perc_gap))*(1-BC$8)*(1-$BQ$8), "")</f>
        <v/>
      </c>
      <c r="BD123" s="160" t="str" cm="1">
        <f t="array" aca="1" ref="BD123" ca="1">IF(AND($M123=1,ISNUMBER(INDIRECT(ADDRESS(ROW(),COLUMN()-_mp_perc_gap)))), INDIRECT(ADDRESS(ROW(),COLUMN()-_mp_perc_gap))*(1-BD$8)*(1-$BQ$8), "")</f>
        <v/>
      </c>
      <c r="BE123" s="160" t="str" cm="1">
        <f t="array" aca="1" ref="BE123" ca="1">IF(AND($M123=1,ISNUMBER(INDIRECT(ADDRESS(ROW(),COLUMN()-_mp_perc_gap)))), INDIRECT(ADDRESS(ROW(),COLUMN()-_mp_perc_gap))*(1-BE$8)*(1-$BQ$8), "")</f>
        <v/>
      </c>
      <c r="BF123" s="160" t="str" cm="1">
        <f t="array" aca="1" ref="BF123" ca="1">IF(AND($M123=1,ISNUMBER(INDIRECT(ADDRESS(ROW(),COLUMN()-_mp_perc_gap)))), INDIRECT(ADDRESS(ROW(),COLUMN()-_mp_perc_gap))*(1-BF$8)*(1-$BQ$8), "")</f>
        <v/>
      </c>
      <c r="BG123" s="160" t="str" cm="1">
        <f t="array" aca="1" ref="BG123" ca="1">IF(AND($M123=1,ISNUMBER(INDIRECT(ADDRESS(ROW(),COLUMN()-_mp_perc_gap)))), INDIRECT(ADDRESS(ROW(),COLUMN()-_mp_perc_gap))*(1-BG$8)*(1-$BQ$8), "")</f>
        <v/>
      </c>
      <c r="BH123" s="160" t="str" cm="1">
        <f t="array" aca="1" ref="BH123" ca="1">IF(AND($M123=1,ISNUMBER(INDIRECT(ADDRESS(ROW(),COLUMN()-_mp_perc_gap)))), INDIRECT(ADDRESS(ROW(),COLUMN()-_mp_perc_gap))*(1-BH$8)*(1-$BQ$8), "")</f>
        <v/>
      </c>
      <c r="BI123" s="160" t="str" cm="1">
        <f t="array" aca="1" ref="BI123" ca="1">IF(AND($M123=1,ISNUMBER(INDIRECT(ADDRESS(ROW(),COLUMN()-_mp_perc_gap)))), INDIRECT(ADDRESS(ROW(),COLUMN()-_mp_perc_gap))*(1-BI$8)*(1-$BQ$8), "")</f>
        <v/>
      </c>
      <c r="BJ123" s="160" t="str" cm="1">
        <f t="array" aca="1" ref="BJ123" ca="1">IF(AND($M123=1,ISNUMBER(INDIRECT(ADDRESS(ROW(),COLUMN()-_mp_perc_gap)))), INDIRECT(ADDRESS(ROW(),COLUMN()-_mp_perc_gap))*(1-BJ$8)*(1-$BQ$8), "")</f>
        <v/>
      </c>
      <c r="BK123" s="160" t="str" cm="1">
        <f t="array" aca="1" ref="BK123" ca="1">IF(AND($M123=1,ISNUMBER(INDIRECT(ADDRESS(ROW(),COLUMN()-_mp_perc_gap)))), INDIRECT(ADDRESS(ROW(),COLUMN()-_mp_perc_gap))*(1-BK$8)*(1-$BQ$8), "")</f>
        <v/>
      </c>
      <c r="BM123" s="169" t="str">
        <f t="shared" si="33"/>
        <v/>
      </c>
      <c r="BN123" s="842" t="str">
        <f t="shared" si="34"/>
        <v/>
      </c>
      <c r="BO123" s="843" t="str">
        <f t="shared" si="35"/>
        <v/>
      </c>
      <c r="BP123" s="841" t="str">
        <f t="shared" si="38"/>
        <v/>
      </c>
      <c r="BQ123" s="170"/>
      <c r="BR123" s="133" t="b">
        <f t="shared" si="36"/>
        <v>1</v>
      </c>
      <c r="BU123" s="171">
        <f t="shared" si="43"/>
        <v>0</v>
      </c>
      <c r="BV123" s="171"/>
    </row>
    <row r="124" spans="2:74" ht="14.95" customHeight="1" x14ac:dyDescent="0.2">
      <c r="B124" s="691">
        <v>113</v>
      </c>
      <c r="C124" s="554"/>
      <c r="D124" s="554"/>
      <c r="E124" s="555"/>
      <c r="F124" s="550"/>
      <c r="G124" s="551"/>
      <c r="H124" s="556"/>
      <c r="I124" s="557"/>
      <c r="J124" s="553"/>
      <c r="K124" s="146">
        <f t="shared" si="37"/>
        <v>0</v>
      </c>
      <c r="M124" s="147">
        <f t="shared" si="25"/>
        <v>0</v>
      </c>
      <c r="N124" s="148">
        <f xml:space="preserve"> IF(M124=0, 0,VLOOKUP($F124,'הנחיות למילוי-התחל כאן'!$F$6:$I$17,3,0))</f>
        <v>0</v>
      </c>
      <c r="O124" s="149">
        <f xml:space="preserve"> IF(M124=0, 0,VLOOKUP($F124,'הנחיות למילוי-התחל כאן'!$F$6:$I$17,4,0))</f>
        <v>0</v>
      </c>
      <c r="P124" s="852">
        <f t="shared" si="26"/>
        <v>0</v>
      </c>
      <c r="Q124" s="230" t="str">
        <f t="shared" si="39"/>
        <v>$S$124:$AH$124</v>
      </c>
      <c r="S124" s="565"/>
      <c r="T124" s="565"/>
      <c r="U124" s="565"/>
      <c r="V124" s="565"/>
      <c r="W124" s="565"/>
      <c r="X124" s="565"/>
      <c r="Y124" s="565"/>
      <c r="Z124" s="565"/>
      <c r="AA124" s="565"/>
      <c r="AB124" s="565"/>
      <c r="AC124" s="565"/>
      <c r="AD124" s="565"/>
      <c r="AE124" s="565"/>
      <c r="AF124" s="565"/>
      <c r="AG124" s="565"/>
      <c r="AH124" s="565"/>
      <c r="AJ124" s="164" t="str">
        <f t="shared" si="27"/>
        <v/>
      </c>
      <c r="AK124" s="152" t="str">
        <f t="shared" ca="1" si="28"/>
        <v/>
      </c>
      <c r="AL124" s="165" t="str">
        <f t="shared" si="29"/>
        <v/>
      </c>
      <c r="AN124" s="154" t="str">
        <f t="shared" si="40"/>
        <v/>
      </c>
      <c r="AO124" s="835" t="str">
        <f t="shared" si="41"/>
        <v/>
      </c>
      <c r="AP124" s="155" t="str">
        <f t="shared" si="42"/>
        <v/>
      </c>
      <c r="AR124" s="166" t="str">
        <f t="shared" si="30"/>
        <v/>
      </c>
      <c r="AS124" s="167" t="str">
        <f t="shared" si="31"/>
        <v/>
      </c>
      <c r="AT124" s="168" t="str">
        <f t="shared" si="32"/>
        <v/>
      </c>
      <c r="AV124" s="160" t="str" cm="1">
        <f t="array" aca="1" ref="AV124" ca="1">IF(AND($M124=1,ISNUMBER(INDIRECT(ADDRESS(ROW(),COLUMN()-_mp_perc_gap)))), INDIRECT(ADDRESS(ROW(),COLUMN()-_mp_perc_gap))*(1-AV$8)*(1-$BQ$8), "")</f>
        <v/>
      </c>
      <c r="AW124" s="160" t="str" cm="1">
        <f t="array" aca="1" ref="AW124" ca="1">IF(AND($M124=1,ISNUMBER(INDIRECT(ADDRESS(ROW(),COLUMN()-_mp_perc_gap)))), INDIRECT(ADDRESS(ROW(),COLUMN()-_mp_perc_gap))*(1-AW$8)*(1-$BQ$8), "")</f>
        <v/>
      </c>
      <c r="AX124" s="160" t="str" cm="1">
        <f t="array" aca="1" ref="AX124" ca="1">IF(AND($M124=1,ISNUMBER(INDIRECT(ADDRESS(ROW(),COLUMN()-_mp_perc_gap)))), INDIRECT(ADDRESS(ROW(),COLUMN()-_mp_perc_gap))*(1-AX$8)*(1-$BQ$8), "")</f>
        <v/>
      </c>
      <c r="AY124" s="160" t="str" cm="1">
        <f t="array" aca="1" ref="AY124" ca="1">IF(AND($M124=1,ISNUMBER(INDIRECT(ADDRESS(ROW(),COLUMN()-_mp_perc_gap)))), INDIRECT(ADDRESS(ROW(),COLUMN()-_mp_perc_gap))*(1-AY$8)*(1-$BQ$8), "")</f>
        <v/>
      </c>
      <c r="AZ124" s="160" t="str" cm="1">
        <f t="array" aca="1" ref="AZ124" ca="1">IF(AND($M124=1,ISNUMBER(INDIRECT(ADDRESS(ROW(),COLUMN()-_mp_perc_gap)))), INDIRECT(ADDRESS(ROW(),COLUMN()-_mp_perc_gap))*(1-AZ$8)*(1-$BQ$8), "")</f>
        <v/>
      </c>
      <c r="BA124" s="160" t="str" cm="1">
        <f t="array" aca="1" ref="BA124" ca="1">IF(AND($M124=1,ISNUMBER(INDIRECT(ADDRESS(ROW(),COLUMN()-_mp_perc_gap)))), INDIRECT(ADDRESS(ROW(),COLUMN()-_mp_perc_gap))*(1-BA$8)*(1-$BQ$8), "")</f>
        <v/>
      </c>
      <c r="BB124" s="160" t="str" cm="1">
        <f t="array" aca="1" ref="BB124" ca="1">IF(AND($M124=1,ISNUMBER(INDIRECT(ADDRESS(ROW(),COLUMN()-_mp_perc_gap)))), INDIRECT(ADDRESS(ROW(),COLUMN()-_mp_perc_gap))*(1-BB$8)*(1-$BQ$8), "")</f>
        <v/>
      </c>
      <c r="BC124" s="160" t="str" cm="1">
        <f t="array" aca="1" ref="BC124" ca="1">IF(AND($M124=1,ISNUMBER(INDIRECT(ADDRESS(ROW(),COLUMN()-_mp_perc_gap)))), INDIRECT(ADDRESS(ROW(),COLUMN()-_mp_perc_gap))*(1-BC$8)*(1-$BQ$8), "")</f>
        <v/>
      </c>
      <c r="BD124" s="160" t="str" cm="1">
        <f t="array" aca="1" ref="BD124" ca="1">IF(AND($M124=1,ISNUMBER(INDIRECT(ADDRESS(ROW(),COLUMN()-_mp_perc_gap)))), INDIRECT(ADDRESS(ROW(),COLUMN()-_mp_perc_gap))*(1-BD$8)*(1-$BQ$8), "")</f>
        <v/>
      </c>
      <c r="BE124" s="160" t="str" cm="1">
        <f t="array" aca="1" ref="BE124" ca="1">IF(AND($M124=1,ISNUMBER(INDIRECT(ADDRESS(ROW(),COLUMN()-_mp_perc_gap)))), INDIRECT(ADDRESS(ROW(),COLUMN()-_mp_perc_gap))*(1-BE$8)*(1-$BQ$8), "")</f>
        <v/>
      </c>
      <c r="BF124" s="160" t="str" cm="1">
        <f t="array" aca="1" ref="BF124" ca="1">IF(AND($M124=1,ISNUMBER(INDIRECT(ADDRESS(ROW(),COLUMN()-_mp_perc_gap)))), INDIRECT(ADDRESS(ROW(),COLUMN()-_mp_perc_gap))*(1-BF$8)*(1-$BQ$8), "")</f>
        <v/>
      </c>
      <c r="BG124" s="160" t="str" cm="1">
        <f t="array" aca="1" ref="BG124" ca="1">IF(AND($M124=1,ISNUMBER(INDIRECT(ADDRESS(ROW(),COLUMN()-_mp_perc_gap)))), INDIRECT(ADDRESS(ROW(),COLUMN()-_mp_perc_gap))*(1-BG$8)*(1-$BQ$8), "")</f>
        <v/>
      </c>
      <c r="BH124" s="160" t="str" cm="1">
        <f t="array" aca="1" ref="BH124" ca="1">IF(AND($M124=1,ISNUMBER(INDIRECT(ADDRESS(ROW(),COLUMN()-_mp_perc_gap)))), INDIRECT(ADDRESS(ROW(),COLUMN()-_mp_perc_gap))*(1-BH$8)*(1-$BQ$8), "")</f>
        <v/>
      </c>
      <c r="BI124" s="160" t="str" cm="1">
        <f t="array" aca="1" ref="BI124" ca="1">IF(AND($M124=1,ISNUMBER(INDIRECT(ADDRESS(ROW(),COLUMN()-_mp_perc_gap)))), INDIRECT(ADDRESS(ROW(),COLUMN()-_mp_perc_gap))*(1-BI$8)*(1-$BQ$8), "")</f>
        <v/>
      </c>
      <c r="BJ124" s="160" t="str" cm="1">
        <f t="array" aca="1" ref="BJ124" ca="1">IF(AND($M124=1,ISNUMBER(INDIRECT(ADDRESS(ROW(),COLUMN()-_mp_perc_gap)))), INDIRECT(ADDRESS(ROW(),COLUMN()-_mp_perc_gap))*(1-BJ$8)*(1-$BQ$8), "")</f>
        <v/>
      </c>
      <c r="BK124" s="160" t="str" cm="1">
        <f t="array" aca="1" ref="BK124" ca="1">IF(AND($M124=1,ISNUMBER(INDIRECT(ADDRESS(ROW(),COLUMN()-_mp_perc_gap)))), INDIRECT(ADDRESS(ROW(),COLUMN()-_mp_perc_gap))*(1-BK$8)*(1-$BQ$8), "")</f>
        <v/>
      </c>
      <c r="BM124" s="169" t="str">
        <f t="shared" si="33"/>
        <v/>
      </c>
      <c r="BN124" s="842" t="str">
        <f t="shared" si="34"/>
        <v/>
      </c>
      <c r="BO124" s="843" t="str">
        <f t="shared" si="35"/>
        <v/>
      </c>
      <c r="BP124" s="841" t="str">
        <f t="shared" si="38"/>
        <v/>
      </c>
      <c r="BQ124" s="170"/>
      <c r="BR124" s="133" t="b">
        <f t="shared" si="36"/>
        <v>1</v>
      </c>
      <c r="BU124" s="171">
        <f t="shared" si="43"/>
        <v>0</v>
      </c>
      <c r="BV124" s="171"/>
    </row>
    <row r="125" spans="2:74" ht="14.95" customHeight="1" x14ac:dyDescent="0.2">
      <c r="B125" s="691">
        <v>114</v>
      </c>
      <c r="C125" s="554"/>
      <c r="D125" s="554"/>
      <c r="E125" s="555"/>
      <c r="F125" s="550"/>
      <c r="G125" s="551"/>
      <c r="H125" s="556"/>
      <c r="I125" s="557"/>
      <c r="J125" s="553"/>
      <c r="K125" s="146">
        <f t="shared" si="37"/>
        <v>0</v>
      </c>
      <c r="M125" s="147">
        <f t="shared" si="25"/>
        <v>0</v>
      </c>
      <c r="N125" s="148">
        <f xml:space="preserve"> IF(M125=0, 0,VLOOKUP($F125,'הנחיות למילוי-התחל כאן'!$F$6:$I$17,3,0))</f>
        <v>0</v>
      </c>
      <c r="O125" s="149">
        <f xml:space="preserve"> IF(M125=0, 0,VLOOKUP($F125,'הנחיות למילוי-התחל כאן'!$F$6:$I$17,4,0))</f>
        <v>0</v>
      </c>
      <c r="P125" s="852">
        <f t="shared" si="26"/>
        <v>0</v>
      </c>
      <c r="Q125" s="230" t="str">
        <f t="shared" si="39"/>
        <v>$S$125:$AH$125</v>
      </c>
      <c r="S125" s="565"/>
      <c r="T125" s="565"/>
      <c r="U125" s="565"/>
      <c r="V125" s="565"/>
      <c r="W125" s="565"/>
      <c r="X125" s="565"/>
      <c r="Y125" s="565"/>
      <c r="Z125" s="565"/>
      <c r="AA125" s="565"/>
      <c r="AB125" s="565"/>
      <c r="AC125" s="565"/>
      <c r="AD125" s="565"/>
      <c r="AE125" s="565"/>
      <c r="AF125" s="565"/>
      <c r="AG125" s="565"/>
      <c r="AH125" s="565"/>
      <c r="AJ125" s="164" t="str">
        <f t="shared" si="27"/>
        <v/>
      </c>
      <c r="AK125" s="152" t="str">
        <f t="shared" ca="1" si="28"/>
        <v/>
      </c>
      <c r="AL125" s="165" t="str">
        <f t="shared" si="29"/>
        <v/>
      </c>
      <c r="AN125" s="154" t="str">
        <f t="shared" si="40"/>
        <v/>
      </c>
      <c r="AO125" s="835" t="str">
        <f t="shared" si="41"/>
        <v/>
      </c>
      <c r="AP125" s="155" t="str">
        <f t="shared" si="42"/>
        <v/>
      </c>
      <c r="AR125" s="166" t="str">
        <f t="shared" si="30"/>
        <v/>
      </c>
      <c r="AS125" s="167" t="str">
        <f t="shared" si="31"/>
        <v/>
      </c>
      <c r="AT125" s="168" t="str">
        <f t="shared" si="32"/>
        <v/>
      </c>
      <c r="AV125" s="160" t="str" cm="1">
        <f t="array" aca="1" ref="AV125" ca="1">IF(AND($M125=1,ISNUMBER(INDIRECT(ADDRESS(ROW(),COLUMN()-_mp_perc_gap)))), INDIRECT(ADDRESS(ROW(),COLUMN()-_mp_perc_gap))*(1-AV$8)*(1-$BQ$8), "")</f>
        <v/>
      </c>
      <c r="AW125" s="160" t="str" cm="1">
        <f t="array" aca="1" ref="AW125" ca="1">IF(AND($M125=1,ISNUMBER(INDIRECT(ADDRESS(ROW(),COLUMN()-_mp_perc_gap)))), INDIRECT(ADDRESS(ROW(),COLUMN()-_mp_perc_gap))*(1-AW$8)*(1-$BQ$8), "")</f>
        <v/>
      </c>
      <c r="AX125" s="160" t="str" cm="1">
        <f t="array" aca="1" ref="AX125" ca="1">IF(AND($M125=1,ISNUMBER(INDIRECT(ADDRESS(ROW(),COLUMN()-_mp_perc_gap)))), INDIRECT(ADDRESS(ROW(),COLUMN()-_mp_perc_gap))*(1-AX$8)*(1-$BQ$8), "")</f>
        <v/>
      </c>
      <c r="AY125" s="160" t="str" cm="1">
        <f t="array" aca="1" ref="AY125" ca="1">IF(AND($M125=1,ISNUMBER(INDIRECT(ADDRESS(ROW(),COLUMN()-_mp_perc_gap)))), INDIRECT(ADDRESS(ROW(),COLUMN()-_mp_perc_gap))*(1-AY$8)*(1-$BQ$8), "")</f>
        <v/>
      </c>
      <c r="AZ125" s="160" t="str" cm="1">
        <f t="array" aca="1" ref="AZ125" ca="1">IF(AND($M125=1,ISNUMBER(INDIRECT(ADDRESS(ROW(),COLUMN()-_mp_perc_gap)))), INDIRECT(ADDRESS(ROW(),COLUMN()-_mp_perc_gap))*(1-AZ$8)*(1-$BQ$8), "")</f>
        <v/>
      </c>
      <c r="BA125" s="160" t="str" cm="1">
        <f t="array" aca="1" ref="BA125" ca="1">IF(AND($M125=1,ISNUMBER(INDIRECT(ADDRESS(ROW(),COLUMN()-_mp_perc_gap)))), INDIRECT(ADDRESS(ROW(),COLUMN()-_mp_perc_gap))*(1-BA$8)*(1-$BQ$8), "")</f>
        <v/>
      </c>
      <c r="BB125" s="160" t="str" cm="1">
        <f t="array" aca="1" ref="BB125" ca="1">IF(AND($M125=1,ISNUMBER(INDIRECT(ADDRESS(ROW(),COLUMN()-_mp_perc_gap)))), INDIRECT(ADDRESS(ROW(),COLUMN()-_mp_perc_gap))*(1-BB$8)*(1-$BQ$8), "")</f>
        <v/>
      </c>
      <c r="BC125" s="160" t="str" cm="1">
        <f t="array" aca="1" ref="BC125" ca="1">IF(AND($M125=1,ISNUMBER(INDIRECT(ADDRESS(ROW(),COLUMN()-_mp_perc_gap)))), INDIRECT(ADDRESS(ROW(),COLUMN()-_mp_perc_gap))*(1-BC$8)*(1-$BQ$8), "")</f>
        <v/>
      </c>
      <c r="BD125" s="160" t="str" cm="1">
        <f t="array" aca="1" ref="BD125" ca="1">IF(AND($M125=1,ISNUMBER(INDIRECT(ADDRESS(ROW(),COLUMN()-_mp_perc_gap)))), INDIRECT(ADDRESS(ROW(),COLUMN()-_mp_perc_gap))*(1-BD$8)*(1-$BQ$8), "")</f>
        <v/>
      </c>
      <c r="BE125" s="160" t="str" cm="1">
        <f t="array" aca="1" ref="BE125" ca="1">IF(AND($M125=1,ISNUMBER(INDIRECT(ADDRESS(ROW(),COLUMN()-_mp_perc_gap)))), INDIRECT(ADDRESS(ROW(),COLUMN()-_mp_perc_gap))*(1-BE$8)*(1-$BQ$8), "")</f>
        <v/>
      </c>
      <c r="BF125" s="160" t="str" cm="1">
        <f t="array" aca="1" ref="BF125" ca="1">IF(AND($M125=1,ISNUMBER(INDIRECT(ADDRESS(ROW(),COLUMN()-_mp_perc_gap)))), INDIRECT(ADDRESS(ROW(),COLUMN()-_mp_perc_gap))*(1-BF$8)*(1-$BQ$8), "")</f>
        <v/>
      </c>
      <c r="BG125" s="160" t="str" cm="1">
        <f t="array" aca="1" ref="BG125" ca="1">IF(AND($M125=1,ISNUMBER(INDIRECT(ADDRESS(ROW(),COLUMN()-_mp_perc_gap)))), INDIRECT(ADDRESS(ROW(),COLUMN()-_mp_perc_gap))*(1-BG$8)*(1-$BQ$8), "")</f>
        <v/>
      </c>
      <c r="BH125" s="160" t="str" cm="1">
        <f t="array" aca="1" ref="BH125" ca="1">IF(AND($M125=1,ISNUMBER(INDIRECT(ADDRESS(ROW(),COLUMN()-_mp_perc_gap)))), INDIRECT(ADDRESS(ROW(),COLUMN()-_mp_perc_gap))*(1-BH$8)*(1-$BQ$8), "")</f>
        <v/>
      </c>
      <c r="BI125" s="160" t="str" cm="1">
        <f t="array" aca="1" ref="BI125" ca="1">IF(AND($M125=1,ISNUMBER(INDIRECT(ADDRESS(ROW(),COLUMN()-_mp_perc_gap)))), INDIRECT(ADDRESS(ROW(),COLUMN()-_mp_perc_gap))*(1-BI$8)*(1-$BQ$8), "")</f>
        <v/>
      </c>
      <c r="BJ125" s="160" t="str" cm="1">
        <f t="array" aca="1" ref="BJ125" ca="1">IF(AND($M125=1,ISNUMBER(INDIRECT(ADDRESS(ROW(),COLUMN()-_mp_perc_gap)))), INDIRECT(ADDRESS(ROW(),COLUMN()-_mp_perc_gap))*(1-BJ$8)*(1-$BQ$8), "")</f>
        <v/>
      </c>
      <c r="BK125" s="160" t="str" cm="1">
        <f t="array" aca="1" ref="BK125" ca="1">IF(AND($M125=1,ISNUMBER(INDIRECT(ADDRESS(ROW(),COLUMN()-_mp_perc_gap)))), INDIRECT(ADDRESS(ROW(),COLUMN()-_mp_perc_gap))*(1-BK$8)*(1-$BQ$8), "")</f>
        <v/>
      </c>
      <c r="BM125" s="169" t="str">
        <f t="shared" si="33"/>
        <v/>
      </c>
      <c r="BN125" s="842" t="str">
        <f t="shared" si="34"/>
        <v/>
      </c>
      <c r="BO125" s="843" t="str">
        <f t="shared" si="35"/>
        <v/>
      </c>
      <c r="BP125" s="841" t="str">
        <f t="shared" si="38"/>
        <v/>
      </c>
      <c r="BQ125" s="170"/>
      <c r="BR125" s="133" t="b">
        <f t="shared" si="36"/>
        <v>1</v>
      </c>
      <c r="BU125" s="171">
        <f t="shared" si="43"/>
        <v>0</v>
      </c>
      <c r="BV125" s="171"/>
    </row>
    <row r="126" spans="2:74" ht="14.95" customHeight="1" x14ac:dyDescent="0.2">
      <c r="B126" s="691">
        <v>115</v>
      </c>
      <c r="C126" s="554"/>
      <c r="D126" s="554"/>
      <c r="E126" s="555"/>
      <c r="F126" s="550"/>
      <c r="G126" s="551"/>
      <c r="H126" s="556"/>
      <c r="I126" s="557"/>
      <c r="J126" s="553"/>
      <c r="K126" s="146">
        <f t="shared" si="37"/>
        <v>0</v>
      </c>
      <c r="M126" s="147">
        <f t="shared" si="25"/>
        <v>0</v>
      </c>
      <c r="N126" s="148">
        <f xml:space="preserve"> IF(M126=0, 0,VLOOKUP($F126,'הנחיות למילוי-התחל כאן'!$F$6:$I$17,3,0))</f>
        <v>0</v>
      </c>
      <c r="O126" s="149">
        <f xml:space="preserve"> IF(M126=0, 0,VLOOKUP($F126,'הנחיות למילוי-התחל כאן'!$F$6:$I$17,4,0))</f>
        <v>0</v>
      </c>
      <c r="P126" s="852">
        <f t="shared" si="26"/>
        <v>0</v>
      </c>
      <c r="Q126" s="230" t="str">
        <f t="shared" si="39"/>
        <v>$S$126:$AH$126</v>
      </c>
      <c r="S126" s="565"/>
      <c r="T126" s="565"/>
      <c r="U126" s="565"/>
      <c r="V126" s="565"/>
      <c r="W126" s="565"/>
      <c r="X126" s="565"/>
      <c r="Y126" s="565"/>
      <c r="Z126" s="565"/>
      <c r="AA126" s="565"/>
      <c r="AB126" s="565"/>
      <c r="AC126" s="565"/>
      <c r="AD126" s="565"/>
      <c r="AE126" s="565"/>
      <c r="AF126" s="565"/>
      <c r="AG126" s="565"/>
      <c r="AH126" s="565"/>
      <c r="AJ126" s="164" t="str">
        <f t="shared" si="27"/>
        <v/>
      </c>
      <c r="AK126" s="152" t="str">
        <f t="shared" ca="1" si="28"/>
        <v/>
      </c>
      <c r="AL126" s="165" t="str">
        <f t="shared" si="29"/>
        <v/>
      </c>
      <c r="AN126" s="154" t="str">
        <f t="shared" si="40"/>
        <v/>
      </c>
      <c r="AO126" s="835" t="str">
        <f t="shared" si="41"/>
        <v/>
      </c>
      <c r="AP126" s="155" t="str">
        <f t="shared" si="42"/>
        <v/>
      </c>
      <c r="AR126" s="166" t="str">
        <f t="shared" si="30"/>
        <v/>
      </c>
      <c r="AS126" s="167" t="str">
        <f t="shared" si="31"/>
        <v/>
      </c>
      <c r="AT126" s="168" t="str">
        <f t="shared" si="32"/>
        <v/>
      </c>
      <c r="AV126" s="160" t="str" cm="1">
        <f t="array" aca="1" ref="AV126" ca="1">IF(AND($M126=1,ISNUMBER(INDIRECT(ADDRESS(ROW(),COLUMN()-_mp_perc_gap)))), INDIRECT(ADDRESS(ROW(),COLUMN()-_mp_perc_gap))*(1-AV$8)*(1-$BQ$8), "")</f>
        <v/>
      </c>
      <c r="AW126" s="160" t="str" cm="1">
        <f t="array" aca="1" ref="AW126" ca="1">IF(AND($M126=1,ISNUMBER(INDIRECT(ADDRESS(ROW(),COLUMN()-_mp_perc_gap)))), INDIRECT(ADDRESS(ROW(),COLUMN()-_mp_perc_gap))*(1-AW$8)*(1-$BQ$8), "")</f>
        <v/>
      </c>
      <c r="AX126" s="160" t="str" cm="1">
        <f t="array" aca="1" ref="AX126" ca="1">IF(AND($M126=1,ISNUMBER(INDIRECT(ADDRESS(ROW(),COLUMN()-_mp_perc_gap)))), INDIRECT(ADDRESS(ROW(),COLUMN()-_mp_perc_gap))*(1-AX$8)*(1-$BQ$8), "")</f>
        <v/>
      </c>
      <c r="AY126" s="160" t="str" cm="1">
        <f t="array" aca="1" ref="AY126" ca="1">IF(AND($M126=1,ISNUMBER(INDIRECT(ADDRESS(ROW(),COLUMN()-_mp_perc_gap)))), INDIRECT(ADDRESS(ROW(),COLUMN()-_mp_perc_gap))*(1-AY$8)*(1-$BQ$8), "")</f>
        <v/>
      </c>
      <c r="AZ126" s="160" t="str" cm="1">
        <f t="array" aca="1" ref="AZ126" ca="1">IF(AND($M126=1,ISNUMBER(INDIRECT(ADDRESS(ROW(),COLUMN()-_mp_perc_gap)))), INDIRECT(ADDRESS(ROW(),COLUMN()-_mp_perc_gap))*(1-AZ$8)*(1-$BQ$8), "")</f>
        <v/>
      </c>
      <c r="BA126" s="160" t="str" cm="1">
        <f t="array" aca="1" ref="BA126" ca="1">IF(AND($M126=1,ISNUMBER(INDIRECT(ADDRESS(ROW(),COLUMN()-_mp_perc_gap)))), INDIRECT(ADDRESS(ROW(),COLUMN()-_mp_perc_gap))*(1-BA$8)*(1-$BQ$8), "")</f>
        <v/>
      </c>
      <c r="BB126" s="160" t="str" cm="1">
        <f t="array" aca="1" ref="BB126" ca="1">IF(AND($M126=1,ISNUMBER(INDIRECT(ADDRESS(ROW(),COLUMN()-_mp_perc_gap)))), INDIRECT(ADDRESS(ROW(),COLUMN()-_mp_perc_gap))*(1-BB$8)*(1-$BQ$8), "")</f>
        <v/>
      </c>
      <c r="BC126" s="160" t="str" cm="1">
        <f t="array" aca="1" ref="BC126" ca="1">IF(AND($M126=1,ISNUMBER(INDIRECT(ADDRESS(ROW(),COLUMN()-_mp_perc_gap)))), INDIRECT(ADDRESS(ROW(),COLUMN()-_mp_perc_gap))*(1-BC$8)*(1-$BQ$8), "")</f>
        <v/>
      </c>
      <c r="BD126" s="160" t="str" cm="1">
        <f t="array" aca="1" ref="BD126" ca="1">IF(AND($M126=1,ISNUMBER(INDIRECT(ADDRESS(ROW(),COLUMN()-_mp_perc_gap)))), INDIRECT(ADDRESS(ROW(),COLUMN()-_mp_perc_gap))*(1-BD$8)*(1-$BQ$8), "")</f>
        <v/>
      </c>
      <c r="BE126" s="160" t="str" cm="1">
        <f t="array" aca="1" ref="BE126" ca="1">IF(AND($M126=1,ISNUMBER(INDIRECT(ADDRESS(ROW(),COLUMN()-_mp_perc_gap)))), INDIRECT(ADDRESS(ROW(),COLUMN()-_mp_perc_gap))*(1-BE$8)*(1-$BQ$8), "")</f>
        <v/>
      </c>
      <c r="BF126" s="160" t="str" cm="1">
        <f t="array" aca="1" ref="BF126" ca="1">IF(AND($M126=1,ISNUMBER(INDIRECT(ADDRESS(ROW(),COLUMN()-_mp_perc_gap)))), INDIRECT(ADDRESS(ROW(),COLUMN()-_mp_perc_gap))*(1-BF$8)*(1-$BQ$8), "")</f>
        <v/>
      </c>
      <c r="BG126" s="160" t="str" cm="1">
        <f t="array" aca="1" ref="BG126" ca="1">IF(AND($M126=1,ISNUMBER(INDIRECT(ADDRESS(ROW(),COLUMN()-_mp_perc_gap)))), INDIRECT(ADDRESS(ROW(),COLUMN()-_mp_perc_gap))*(1-BG$8)*(1-$BQ$8), "")</f>
        <v/>
      </c>
      <c r="BH126" s="160" t="str" cm="1">
        <f t="array" aca="1" ref="BH126" ca="1">IF(AND($M126=1,ISNUMBER(INDIRECT(ADDRESS(ROW(),COLUMN()-_mp_perc_gap)))), INDIRECT(ADDRESS(ROW(),COLUMN()-_mp_perc_gap))*(1-BH$8)*(1-$BQ$8), "")</f>
        <v/>
      </c>
      <c r="BI126" s="160" t="str" cm="1">
        <f t="array" aca="1" ref="BI126" ca="1">IF(AND($M126=1,ISNUMBER(INDIRECT(ADDRESS(ROW(),COLUMN()-_mp_perc_gap)))), INDIRECT(ADDRESS(ROW(),COLUMN()-_mp_perc_gap))*(1-BI$8)*(1-$BQ$8), "")</f>
        <v/>
      </c>
      <c r="BJ126" s="160" t="str" cm="1">
        <f t="array" aca="1" ref="BJ126" ca="1">IF(AND($M126=1,ISNUMBER(INDIRECT(ADDRESS(ROW(),COLUMN()-_mp_perc_gap)))), INDIRECT(ADDRESS(ROW(),COLUMN()-_mp_perc_gap))*(1-BJ$8)*(1-$BQ$8), "")</f>
        <v/>
      </c>
      <c r="BK126" s="160" t="str" cm="1">
        <f t="array" aca="1" ref="BK126" ca="1">IF(AND($M126=1,ISNUMBER(INDIRECT(ADDRESS(ROW(),COLUMN()-_mp_perc_gap)))), INDIRECT(ADDRESS(ROW(),COLUMN()-_mp_perc_gap))*(1-BK$8)*(1-$BQ$8), "")</f>
        <v/>
      </c>
      <c r="BM126" s="169" t="str">
        <f t="shared" si="33"/>
        <v/>
      </c>
      <c r="BN126" s="842" t="str">
        <f t="shared" si="34"/>
        <v/>
      </c>
      <c r="BO126" s="843" t="str">
        <f t="shared" si="35"/>
        <v/>
      </c>
      <c r="BP126" s="841" t="str">
        <f t="shared" si="38"/>
        <v/>
      </c>
      <c r="BQ126" s="170"/>
      <c r="BR126" s="133" t="b">
        <f t="shared" si="36"/>
        <v>1</v>
      </c>
      <c r="BU126" s="171">
        <f t="shared" si="43"/>
        <v>0</v>
      </c>
      <c r="BV126" s="171"/>
    </row>
    <row r="127" spans="2:74" ht="14.95" customHeight="1" x14ac:dyDescent="0.2">
      <c r="B127" s="691">
        <v>116</v>
      </c>
      <c r="C127" s="554"/>
      <c r="D127" s="554"/>
      <c r="E127" s="555"/>
      <c r="F127" s="550"/>
      <c r="G127" s="551"/>
      <c r="H127" s="556"/>
      <c r="I127" s="557"/>
      <c r="J127" s="553"/>
      <c r="K127" s="146">
        <f t="shared" si="37"/>
        <v>0</v>
      </c>
      <c r="M127" s="147">
        <f t="shared" si="25"/>
        <v>0</v>
      </c>
      <c r="N127" s="148">
        <f xml:space="preserve"> IF(M127=0, 0,VLOOKUP($F127,'הנחיות למילוי-התחל כאן'!$F$6:$I$17,3,0))</f>
        <v>0</v>
      </c>
      <c r="O127" s="149">
        <f xml:space="preserve"> IF(M127=0, 0,VLOOKUP($F127,'הנחיות למילוי-התחל כאן'!$F$6:$I$17,4,0))</f>
        <v>0</v>
      </c>
      <c r="P127" s="852">
        <f t="shared" si="26"/>
        <v>0</v>
      </c>
      <c r="Q127" s="230" t="str">
        <f t="shared" si="39"/>
        <v>$S$127:$AH$127</v>
      </c>
      <c r="S127" s="565"/>
      <c r="T127" s="565"/>
      <c r="U127" s="565"/>
      <c r="V127" s="565"/>
      <c r="W127" s="565"/>
      <c r="X127" s="565"/>
      <c r="Y127" s="565"/>
      <c r="Z127" s="565"/>
      <c r="AA127" s="565"/>
      <c r="AB127" s="565"/>
      <c r="AC127" s="565"/>
      <c r="AD127" s="565"/>
      <c r="AE127" s="565"/>
      <c r="AF127" s="565"/>
      <c r="AG127" s="565"/>
      <c r="AH127" s="565"/>
      <c r="AJ127" s="164" t="str">
        <f t="shared" si="27"/>
        <v/>
      </c>
      <c r="AK127" s="152" t="str">
        <f t="shared" ca="1" si="28"/>
        <v/>
      </c>
      <c r="AL127" s="165" t="str">
        <f t="shared" si="29"/>
        <v/>
      </c>
      <c r="AN127" s="154" t="str">
        <f t="shared" si="40"/>
        <v/>
      </c>
      <c r="AO127" s="835" t="str">
        <f t="shared" si="41"/>
        <v/>
      </c>
      <c r="AP127" s="155" t="str">
        <f t="shared" si="42"/>
        <v/>
      </c>
      <c r="AR127" s="166" t="str">
        <f t="shared" si="30"/>
        <v/>
      </c>
      <c r="AS127" s="167" t="str">
        <f t="shared" si="31"/>
        <v/>
      </c>
      <c r="AT127" s="168" t="str">
        <f t="shared" si="32"/>
        <v/>
      </c>
      <c r="AV127" s="160" t="str" cm="1">
        <f t="array" aca="1" ref="AV127" ca="1">IF(AND($M127=1,ISNUMBER(INDIRECT(ADDRESS(ROW(),COLUMN()-_mp_perc_gap)))), INDIRECT(ADDRESS(ROW(),COLUMN()-_mp_perc_gap))*(1-AV$8)*(1-$BQ$8), "")</f>
        <v/>
      </c>
      <c r="AW127" s="160" t="str" cm="1">
        <f t="array" aca="1" ref="AW127" ca="1">IF(AND($M127=1,ISNUMBER(INDIRECT(ADDRESS(ROW(),COLUMN()-_mp_perc_gap)))), INDIRECT(ADDRESS(ROW(),COLUMN()-_mp_perc_gap))*(1-AW$8)*(1-$BQ$8), "")</f>
        <v/>
      </c>
      <c r="AX127" s="160" t="str" cm="1">
        <f t="array" aca="1" ref="AX127" ca="1">IF(AND($M127=1,ISNUMBER(INDIRECT(ADDRESS(ROW(),COLUMN()-_mp_perc_gap)))), INDIRECT(ADDRESS(ROW(),COLUMN()-_mp_perc_gap))*(1-AX$8)*(1-$BQ$8), "")</f>
        <v/>
      </c>
      <c r="AY127" s="160" t="str" cm="1">
        <f t="array" aca="1" ref="AY127" ca="1">IF(AND($M127=1,ISNUMBER(INDIRECT(ADDRESS(ROW(),COLUMN()-_mp_perc_gap)))), INDIRECT(ADDRESS(ROW(),COLUMN()-_mp_perc_gap))*(1-AY$8)*(1-$BQ$8), "")</f>
        <v/>
      </c>
      <c r="AZ127" s="160" t="str" cm="1">
        <f t="array" aca="1" ref="AZ127" ca="1">IF(AND($M127=1,ISNUMBER(INDIRECT(ADDRESS(ROW(),COLUMN()-_mp_perc_gap)))), INDIRECT(ADDRESS(ROW(),COLUMN()-_mp_perc_gap))*(1-AZ$8)*(1-$BQ$8), "")</f>
        <v/>
      </c>
      <c r="BA127" s="160" t="str" cm="1">
        <f t="array" aca="1" ref="BA127" ca="1">IF(AND($M127=1,ISNUMBER(INDIRECT(ADDRESS(ROW(),COLUMN()-_mp_perc_gap)))), INDIRECT(ADDRESS(ROW(),COLUMN()-_mp_perc_gap))*(1-BA$8)*(1-$BQ$8), "")</f>
        <v/>
      </c>
      <c r="BB127" s="160" t="str" cm="1">
        <f t="array" aca="1" ref="BB127" ca="1">IF(AND($M127=1,ISNUMBER(INDIRECT(ADDRESS(ROW(),COLUMN()-_mp_perc_gap)))), INDIRECT(ADDRESS(ROW(),COLUMN()-_mp_perc_gap))*(1-BB$8)*(1-$BQ$8), "")</f>
        <v/>
      </c>
      <c r="BC127" s="160" t="str" cm="1">
        <f t="array" aca="1" ref="BC127" ca="1">IF(AND($M127=1,ISNUMBER(INDIRECT(ADDRESS(ROW(),COLUMN()-_mp_perc_gap)))), INDIRECT(ADDRESS(ROW(),COLUMN()-_mp_perc_gap))*(1-BC$8)*(1-$BQ$8), "")</f>
        <v/>
      </c>
      <c r="BD127" s="160" t="str" cm="1">
        <f t="array" aca="1" ref="BD127" ca="1">IF(AND($M127=1,ISNUMBER(INDIRECT(ADDRESS(ROW(),COLUMN()-_mp_perc_gap)))), INDIRECT(ADDRESS(ROW(),COLUMN()-_mp_perc_gap))*(1-BD$8)*(1-$BQ$8), "")</f>
        <v/>
      </c>
      <c r="BE127" s="160" t="str" cm="1">
        <f t="array" aca="1" ref="BE127" ca="1">IF(AND($M127=1,ISNUMBER(INDIRECT(ADDRESS(ROW(),COLUMN()-_mp_perc_gap)))), INDIRECT(ADDRESS(ROW(),COLUMN()-_mp_perc_gap))*(1-BE$8)*(1-$BQ$8), "")</f>
        <v/>
      </c>
      <c r="BF127" s="160" t="str" cm="1">
        <f t="array" aca="1" ref="BF127" ca="1">IF(AND($M127=1,ISNUMBER(INDIRECT(ADDRESS(ROW(),COLUMN()-_mp_perc_gap)))), INDIRECT(ADDRESS(ROW(),COLUMN()-_mp_perc_gap))*(1-BF$8)*(1-$BQ$8), "")</f>
        <v/>
      </c>
      <c r="BG127" s="160" t="str" cm="1">
        <f t="array" aca="1" ref="BG127" ca="1">IF(AND($M127=1,ISNUMBER(INDIRECT(ADDRESS(ROW(),COLUMN()-_mp_perc_gap)))), INDIRECT(ADDRESS(ROW(),COLUMN()-_mp_perc_gap))*(1-BG$8)*(1-$BQ$8), "")</f>
        <v/>
      </c>
      <c r="BH127" s="160" t="str" cm="1">
        <f t="array" aca="1" ref="BH127" ca="1">IF(AND($M127=1,ISNUMBER(INDIRECT(ADDRESS(ROW(),COLUMN()-_mp_perc_gap)))), INDIRECT(ADDRESS(ROW(),COLUMN()-_mp_perc_gap))*(1-BH$8)*(1-$BQ$8), "")</f>
        <v/>
      </c>
      <c r="BI127" s="160" t="str" cm="1">
        <f t="array" aca="1" ref="BI127" ca="1">IF(AND($M127=1,ISNUMBER(INDIRECT(ADDRESS(ROW(),COLUMN()-_mp_perc_gap)))), INDIRECT(ADDRESS(ROW(),COLUMN()-_mp_perc_gap))*(1-BI$8)*(1-$BQ$8), "")</f>
        <v/>
      </c>
      <c r="BJ127" s="160" t="str" cm="1">
        <f t="array" aca="1" ref="BJ127" ca="1">IF(AND($M127=1,ISNUMBER(INDIRECT(ADDRESS(ROW(),COLUMN()-_mp_perc_gap)))), INDIRECT(ADDRESS(ROW(),COLUMN()-_mp_perc_gap))*(1-BJ$8)*(1-$BQ$8), "")</f>
        <v/>
      </c>
      <c r="BK127" s="160" t="str" cm="1">
        <f t="array" aca="1" ref="BK127" ca="1">IF(AND($M127=1,ISNUMBER(INDIRECT(ADDRESS(ROW(),COLUMN()-_mp_perc_gap)))), INDIRECT(ADDRESS(ROW(),COLUMN()-_mp_perc_gap))*(1-BK$8)*(1-$BQ$8), "")</f>
        <v/>
      </c>
      <c r="BM127" s="169" t="str">
        <f t="shared" si="33"/>
        <v/>
      </c>
      <c r="BN127" s="842" t="str">
        <f t="shared" si="34"/>
        <v/>
      </c>
      <c r="BO127" s="843" t="str">
        <f t="shared" si="35"/>
        <v/>
      </c>
      <c r="BP127" s="841" t="str">
        <f t="shared" si="38"/>
        <v/>
      </c>
      <c r="BQ127" s="170"/>
      <c r="BR127" s="133" t="b">
        <f t="shared" si="36"/>
        <v>1</v>
      </c>
      <c r="BU127" s="171">
        <f t="shared" si="43"/>
        <v>0</v>
      </c>
      <c r="BV127" s="171"/>
    </row>
    <row r="128" spans="2:74" ht="14.95" customHeight="1" x14ac:dyDescent="0.2">
      <c r="B128" s="691">
        <v>117</v>
      </c>
      <c r="C128" s="554"/>
      <c r="D128" s="554"/>
      <c r="E128" s="555"/>
      <c r="F128" s="550"/>
      <c r="G128" s="551"/>
      <c r="H128" s="556"/>
      <c r="I128" s="557"/>
      <c r="J128" s="553"/>
      <c r="K128" s="146">
        <f t="shared" si="37"/>
        <v>0</v>
      </c>
      <c r="M128" s="147">
        <f t="shared" si="25"/>
        <v>0</v>
      </c>
      <c r="N128" s="148">
        <f xml:space="preserve"> IF(M128=0, 0,VLOOKUP($F128,'הנחיות למילוי-התחל כאן'!$F$6:$I$17,3,0))</f>
        <v>0</v>
      </c>
      <c r="O128" s="149">
        <f xml:space="preserve"> IF(M128=0, 0,VLOOKUP($F128,'הנחיות למילוי-התחל כאן'!$F$6:$I$17,4,0))</f>
        <v>0</v>
      </c>
      <c r="P128" s="852">
        <f t="shared" si="26"/>
        <v>0</v>
      </c>
      <c r="Q128" s="230" t="str">
        <f t="shared" si="39"/>
        <v>$S$128:$AH$128</v>
      </c>
      <c r="S128" s="565"/>
      <c r="T128" s="565"/>
      <c r="U128" s="565"/>
      <c r="V128" s="565"/>
      <c r="W128" s="565"/>
      <c r="X128" s="565"/>
      <c r="Y128" s="565"/>
      <c r="Z128" s="565"/>
      <c r="AA128" s="565"/>
      <c r="AB128" s="565"/>
      <c r="AC128" s="565"/>
      <c r="AD128" s="565"/>
      <c r="AE128" s="565"/>
      <c r="AF128" s="565"/>
      <c r="AG128" s="565"/>
      <c r="AH128" s="565"/>
      <c r="AJ128" s="164" t="str">
        <f t="shared" si="27"/>
        <v/>
      </c>
      <c r="AK128" s="152" t="str">
        <f t="shared" ca="1" si="28"/>
        <v/>
      </c>
      <c r="AL128" s="165" t="str">
        <f t="shared" si="29"/>
        <v/>
      </c>
      <c r="AN128" s="154" t="str">
        <f t="shared" si="40"/>
        <v/>
      </c>
      <c r="AO128" s="835" t="str">
        <f t="shared" si="41"/>
        <v/>
      </c>
      <c r="AP128" s="155" t="str">
        <f t="shared" si="42"/>
        <v/>
      </c>
      <c r="AR128" s="166" t="str">
        <f t="shared" si="30"/>
        <v/>
      </c>
      <c r="AS128" s="167" t="str">
        <f t="shared" si="31"/>
        <v/>
      </c>
      <c r="AT128" s="168" t="str">
        <f t="shared" si="32"/>
        <v/>
      </c>
      <c r="AV128" s="160" t="str" cm="1">
        <f t="array" aca="1" ref="AV128" ca="1">IF(AND($M128=1,ISNUMBER(INDIRECT(ADDRESS(ROW(),COLUMN()-_mp_perc_gap)))), INDIRECT(ADDRESS(ROW(),COLUMN()-_mp_perc_gap))*(1-AV$8)*(1-$BQ$8), "")</f>
        <v/>
      </c>
      <c r="AW128" s="160" t="str" cm="1">
        <f t="array" aca="1" ref="AW128" ca="1">IF(AND($M128=1,ISNUMBER(INDIRECT(ADDRESS(ROW(),COLUMN()-_mp_perc_gap)))), INDIRECT(ADDRESS(ROW(),COLUMN()-_mp_perc_gap))*(1-AW$8)*(1-$BQ$8), "")</f>
        <v/>
      </c>
      <c r="AX128" s="160" t="str" cm="1">
        <f t="array" aca="1" ref="AX128" ca="1">IF(AND($M128=1,ISNUMBER(INDIRECT(ADDRESS(ROW(),COLUMN()-_mp_perc_gap)))), INDIRECT(ADDRESS(ROW(),COLUMN()-_mp_perc_gap))*(1-AX$8)*(1-$BQ$8), "")</f>
        <v/>
      </c>
      <c r="AY128" s="160" t="str" cm="1">
        <f t="array" aca="1" ref="AY128" ca="1">IF(AND($M128=1,ISNUMBER(INDIRECT(ADDRESS(ROW(),COLUMN()-_mp_perc_gap)))), INDIRECT(ADDRESS(ROW(),COLUMN()-_mp_perc_gap))*(1-AY$8)*(1-$BQ$8), "")</f>
        <v/>
      </c>
      <c r="AZ128" s="160" t="str" cm="1">
        <f t="array" aca="1" ref="AZ128" ca="1">IF(AND($M128=1,ISNUMBER(INDIRECT(ADDRESS(ROW(),COLUMN()-_mp_perc_gap)))), INDIRECT(ADDRESS(ROW(),COLUMN()-_mp_perc_gap))*(1-AZ$8)*(1-$BQ$8), "")</f>
        <v/>
      </c>
      <c r="BA128" s="160" t="str" cm="1">
        <f t="array" aca="1" ref="BA128" ca="1">IF(AND($M128=1,ISNUMBER(INDIRECT(ADDRESS(ROW(),COLUMN()-_mp_perc_gap)))), INDIRECT(ADDRESS(ROW(),COLUMN()-_mp_perc_gap))*(1-BA$8)*(1-$BQ$8), "")</f>
        <v/>
      </c>
      <c r="BB128" s="160" t="str" cm="1">
        <f t="array" aca="1" ref="BB128" ca="1">IF(AND($M128=1,ISNUMBER(INDIRECT(ADDRESS(ROW(),COLUMN()-_mp_perc_gap)))), INDIRECT(ADDRESS(ROW(),COLUMN()-_mp_perc_gap))*(1-BB$8)*(1-$BQ$8), "")</f>
        <v/>
      </c>
      <c r="BC128" s="160" t="str" cm="1">
        <f t="array" aca="1" ref="BC128" ca="1">IF(AND($M128=1,ISNUMBER(INDIRECT(ADDRESS(ROW(),COLUMN()-_mp_perc_gap)))), INDIRECT(ADDRESS(ROW(),COLUMN()-_mp_perc_gap))*(1-BC$8)*(1-$BQ$8), "")</f>
        <v/>
      </c>
      <c r="BD128" s="160" t="str" cm="1">
        <f t="array" aca="1" ref="BD128" ca="1">IF(AND($M128=1,ISNUMBER(INDIRECT(ADDRESS(ROW(),COLUMN()-_mp_perc_gap)))), INDIRECT(ADDRESS(ROW(),COLUMN()-_mp_perc_gap))*(1-BD$8)*(1-$BQ$8), "")</f>
        <v/>
      </c>
      <c r="BE128" s="160" t="str" cm="1">
        <f t="array" aca="1" ref="BE128" ca="1">IF(AND($M128=1,ISNUMBER(INDIRECT(ADDRESS(ROW(),COLUMN()-_mp_perc_gap)))), INDIRECT(ADDRESS(ROW(),COLUMN()-_mp_perc_gap))*(1-BE$8)*(1-$BQ$8), "")</f>
        <v/>
      </c>
      <c r="BF128" s="160" t="str" cm="1">
        <f t="array" aca="1" ref="BF128" ca="1">IF(AND($M128=1,ISNUMBER(INDIRECT(ADDRESS(ROW(),COLUMN()-_mp_perc_gap)))), INDIRECT(ADDRESS(ROW(),COLUMN()-_mp_perc_gap))*(1-BF$8)*(1-$BQ$8), "")</f>
        <v/>
      </c>
      <c r="BG128" s="160" t="str" cm="1">
        <f t="array" aca="1" ref="BG128" ca="1">IF(AND($M128=1,ISNUMBER(INDIRECT(ADDRESS(ROW(),COLUMN()-_mp_perc_gap)))), INDIRECT(ADDRESS(ROW(),COLUMN()-_mp_perc_gap))*(1-BG$8)*(1-$BQ$8), "")</f>
        <v/>
      </c>
      <c r="BH128" s="160" t="str" cm="1">
        <f t="array" aca="1" ref="BH128" ca="1">IF(AND($M128=1,ISNUMBER(INDIRECT(ADDRESS(ROW(),COLUMN()-_mp_perc_gap)))), INDIRECT(ADDRESS(ROW(),COLUMN()-_mp_perc_gap))*(1-BH$8)*(1-$BQ$8), "")</f>
        <v/>
      </c>
      <c r="BI128" s="160" t="str" cm="1">
        <f t="array" aca="1" ref="BI128" ca="1">IF(AND($M128=1,ISNUMBER(INDIRECT(ADDRESS(ROW(),COLUMN()-_mp_perc_gap)))), INDIRECT(ADDRESS(ROW(),COLUMN()-_mp_perc_gap))*(1-BI$8)*(1-$BQ$8), "")</f>
        <v/>
      </c>
      <c r="BJ128" s="160" t="str" cm="1">
        <f t="array" aca="1" ref="BJ128" ca="1">IF(AND($M128=1,ISNUMBER(INDIRECT(ADDRESS(ROW(),COLUMN()-_mp_perc_gap)))), INDIRECT(ADDRESS(ROW(),COLUMN()-_mp_perc_gap))*(1-BJ$8)*(1-$BQ$8), "")</f>
        <v/>
      </c>
      <c r="BK128" s="160" t="str" cm="1">
        <f t="array" aca="1" ref="BK128" ca="1">IF(AND($M128=1,ISNUMBER(INDIRECT(ADDRESS(ROW(),COLUMN()-_mp_perc_gap)))), INDIRECT(ADDRESS(ROW(),COLUMN()-_mp_perc_gap))*(1-BK$8)*(1-$BQ$8), "")</f>
        <v/>
      </c>
      <c r="BM128" s="169" t="str">
        <f t="shared" si="33"/>
        <v/>
      </c>
      <c r="BN128" s="842" t="str">
        <f t="shared" si="34"/>
        <v/>
      </c>
      <c r="BO128" s="843" t="str">
        <f t="shared" si="35"/>
        <v/>
      </c>
      <c r="BP128" s="841" t="str">
        <f t="shared" si="38"/>
        <v/>
      </c>
      <c r="BQ128" s="170"/>
      <c r="BR128" s="133" t="b">
        <f t="shared" si="36"/>
        <v>1</v>
      </c>
      <c r="BU128" s="171">
        <f t="shared" si="43"/>
        <v>0</v>
      </c>
      <c r="BV128" s="171"/>
    </row>
    <row r="129" spans="2:74" ht="14.95" customHeight="1" x14ac:dyDescent="0.2">
      <c r="B129" s="691">
        <v>118</v>
      </c>
      <c r="C129" s="554"/>
      <c r="D129" s="554"/>
      <c r="E129" s="555"/>
      <c r="F129" s="550"/>
      <c r="G129" s="551"/>
      <c r="H129" s="556"/>
      <c r="I129" s="557"/>
      <c r="J129" s="553"/>
      <c r="K129" s="146">
        <f t="shared" si="37"/>
        <v>0</v>
      </c>
      <c r="M129" s="147">
        <f t="shared" si="25"/>
        <v>0</v>
      </c>
      <c r="N129" s="148">
        <f xml:space="preserve"> IF(M129=0, 0,VLOOKUP($F129,'הנחיות למילוי-התחל כאן'!$F$6:$I$17,3,0))</f>
        <v>0</v>
      </c>
      <c r="O129" s="149">
        <f xml:space="preserve"> IF(M129=0, 0,VLOOKUP($F129,'הנחיות למילוי-התחל כאן'!$F$6:$I$17,4,0))</f>
        <v>0</v>
      </c>
      <c r="P129" s="852">
        <f t="shared" si="26"/>
        <v>0</v>
      </c>
      <c r="Q129" s="230" t="str">
        <f t="shared" si="39"/>
        <v>$S$129:$AH$129</v>
      </c>
      <c r="S129" s="565"/>
      <c r="T129" s="565"/>
      <c r="U129" s="565"/>
      <c r="V129" s="565"/>
      <c r="W129" s="565"/>
      <c r="X129" s="565"/>
      <c r="Y129" s="565"/>
      <c r="Z129" s="565"/>
      <c r="AA129" s="565"/>
      <c r="AB129" s="565"/>
      <c r="AC129" s="565"/>
      <c r="AD129" s="565"/>
      <c r="AE129" s="565"/>
      <c r="AF129" s="565"/>
      <c r="AG129" s="565"/>
      <c r="AH129" s="565"/>
      <c r="AJ129" s="164" t="str">
        <f t="shared" si="27"/>
        <v/>
      </c>
      <c r="AK129" s="152" t="str">
        <f t="shared" ca="1" si="28"/>
        <v/>
      </c>
      <c r="AL129" s="165" t="str">
        <f t="shared" si="29"/>
        <v/>
      </c>
      <c r="AN129" s="154" t="str">
        <f t="shared" si="40"/>
        <v/>
      </c>
      <c r="AO129" s="835" t="str">
        <f t="shared" si="41"/>
        <v/>
      </c>
      <c r="AP129" s="155" t="str">
        <f t="shared" si="42"/>
        <v/>
      </c>
      <c r="AR129" s="166" t="str">
        <f t="shared" si="30"/>
        <v/>
      </c>
      <c r="AS129" s="167" t="str">
        <f t="shared" si="31"/>
        <v/>
      </c>
      <c r="AT129" s="168" t="str">
        <f t="shared" si="32"/>
        <v/>
      </c>
      <c r="AV129" s="160" t="str" cm="1">
        <f t="array" aca="1" ref="AV129" ca="1">IF(AND($M129=1,ISNUMBER(INDIRECT(ADDRESS(ROW(),COLUMN()-_mp_perc_gap)))), INDIRECT(ADDRESS(ROW(),COLUMN()-_mp_perc_gap))*(1-AV$8)*(1-$BQ$8), "")</f>
        <v/>
      </c>
      <c r="AW129" s="160" t="str" cm="1">
        <f t="array" aca="1" ref="AW129" ca="1">IF(AND($M129=1,ISNUMBER(INDIRECT(ADDRESS(ROW(),COLUMN()-_mp_perc_gap)))), INDIRECT(ADDRESS(ROW(),COLUMN()-_mp_perc_gap))*(1-AW$8)*(1-$BQ$8), "")</f>
        <v/>
      </c>
      <c r="AX129" s="160" t="str" cm="1">
        <f t="array" aca="1" ref="AX129" ca="1">IF(AND($M129=1,ISNUMBER(INDIRECT(ADDRESS(ROW(),COLUMN()-_mp_perc_gap)))), INDIRECT(ADDRESS(ROW(),COLUMN()-_mp_perc_gap))*(1-AX$8)*(1-$BQ$8), "")</f>
        <v/>
      </c>
      <c r="AY129" s="160" t="str" cm="1">
        <f t="array" aca="1" ref="AY129" ca="1">IF(AND($M129=1,ISNUMBER(INDIRECT(ADDRESS(ROW(),COLUMN()-_mp_perc_gap)))), INDIRECT(ADDRESS(ROW(),COLUMN()-_mp_perc_gap))*(1-AY$8)*(1-$BQ$8), "")</f>
        <v/>
      </c>
      <c r="AZ129" s="160" t="str" cm="1">
        <f t="array" aca="1" ref="AZ129" ca="1">IF(AND($M129=1,ISNUMBER(INDIRECT(ADDRESS(ROW(),COLUMN()-_mp_perc_gap)))), INDIRECT(ADDRESS(ROW(),COLUMN()-_mp_perc_gap))*(1-AZ$8)*(1-$BQ$8), "")</f>
        <v/>
      </c>
      <c r="BA129" s="160" t="str" cm="1">
        <f t="array" aca="1" ref="BA129" ca="1">IF(AND($M129=1,ISNUMBER(INDIRECT(ADDRESS(ROW(),COLUMN()-_mp_perc_gap)))), INDIRECT(ADDRESS(ROW(),COLUMN()-_mp_perc_gap))*(1-BA$8)*(1-$BQ$8), "")</f>
        <v/>
      </c>
      <c r="BB129" s="160" t="str" cm="1">
        <f t="array" aca="1" ref="BB129" ca="1">IF(AND($M129=1,ISNUMBER(INDIRECT(ADDRESS(ROW(),COLUMN()-_mp_perc_gap)))), INDIRECT(ADDRESS(ROW(),COLUMN()-_mp_perc_gap))*(1-BB$8)*(1-$BQ$8), "")</f>
        <v/>
      </c>
      <c r="BC129" s="160" t="str" cm="1">
        <f t="array" aca="1" ref="BC129" ca="1">IF(AND($M129=1,ISNUMBER(INDIRECT(ADDRESS(ROW(),COLUMN()-_mp_perc_gap)))), INDIRECT(ADDRESS(ROW(),COLUMN()-_mp_perc_gap))*(1-BC$8)*(1-$BQ$8), "")</f>
        <v/>
      </c>
      <c r="BD129" s="160" t="str" cm="1">
        <f t="array" aca="1" ref="BD129" ca="1">IF(AND($M129=1,ISNUMBER(INDIRECT(ADDRESS(ROW(),COLUMN()-_mp_perc_gap)))), INDIRECT(ADDRESS(ROW(),COLUMN()-_mp_perc_gap))*(1-BD$8)*(1-$BQ$8), "")</f>
        <v/>
      </c>
      <c r="BE129" s="160" t="str" cm="1">
        <f t="array" aca="1" ref="BE129" ca="1">IF(AND($M129=1,ISNUMBER(INDIRECT(ADDRESS(ROW(),COLUMN()-_mp_perc_gap)))), INDIRECT(ADDRESS(ROW(),COLUMN()-_mp_perc_gap))*(1-BE$8)*(1-$BQ$8), "")</f>
        <v/>
      </c>
      <c r="BF129" s="160" t="str" cm="1">
        <f t="array" aca="1" ref="BF129" ca="1">IF(AND($M129=1,ISNUMBER(INDIRECT(ADDRESS(ROW(),COLUMN()-_mp_perc_gap)))), INDIRECT(ADDRESS(ROW(),COLUMN()-_mp_perc_gap))*(1-BF$8)*(1-$BQ$8), "")</f>
        <v/>
      </c>
      <c r="BG129" s="160" t="str" cm="1">
        <f t="array" aca="1" ref="BG129" ca="1">IF(AND($M129=1,ISNUMBER(INDIRECT(ADDRESS(ROW(),COLUMN()-_mp_perc_gap)))), INDIRECT(ADDRESS(ROW(),COLUMN()-_mp_perc_gap))*(1-BG$8)*(1-$BQ$8), "")</f>
        <v/>
      </c>
      <c r="BH129" s="160" t="str" cm="1">
        <f t="array" aca="1" ref="BH129" ca="1">IF(AND($M129=1,ISNUMBER(INDIRECT(ADDRESS(ROW(),COLUMN()-_mp_perc_gap)))), INDIRECT(ADDRESS(ROW(),COLUMN()-_mp_perc_gap))*(1-BH$8)*(1-$BQ$8), "")</f>
        <v/>
      </c>
      <c r="BI129" s="160" t="str" cm="1">
        <f t="array" aca="1" ref="BI129" ca="1">IF(AND($M129=1,ISNUMBER(INDIRECT(ADDRESS(ROW(),COLUMN()-_mp_perc_gap)))), INDIRECT(ADDRESS(ROW(),COLUMN()-_mp_perc_gap))*(1-BI$8)*(1-$BQ$8), "")</f>
        <v/>
      </c>
      <c r="BJ129" s="160" t="str" cm="1">
        <f t="array" aca="1" ref="BJ129" ca="1">IF(AND($M129=1,ISNUMBER(INDIRECT(ADDRESS(ROW(),COLUMN()-_mp_perc_gap)))), INDIRECT(ADDRESS(ROW(),COLUMN()-_mp_perc_gap))*(1-BJ$8)*(1-$BQ$8), "")</f>
        <v/>
      </c>
      <c r="BK129" s="160" t="str" cm="1">
        <f t="array" aca="1" ref="BK129" ca="1">IF(AND($M129=1,ISNUMBER(INDIRECT(ADDRESS(ROW(),COLUMN()-_mp_perc_gap)))), INDIRECT(ADDRESS(ROW(),COLUMN()-_mp_perc_gap))*(1-BK$8)*(1-$BQ$8), "")</f>
        <v/>
      </c>
      <c r="BM129" s="169" t="str">
        <f t="shared" si="33"/>
        <v/>
      </c>
      <c r="BN129" s="842" t="str">
        <f t="shared" si="34"/>
        <v/>
      </c>
      <c r="BO129" s="843" t="str">
        <f t="shared" si="35"/>
        <v/>
      </c>
      <c r="BP129" s="841" t="str">
        <f t="shared" si="38"/>
        <v/>
      </c>
      <c r="BQ129" s="170"/>
      <c r="BR129" s="133" t="b">
        <f t="shared" si="36"/>
        <v>1</v>
      </c>
      <c r="BU129" s="171">
        <f t="shared" si="43"/>
        <v>0</v>
      </c>
      <c r="BV129" s="171"/>
    </row>
    <row r="130" spans="2:74" ht="14.95" customHeight="1" x14ac:dyDescent="0.2">
      <c r="B130" s="691">
        <v>119</v>
      </c>
      <c r="C130" s="554"/>
      <c r="D130" s="554"/>
      <c r="E130" s="555"/>
      <c r="F130" s="550"/>
      <c r="G130" s="551"/>
      <c r="H130" s="556"/>
      <c r="I130" s="557"/>
      <c r="J130" s="553"/>
      <c r="K130" s="146">
        <f t="shared" si="37"/>
        <v>0</v>
      </c>
      <c r="M130" s="147">
        <f t="shared" si="25"/>
        <v>0</v>
      </c>
      <c r="N130" s="148">
        <f xml:space="preserve"> IF(M130=0, 0,VLOOKUP($F130,'הנחיות למילוי-התחל כאן'!$F$6:$I$17,3,0))</f>
        <v>0</v>
      </c>
      <c r="O130" s="149">
        <f xml:space="preserve"> IF(M130=0, 0,VLOOKUP($F130,'הנחיות למילוי-התחל כאן'!$F$6:$I$17,4,0))</f>
        <v>0</v>
      </c>
      <c r="P130" s="852">
        <f t="shared" si="26"/>
        <v>0</v>
      </c>
      <c r="Q130" s="230" t="str">
        <f t="shared" si="39"/>
        <v>$S$130:$AH$130</v>
      </c>
      <c r="S130" s="565"/>
      <c r="T130" s="565"/>
      <c r="U130" s="565"/>
      <c r="V130" s="565"/>
      <c r="W130" s="565"/>
      <c r="X130" s="565"/>
      <c r="Y130" s="565"/>
      <c r="Z130" s="565"/>
      <c r="AA130" s="565"/>
      <c r="AB130" s="565"/>
      <c r="AC130" s="565"/>
      <c r="AD130" s="565"/>
      <c r="AE130" s="565"/>
      <c r="AF130" s="565"/>
      <c r="AG130" s="565"/>
      <c r="AH130" s="565"/>
      <c r="AJ130" s="164" t="str">
        <f t="shared" si="27"/>
        <v/>
      </c>
      <c r="AK130" s="152" t="str">
        <f t="shared" ca="1" si="28"/>
        <v/>
      </c>
      <c r="AL130" s="165" t="str">
        <f t="shared" si="29"/>
        <v/>
      </c>
      <c r="AN130" s="154" t="str">
        <f t="shared" si="40"/>
        <v/>
      </c>
      <c r="AO130" s="835" t="str">
        <f t="shared" si="41"/>
        <v/>
      </c>
      <c r="AP130" s="155" t="str">
        <f t="shared" si="42"/>
        <v/>
      </c>
      <c r="AR130" s="166" t="str">
        <f t="shared" si="30"/>
        <v/>
      </c>
      <c r="AS130" s="167" t="str">
        <f t="shared" si="31"/>
        <v/>
      </c>
      <c r="AT130" s="168" t="str">
        <f t="shared" si="32"/>
        <v/>
      </c>
      <c r="AV130" s="160" t="str" cm="1">
        <f t="array" aca="1" ref="AV130" ca="1">IF(AND($M130=1,ISNUMBER(INDIRECT(ADDRESS(ROW(),COLUMN()-_mp_perc_gap)))), INDIRECT(ADDRESS(ROW(),COLUMN()-_mp_perc_gap))*(1-AV$8)*(1-$BQ$8), "")</f>
        <v/>
      </c>
      <c r="AW130" s="160" t="str" cm="1">
        <f t="array" aca="1" ref="AW130" ca="1">IF(AND($M130=1,ISNUMBER(INDIRECT(ADDRESS(ROW(),COLUMN()-_mp_perc_gap)))), INDIRECT(ADDRESS(ROW(),COLUMN()-_mp_perc_gap))*(1-AW$8)*(1-$BQ$8), "")</f>
        <v/>
      </c>
      <c r="AX130" s="160" t="str" cm="1">
        <f t="array" aca="1" ref="AX130" ca="1">IF(AND($M130=1,ISNUMBER(INDIRECT(ADDRESS(ROW(),COLUMN()-_mp_perc_gap)))), INDIRECT(ADDRESS(ROW(),COLUMN()-_mp_perc_gap))*(1-AX$8)*(1-$BQ$8), "")</f>
        <v/>
      </c>
      <c r="AY130" s="160" t="str" cm="1">
        <f t="array" aca="1" ref="AY130" ca="1">IF(AND($M130=1,ISNUMBER(INDIRECT(ADDRESS(ROW(),COLUMN()-_mp_perc_gap)))), INDIRECT(ADDRESS(ROW(),COLUMN()-_mp_perc_gap))*(1-AY$8)*(1-$BQ$8), "")</f>
        <v/>
      </c>
      <c r="AZ130" s="160" t="str" cm="1">
        <f t="array" aca="1" ref="AZ130" ca="1">IF(AND($M130=1,ISNUMBER(INDIRECT(ADDRESS(ROW(),COLUMN()-_mp_perc_gap)))), INDIRECT(ADDRESS(ROW(),COLUMN()-_mp_perc_gap))*(1-AZ$8)*(1-$BQ$8), "")</f>
        <v/>
      </c>
      <c r="BA130" s="160" t="str" cm="1">
        <f t="array" aca="1" ref="BA130" ca="1">IF(AND($M130=1,ISNUMBER(INDIRECT(ADDRESS(ROW(),COLUMN()-_mp_perc_gap)))), INDIRECT(ADDRESS(ROW(),COLUMN()-_mp_perc_gap))*(1-BA$8)*(1-$BQ$8), "")</f>
        <v/>
      </c>
      <c r="BB130" s="160" t="str" cm="1">
        <f t="array" aca="1" ref="BB130" ca="1">IF(AND($M130=1,ISNUMBER(INDIRECT(ADDRESS(ROW(),COLUMN()-_mp_perc_gap)))), INDIRECT(ADDRESS(ROW(),COLUMN()-_mp_perc_gap))*(1-BB$8)*(1-$BQ$8), "")</f>
        <v/>
      </c>
      <c r="BC130" s="160" t="str" cm="1">
        <f t="array" aca="1" ref="BC130" ca="1">IF(AND($M130=1,ISNUMBER(INDIRECT(ADDRESS(ROW(),COLUMN()-_mp_perc_gap)))), INDIRECT(ADDRESS(ROW(),COLUMN()-_mp_perc_gap))*(1-BC$8)*(1-$BQ$8), "")</f>
        <v/>
      </c>
      <c r="BD130" s="160" t="str" cm="1">
        <f t="array" aca="1" ref="BD130" ca="1">IF(AND($M130=1,ISNUMBER(INDIRECT(ADDRESS(ROW(),COLUMN()-_mp_perc_gap)))), INDIRECT(ADDRESS(ROW(),COLUMN()-_mp_perc_gap))*(1-BD$8)*(1-$BQ$8), "")</f>
        <v/>
      </c>
      <c r="BE130" s="160" t="str" cm="1">
        <f t="array" aca="1" ref="BE130" ca="1">IF(AND($M130=1,ISNUMBER(INDIRECT(ADDRESS(ROW(),COLUMN()-_mp_perc_gap)))), INDIRECT(ADDRESS(ROW(),COLUMN()-_mp_perc_gap))*(1-BE$8)*(1-$BQ$8), "")</f>
        <v/>
      </c>
      <c r="BF130" s="160" t="str" cm="1">
        <f t="array" aca="1" ref="BF130" ca="1">IF(AND($M130=1,ISNUMBER(INDIRECT(ADDRESS(ROW(),COLUMN()-_mp_perc_gap)))), INDIRECT(ADDRESS(ROW(),COLUMN()-_mp_perc_gap))*(1-BF$8)*(1-$BQ$8), "")</f>
        <v/>
      </c>
      <c r="BG130" s="160" t="str" cm="1">
        <f t="array" aca="1" ref="BG130" ca="1">IF(AND($M130=1,ISNUMBER(INDIRECT(ADDRESS(ROW(),COLUMN()-_mp_perc_gap)))), INDIRECT(ADDRESS(ROW(),COLUMN()-_mp_perc_gap))*(1-BG$8)*(1-$BQ$8), "")</f>
        <v/>
      </c>
      <c r="BH130" s="160" t="str" cm="1">
        <f t="array" aca="1" ref="BH130" ca="1">IF(AND($M130=1,ISNUMBER(INDIRECT(ADDRESS(ROW(),COLUMN()-_mp_perc_gap)))), INDIRECT(ADDRESS(ROW(),COLUMN()-_mp_perc_gap))*(1-BH$8)*(1-$BQ$8), "")</f>
        <v/>
      </c>
      <c r="BI130" s="160" t="str" cm="1">
        <f t="array" aca="1" ref="BI130" ca="1">IF(AND($M130=1,ISNUMBER(INDIRECT(ADDRESS(ROW(),COLUMN()-_mp_perc_gap)))), INDIRECT(ADDRESS(ROW(),COLUMN()-_mp_perc_gap))*(1-BI$8)*(1-$BQ$8), "")</f>
        <v/>
      </c>
      <c r="BJ130" s="160" t="str" cm="1">
        <f t="array" aca="1" ref="BJ130" ca="1">IF(AND($M130=1,ISNUMBER(INDIRECT(ADDRESS(ROW(),COLUMN()-_mp_perc_gap)))), INDIRECT(ADDRESS(ROW(),COLUMN()-_mp_perc_gap))*(1-BJ$8)*(1-$BQ$8), "")</f>
        <v/>
      </c>
      <c r="BK130" s="160" t="str" cm="1">
        <f t="array" aca="1" ref="BK130" ca="1">IF(AND($M130=1,ISNUMBER(INDIRECT(ADDRESS(ROW(),COLUMN()-_mp_perc_gap)))), INDIRECT(ADDRESS(ROW(),COLUMN()-_mp_perc_gap))*(1-BK$8)*(1-$BQ$8), "")</f>
        <v/>
      </c>
      <c r="BM130" s="169" t="str">
        <f t="shared" si="33"/>
        <v/>
      </c>
      <c r="BN130" s="842" t="str">
        <f t="shared" si="34"/>
        <v/>
      </c>
      <c r="BO130" s="843" t="str">
        <f t="shared" si="35"/>
        <v/>
      </c>
      <c r="BP130" s="841" t="str">
        <f t="shared" si="38"/>
        <v/>
      </c>
      <c r="BQ130" s="170"/>
      <c r="BR130" s="133" t="b">
        <f t="shared" si="36"/>
        <v>1</v>
      </c>
      <c r="BU130" s="171">
        <f t="shared" si="43"/>
        <v>0</v>
      </c>
      <c r="BV130" s="171"/>
    </row>
    <row r="131" spans="2:74" ht="14.95" customHeight="1" x14ac:dyDescent="0.2">
      <c r="B131" s="691">
        <v>120</v>
      </c>
      <c r="C131" s="554"/>
      <c r="D131" s="554"/>
      <c r="E131" s="555"/>
      <c r="F131" s="550"/>
      <c r="G131" s="551"/>
      <c r="H131" s="556"/>
      <c r="I131" s="557"/>
      <c r="J131" s="553"/>
      <c r="K131" s="146">
        <f t="shared" si="37"/>
        <v>0</v>
      </c>
      <c r="M131" s="147">
        <f t="shared" si="25"/>
        <v>0</v>
      </c>
      <c r="N131" s="148">
        <f xml:space="preserve"> IF(M131=0, 0,VLOOKUP($F131,'הנחיות למילוי-התחל כאן'!$F$6:$I$17,3,0))</f>
        <v>0</v>
      </c>
      <c r="O131" s="149">
        <f xml:space="preserve"> IF(M131=0, 0,VLOOKUP($F131,'הנחיות למילוי-התחל כאן'!$F$6:$I$17,4,0))</f>
        <v>0</v>
      </c>
      <c r="P131" s="852">
        <f t="shared" si="26"/>
        <v>0</v>
      </c>
      <c r="Q131" s="230" t="str">
        <f t="shared" si="39"/>
        <v>$S$131:$AH$131</v>
      </c>
      <c r="S131" s="565"/>
      <c r="T131" s="565"/>
      <c r="U131" s="565"/>
      <c r="V131" s="565"/>
      <c r="W131" s="565"/>
      <c r="X131" s="565"/>
      <c r="Y131" s="565"/>
      <c r="Z131" s="565"/>
      <c r="AA131" s="565"/>
      <c r="AB131" s="565"/>
      <c r="AC131" s="565"/>
      <c r="AD131" s="565"/>
      <c r="AE131" s="565"/>
      <c r="AF131" s="565"/>
      <c r="AG131" s="565"/>
      <c r="AH131" s="565"/>
      <c r="AJ131" s="164" t="str">
        <f t="shared" si="27"/>
        <v/>
      </c>
      <c r="AK131" s="152" t="str">
        <f t="shared" ca="1" si="28"/>
        <v/>
      </c>
      <c r="AL131" s="165" t="str">
        <f t="shared" si="29"/>
        <v/>
      </c>
      <c r="AN131" s="154" t="str">
        <f t="shared" si="40"/>
        <v/>
      </c>
      <c r="AO131" s="835" t="str">
        <f t="shared" si="41"/>
        <v/>
      </c>
      <c r="AP131" s="155" t="str">
        <f t="shared" si="42"/>
        <v/>
      </c>
      <c r="AR131" s="166" t="str">
        <f t="shared" si="30"/>
        <v/>
      </c>
      <c r="AS131" s="167" t="str">
        <f t="shared" si="31"/>
        <v/>
      </c>
      <c r="AT131" s="168" t="str">
        <f t="shared" si="32"/>
        <v/>
      </c>
      <c r="AV131" s="160" t="str" cm="1">
        <f t="array" aca="1" ref="AV131" ca="1">IF(AND($M131=1,ISNUMBER(INDIRECT(ADDRESS(ROW(),COLUMN()-_mp_perc_gap)))), INDIRECT(ADDRESS(ROW(),COLUMN()-_mp_perc_gap))*(1-AV$8)*(1-$BQ$8), "")</f>
        <v/>
      </c>
      <c r="AW131" s="160" t="str" cm="1">
        <f t="array" aca="1" ref="AW131" ca="1">IF(AND($M131=1,ISNUMBER(INDIRECT(ADDRESS(ROW(),COLUMN()-_mp_perc_gap)))), INDIRECT(ADDRESS(ROW(),COLUMN()-_mp_perc_gap))*(1-AW$8)*(1-$BQ$8), "")</f>
        <v/>
      </c>
      <c r="AX131" s="160" t="str" cm="1">
        <f t="array" aca="1" ref="AX131" ca="1">IF(AND($M131=1,ISNUMBER(INDIRECT(ADDRESS(ROW(),COLUMN()-_mp_perc_gap)))), INDIRECT(ADDRESS(ROW(),COLUMN()-_mp_perc_gap))*(1-AX$8)*(1-$BQ$8), "")</f>
        <v/>
      </c>
      <c r="AY131" s="160" t="str" cm="1">
        <f t="array" aca="1" ref="AY131" ca="1">IF(AND($M131=1,ISNUMBER(INDIRECT(ADDRESS(ROW(),COLUMN()-_mp_perc_gap)))), INDIRECT(ADDRESS(ROW(),COLUMN()-_mp_perc_gap))*(1-AY$8)*(1-$BQ$8), "")</f>
        <v/>
      </c>
      <c r="AZ131" s="160" t="str" cm="1">
        <f t="array" aca="1" ref="AZ131" ca="1">IF(AND($M131=1,ISNUMBER(INDIRECT(ADDRESS(ROW(),COLUMN()-_mp_perc_gap)))), INDIRECT(ADDRESS(ROW(),COLUMN()-_mp_perc_gap))*(1-AZ$8)*(1-$BQ$8), "")</f>
        <v/>
      </c>
      <c r="BA131" s="160" t="str" cm="1">
        <f t="array" aca="1" ref="BA131" ca="1">IF(AND($M131=1,ISNUMBER(INDIRECT(ADDRESS(ROW(),COLUMN()-_mp_perc_gap)))), INDIRECT(ADDRESS(ROW(),COLUMN()-_mp_perc_gap))*(1-BA$8)*(1-$BQ$8), "")</f>
        <v/>
      </c>
      <c r="BB131" s="160" t="str" cm="1">
        <f t="array" aca="1" ref="BB131" ca="1">IF(AND($M131=1,ISNUMBER(INDIRECT(ADDRESS(ROW(),COLUMN()-_mp_perc_gap)))), INDIRECT(ADDRESS(ROW(),COLUMN()-_mp_perc_gap))*(1-BB$8)*(1-$BQ$8), "")</f>
        <v/>
      </c>
      <c r="BC131" s="160" t="str" cm="1">
        <f t="array" aca="1" ref="BC131" ca="1">IF(AND($M131=1,ISNUMBER(INDIRECT(ADDRESS(ROW(),COLUMN()-_mp_perc_gap)))), INDIRECT(ADDRESS(ROW(),COLUMN()-_mp_perc_gap))*(1-BC$8)*(1-$BQ$8), "")</f>
        <v/>
      </c>
      <c r="BD131" s="160" t="str" cm="1">
        <f t="array" aca="1" ref="BD131" ca="1">IF(AND($M131=1,ISNUMBER(INDIRECT(ADDRESS(ROW(),COLUMN()-_mp_perc_gap)))), INDIRECT(ADDRESS(ROW(),COLUMN()-_mp_perc_gap))*(1-BD$8)*(1-$BQ$8), "")</f>
        <v/>
      </c>
      <c r="BE131" s="160" t="str" cm="1">
        <f t="array" aca="1" ref="BE131" ca="1">IF(AND($M131=1,ISNUMBER(INDIRECT(ADDRESS(ROW(),COLUMN()-_mp_perc_gap)))), INDIRECT(ADDRESS(ROW(),COLUMN()-_mp_perc_gap))*(1-BE$8)*(1-$BQ$8), "")</f>
        <v/>
      </c>
      <c r="BF131" s="160" t="str" cm="1">
        <f t="array" aca="1" ref="BF131" ca="1">IF(AND($M131=1,ISNUMBER(INDIRECT(ADDRESS(ROW(),COLUMN()-_mp_perc_gap)))), INDIRECT(ADDRESS(ROW(),COLUMN()-_mp_perc_gap))*(1-BF$8)*(1-$BQ$8), "")</f>
        <v/>
      </c>
      <c r="BG131" s="160" t="str" cm="1">
        <f t="array" aca="1" ref="BG131" ca="1">IF(AND($M131=1,ISNUMBER(INDIRECT(ADDRESS(ROW(),COLUMN()-_mp_perc_gap)))), INDIRECT(ADDRESS(ROW(),COLUMN()-_mp_perc_gap))*(1-BG$8)*(1-$BQ$8), "")</f>
        <v/>
      </c>
      <c r="BH131" s="160" t="str" cm="1">
        <f t="array" aca="1" ref="BH131" ca="1">IF(AND($M131=1,ISNUMBER(INDIRECT(ADDRESS(ROW(),COLUMN()-_mp_perc_gap)))), INDIRECT(ADDRESS(ROW(),COLUMN()-_mp_perc_gap))*(1-BH$8)*(1-$BQ$8), "")</f>
        <v/>
      </c>
      <c r="BI131" s="160" t="str" cm="1">
        <f t="array" aca="1" ref="BI131" ca="1">IF(AND($M131=1,ISNUMBER(INDIRECT(ADDRESS(ROW(),COLUMN()-_mp_perc_gap)))), INDIRECT(ADDRESS(ROW(),COLUMN()-_mp_perc_gap))*(1-BI$8)*(1-$BQ$8), "")</f>
        <v/>
      </c>
      <c r="BJ131" s="160" t="str" cm="1">
        <f t="array" aca="1" ref="BJ131" ca="1">IF(AND($M131=1,ISNUMBER(INDIRECT(ADDRESS(ROW(),COLUMN()-_mp_perc_gap)))), INDIRECT(ADDRESS(ROW(),COLUMN()-_mp_perc_gap))*(1-BJ$8)*(1-$BQ$8), "")</f>
        <v/>
      </c>
      <c r="BK131" s="160" t="str" cm="1">
        <f t="array" aca="1" ref="BK131" ca="1">IF(AND($M131=1,ISNUMBER(INDIRECT(ADDRESS(ROW(),COLUMN()-_mp_perc_gap)))), INDIRECT(ADDRESS(ROW(),COLUMN()-_mp_perc_gap))*(1-BK$8)*(1-$BQ$8), "")</f>
        <v/>
      </c>
      <c r="BM131" s="169" t="str">
        <f t="shared" si="33"/>
        <v/>
      </c>
      <c r="BN131" s="842" t="str">
        <f t="shared" si="34"/>
        <v/>
      </c>
      <c r="BO131" s="843" t="str">
        <f t="shared" si="35"/>
        <v/>
      </c>
      <c r="BP131" s="841" t="str">
        <f t="shared" si="38"/>
        <v/>
      </c>
      <c r="BQ131" s="170"/>
      <c r="BR131" s="133" t="b">
        <f t="shared" si="36"/>
        <v>1</v>
      </c>
      <c r="BU131" s="171">
        <f t="shared" si="43"/>
        <v>0</v>
      </c>
      <c r="BV131" s="171"/>
    </row>
    <row r="132" spans="2:74" ht="14.95" customHeight="1" x14ac:dyDescent="0.2">
      <c r="B132" s="691">
        <v>121</v>
      </c>
      <c r="C132" s="554"/>
      <c r="D132" s="554"/>
      <c r="E132" s="555"/>
      <c r="F132" s="550"/>
      <c r="G132" s="551"/>
      <c r="H132" s="556"/>
      <c r="I132" s="557"/>
      <c r="J132" s="553"/>
      <c r="K132" s="146">
        <f t="shared" si="37"/>
        <v>0</v>
      </c>
      <c r="M132" s="147">
        <f t="shared" si="25"/>
        <v>0</v>
      </c>
      <c r="N132" s="148">
        <f xml:space="preserve"> IF(M132=0, 0,VLOOKUP($F132,'הנחיות למילוי-התחל כאן'!$F$6:$I$17,3,0))</f>
        <v>0</v>
      </c>
      <c r="O132" s="149">
        <f xml:space="preserve"> IF(M132=0, 0,VLOOKUP($F132,'הנחיות למילוי-התחל כאן'!$F$6:$I$17,4,0))</f>
        <v>0</v>
      </c>
      <c r="P132" s="852">
        <f t="shared" si="26"/>
        <v>0</v>
      </c>
      <c r="Q132" s="230" t="str">
        <f t="shared" si="39"/>
        <v>$S$132:$AH$132</v>
      </c>
      <c r="S132" s="565"/>
      <c r="T132" s="565"/>
      <c r="U132" s="565"/>
      <c r="V132" s="565"/>
      <c r="W132" s="565"/>
      <c r="X132" s="565"/>
      <c r="Y132" s="565"/>
      <c r="Z132" s="565"/>
      <c r="AA132" s="565"/>
      <c r="AB132" s="565"/>
      <c r="AC132" s="565"/>
      <c r="AD132" s="565"/>
      <c r="AE132" s="565"/>
      <c r="AF132" s="565"/>
      <c r="AG132" s="565"/>
      <c r="AH132" s="565"/>
      <c r="AJ132" s="164" t="str">
        <f t="shared" si="27"/>
        <v/>
      </c>
      <c r="AK132" s="152" t="str">
        <f t="shared" ca="1" si="28"/>
        <v/>
      </c>
      <c r="AL132" s="165" t="str">
        <f t="shared" si="29"/>
        <v/>
      </c>
      <c r="AN132" s="154" t="str">
        <f t="shared" si="40"/>
        <v/>
      </c>
      <c r="AO132" s="835" t="str">
        <f t="shared" si="41"/>
        <v/>
      </c>
      <c r="AP132" s="155" t="str">
        <f t="shared" si="42"/>
        <v/>
      </c>
      <c r="AR132" s="166" t="str">
        <f t="shared" si="30"/>
        <v/>
      </c>
      <c r="AS132" s="167" t="str">
        <f t="shared" si="31"/>
        <v/>
      </c>
      <c r="AT132" s="168" t="str">
        <f t="shared" si="32"/>
        <v/>
      </c>
      <c r="AV132" s="160" t="str" cm="1">
        <f t="array" aca="1" ref="AV132" ca="1">IF(AND($M132=1,ISNUMBER(INDIRECT(ADDRESS(ROW(),COLUMN()-_mp_perc_gap)))), INDIRECT(ADDRESS(ROW(),COLUMN()-_mp_perc_gap))*(1-AV$8)*(1-$BQ$8), "")</f>
        <v/>
      </c>
      <c r="AW132" s="160" t="str" cm="1">
        <f t="array" aca="1" ref="AW132" ca="1">IF(AND($M132=1,ISNUMBER(INDIRECT(ADDRESS(ROW(),COLUMN()-_mp_perc_gap)))), INDIRECT(ADDRESS(ROW(),COLUMN()-_mp_perc_gap))*(1-AW$8)*(1-$BQ$8), "")</f>
        <v/>
      </c>
      <c r="AX132" s="160" t="str" cm="1">
        <f t="array" aca="1" ref="AX132" ca="1">IF(AND($M132=1,ISNUMBER(INDIRECT(ADDRESS(ROW(),COLUMN()-_mp_perc_gap)))), INDIRECT(ADDRESS(ROW(),COLUMN()-_mp_perc_gap))*(1-AX$8)*(1-$BQ$8), "")</f>
        <v/>
      </c>
      <c r="AY132" s="160" t="str" cm="1">
        <f t="array" aca="1" ref="AY132" ca="1">IF(AND($M132=1,ISNUMBER(INDIRECT(ADDRESS(ROW(),COLUMN()-_mp_perc_gap)))), INDIRECT(ADDRESS(ROW(),COLUMN()-_mp_perc_gap))*(1-AY$8)*(1-$BQ$8), "")</f>
        <v/>
      </c>
      <c r="AZ132" s="160" t="str" cm="1">
        <f t="array" aca="1" ref="AZ132" ca="1">IF(AND($M132=1,ISNUMBER(INDIRECT(ADDRESS(ROW(),COLUMN()-_mp_perc_gap)))), INDIRECT(ADDRESS(ROW(),COLUMN()-_mp_perc_gap))*(1-AZ$8)*(1-$BQ$8), "")</f>
        <v/>
      </c>
      <c r="BA132" s="160" t="str" cm="1">
        <f t="array" aca="1" ref="BA132" ca="1">IF(AND($M132=1,ISNUMBER(INDIRECT(ADDRESS(ROW(),COLUMN()-_mp_perc_gap)))), INDIRECT(ADDRESS(ROW(),COLUMN()-_mp_perc_gap))*(1-BA$8)*(1-$BQ$8), "")</f>
        <v/>
      </c>
      <c r="BB132" s="160" t="str" cm="1">
        <f t="array" aca="1" ref="BB132" ca="1">IF(AND($M132=1,ISNUMBER(INDIRECT(ADDRESS(ROW(),COLUMN()-_mp_perc_gap)))), INDIRECT(ADDRESS(ROW(),COLUMN()-_mp_perc_gap))*(1-BB$8)*(1-$BQ$8), "")</f>
        <v/>
      </c>
      <c r="BC132" s="160" t="str" cm="1">
        <f t="array" aca="1" ref="BC132" ca="1">IF(AND($M132=1,ISNUMBER(INDIRECT(ADDRESS(ROW(),COLUMN()-_mp_perc_gap)))), INDIRECT(ADDRESS(ROW(),COLUMN()-_mp_perc_gap))*(1-BC$8)*(1-$BQ$8), "")</f>
        <v/>
      </c>
      <c r="BD132" s="160" t="str" cm="1">
        <f t="array" aca="1" ref="BD132" ca="1">IF(AND($M132=1,ISNUMBER(INDIRECT(ADDRESS(ROW(),COLUMN()-_mp_perc_gap)))), INDIRECT(ADDRESS(ROW(),COLUMN()-_mp_perc_gap))*(1-BD$8)*(1-$BQ$8), "")</f>
        <v/>
      </c>
      <c r="BE132" s="160" t="str" cm="1">
        <f t="array" aca="1" ref="BE132" ca="1">IF(AND($M132=1,ISNUMBER(INDIRECT(ADDRESS(ROW(),COLUMN()-_mp_perc_gap)))), INDIRECT(ADDRESS(ROW(),COLUMN()-_mp_perc_gap))*(1-BE$8)*(1-$BQ$8), "")</f>
        <v/>
      </c>
      <c r="BF132" s="160" t="str" cm="1">
        <f t="array" aca="1" ref="BF132" ca="1">IF(AND($M132=1,ISNUMBER(INDIRECT(ADDRESS(ROW(),COLUMN()-_mp_perc_gap)))), INDIRECT(ADDRESS(ROW(),COLUMN()-_mp_perc_gap))*(1-BF$8)*(1-$BQ$8), "")</f>
        <v/>
      </c>
      <c r="BG132" s="160" t="str" cm="1">
        <f t="array" aca="1" ref="BG132" ca="1">IF(AND($M132=1,ISNUMBER(INDIRECT(ADDRESS(ROW(),COLUMN()-_mp_perc_gap)))), INDIRECT(ADDRESS(ROW(),COLUMN()-_mp_perc_gap))*(1-BG$8)*(1-$BQ$8), "")</f>
        <v/>
      </c>
      <c r="BH132" s="160" t="str" cm="1">
        <f t="array" aca="1" ref="BH132" ca="1">IF(AND($M132=1,ISNUMBER(INDIRECT(ADDRESS(ROW(),COLUMN()-_mp_perc_gap)))), INDIRECT(ADDRESS(ROW(),COLUMN()-_mp_perc_gap))*(1-BH$8)*(1-$BQ$8), "")</f>
        <v/>
      </c>
      <c r="BI132" s="160" t="str" cm="1">
        <f t="array" aca="1" ref="BI132" ca="1">IF(AND($M132=1,ISNUMBER(INDIRECT(ADDRESS(ROW(),COLUMN()-_mp_perc_gap)))), INDIRECT(ADDRESS(ROW(),COLUMN()-_mp_perc_gap))*(1-BI$8)*(1-$BQ$8), "")</f>
        <v/>
      </c>
      <c r="BJ132" s="160" t="str" cm="1">
        <f t="array" aca="1" ref="BJ132" ca="1">IF(AND($M132=1,ISNUMBER(INDIRECT(ADDRESS(ROW(),COLUMN()-_mp_perc_gap)))), INDIRECT(ADDRESS(ROW(),COLUMN()-_mp_perc_gap))*(1-BJ$8)*(1-$BQ$8), "")</f>
        <v/>
      </c>
      <c r="BK132" s="160" t="str" cm="1">
        <f t="array" aca="1" ref="BK132" ca="1">IF(AND($M132=1,ISNUMBER(INDIRECT(ADDRESS(ROW(),COLUMN()-_mp_perc_gap)))), INDIRECT(ADDRESS(ROW(),COLUMN()-_mp_perc_gap))*(1-BK$8)*(1-$BQ$8), "")</f>
        <v/>
      </c>
      <c r="BM132" s="169" t="str">
        <f t="shared" si="33"/>
        <v/>
      </c>
      <c r="BN132" s="842" t="str">
        <f t="shared" si="34"/>
        <v/>
      </c>
      <c r="BO132" s="843" t="str">
        <f t="shared" si="35"/>
        <v/>
      </c>
      <c r="BP132" s="841" t="str">
        <f t="shared" si="38"/>
        <v/>
      </c>
      <c r="BQ132" s="170"/>
      <c r="BR132" s="133" t="b">
        <f t="shared" si="36"/>
        <v>1</v>
      </c>
      <c r="BU132" s="171">
        <f t="shared" si="43"/>
        <v>0</v>
      </c>
      <c r="BV132" s="171"/>
    </row>
    <row r="133" spans="2:74" ht="14.95" customHeight="1" x14ac:dyDescent="0.2">
      <c r="B133" s="691">
        <v>122</v>
      </c>
      <c r="C133" s="554"/>
      <c r="D133" s="554"/>
      <c r="E133" s="555"/>
      <c r="F133" s="550"/>
      <c r="G133" s="551"/>
      <c r="H133" s="556"/>
      <c r="I133" s="557"/>
      <c r="J133" s="553"/>
      <c r="K133" s="146">
        <f t="shared" si="37"/>
        <v>0</v>
      </c>
      <c r="M133" s="147">
        <f t="shared" si="25"/>
        <v>0</v>
      </c>
      <c r="N133" s="148">
        <f xml:space="preserve"> IF(M133=0, 0,VLOOKUP($F133,'הנחיות למילוי-התחל כאן'!$F$6:$I$17,3,0))</f>
        <v>0</v>
      </c>
      <c r="O133" s="149">
        <f xml:space="preserve"> IF(M133=0, 0,VLOOKUP($F133,'הנחיות למילוי-התחל כאן'!$F$6:$I$17,4,0))</f>
        <v>0</v>
      </c>
      <c r="P133" s="852">
        <f t="shared" si="26"/>
        <v>0</v>
      </c>
      <c r="Q133" s="230" t="str">
        <f t="shared" si="39"/>
        <v>$S$133:$AH$133</v>
      </c>
      <c r="S133" s="565"/>
      <c r="T133" s="565"/>
      <c r="U133" s="565"/>
      <c r="V133" s="565"/>
      <c r="W133" s="565"/>
      <c r="X133" s="565"/>
      <c r="Y133" s="565"/>
      <c r="Z133" s="565"/>
      <c r="AA133" s="565"/>
      <c r="AB133" s="565"/>
      <c r="AC133" s="565"/>
      <c r="AD133" s="565"/>
      <c r="AE133" s="565"/>
      <c r="AF133" s="565"/>
      <c r="AG133" s="565"/>
      <c r="AH133" s="565"/>
      <c r="AJ133" s="164" t="str">
        <f t="shared" si="27"/>
        <v/>
      </c>
      <c r="AK133" s="152" t="str">
        <f t="shared" ca="1" si="28"/>
        <v/>
      </c>
      <c r="AL133" s="165" t="str">
        <f t="shared" si="29"/>
        <v/>
      </c>
      <c r="AN133" s="154" t="str">
        <f t="shared" si="40"/>
        <v/>
      </c>
      <c r="AO133" s="835" t="str">
        <f t="shared" si="41"/>
        <v/>
      </c>
      <c r="AP133" s="155" t="str">
        <f t="shared" si="42"/>
        <v/>
      </c>
      <c r="AR133" s="166" t="str">
        <f t="shared" si="30"/>
        <v/>
      </c>
      <c r="AS133" s="167" t="str">
        <f t="shared" si="31"/>
        <v/>
      </c>
      <c r="AT133" s="168" t="str">
        <f t="shared" si="32"/>
        <v/>
      </c>
      <c r="AV133" s="160" t="str" cm="1">
        <f t="array" aca="1" ref="AV133" ca="1">IF(AND($M133=1,ISNUMBER(INDIRECT(ADDRESS(ROW(),COLUMN()-_mp_perc_gap)))), INDIRECT(ADDRESS(ROW(),COLUMN()-_mp_perc_gap))*(1-AV$8)*(1-$BQ$8), "")</f>
        <v/>
      </c>
      <c r="AW133" s="160" t="str" cm="1">
        <f t="array" aca="1" ref="AW133" ca="1">IF(AND($M133=1,ISNUMBER(INDIRECT(ADDRESS(ROW(),COLUMN()-_mp_perc_gap)))), INDIRECT(ADDRESS(ROW(),COLUMN()-_mp_perc_gap))*(1-AW$8)*(1-$BQ$8), "")</f>
        <v/>
      </c>
      <c r="AX133" s="160" t="str" cm="1">
        <f t="array" aca="1" ref="AX133" ca="1">IF(AND($M133=1,ISNUMBER(INDIRECT(ADDRESS(ROW(),COLUMN()-_mp_perc_gap)))), INDIRECT(ADDRESS(ROW(),COLUMN()-_mp_perc_gap))*(1-AX$8)*(1-$BQ$8), "")</f>
        <v/>
      </c>
      <c r="AY133" s="160" t="str" cm="1">
        <f t="array" aca="1" ref="AY133" ca="1">IF(AND($M133=1,ISNUMBER(INDIRECT(ADDRESS(ROW(),COLUMN()-_mp_perc_gap)))), INDIRECT(ADDRESS(ROW(),COLUMN()-_mp_perc_gap))*(1-AY$8)*(1-$BQ$8), "")</f>
        <v/>
      </c>
      <c r="AZ133" s="160" t="str" cm="1">
        <f t="array" aca="1" ref="AZ133" ca="1">IF(AND($M133=1,ISNUMBER(INDIRECT(ADDRESS(ROW(),COLUMN()-_mp_perc_gap)))), INDIRECT(ADDRESS(ROW(),COLUMN()-_mp_perc_gap))*(1-AZ$8)*(1-$BQ$8), "")</f>
        <v/>
      </c>
      <c r="BA133" s="160" t="str" cm="1">
        <f t="array" aca="1" ref="BA133" ca="1">IF(AND($M133=1,ISNUMBER(INDIRECT(ADDRESS(ROW(),COLUMN()-_mp_perc_gap)))), INDIRECT(ADDRESS(ROW(),COLUMN()-_mp_perc_gap))*(1-BA$8)*(1-$BQ$8), "")</f>
        <v/>
      </c>
      <c r="BB133" s="160" t="str" cm="1">
        <f t="array" aca="1" ref="BB133" ca="1">IF(AND($M133=1,ISNUMBER(INDIRECT(ADDRESS(ROW(),COLUMN()-_mp_perc_gap)))), INDIRECT(ADDRESS(ROW(),COLUMN()-_mp_perc_gap))*(1-BB$8)*(1-$BQ$8), "")</f>
        <v/>
      </c>
      <c r="BC133" s="160" t="str" cm="1">
        <f t="array" aca="1" ref="BC133" ca="1">IF(AND($M133=1,ISNUMBER(INDIRECT(ADDRESS(ROW(),COLUMN()-_mp_perc_gap)))), INDIRECT(ADDRESS(ROW(),COLUMN()-_mp_perc_gap))*(1-BC$8)*(1-$BQ$8), "")</f>
        <v/>
      </c>
      <c r="BD133" s="160" t="str" cm="1">
        <f t="array" aca="1" ref="BD133" ca="1">IF(AND($M133=1,ISNUMBER(INDIRECT(ADDRESS(ROW(),COLUMN()-_mp_perc_gap)))), INDIRECT(ADDRESS(ROW(),COLUMN()-_mp_perc_gap))*(1-BD$8)*(1-$BQ$8), "")</f>
        <v/>
      </c>
      <c r="BE133" s="160" t="str" cm="1">
        <f t="array" aca="1" ref="BE133" ca="1">IF(AND($M133=1,ISNUMBER(INDIRECT(ADDRESS(ROW(),COLUMN()-_mp_perc_gap)))), INDIRECT(ADDRESS(ROW(),COLUMN()-_mp_perc_gap))*(1-BE$8)*(1-$BQ$8), "")</f>
        <v/>
      </c>
      <c r="BF133" s="160" t="str" cm="1">
        <f t="array" aca="1" ref="BF133" ca="1">IF(AND($M133=1,ISNUMBER(INDIRECT(ADDRESS(ROW(),COLUMN()-_mp_perc_gap)))), INDIRECT(ADDRESS(ROW(),COLUMN()-_mp_perc_gap))*(1-BF$8)*(1-$BQ$8), "")</f>
        <v/>
      </c>
      <c r="BG133" s="160" t="str" cm="1">
        <f t="array" aca="1" ref="BG133" ca="1">IF(AND($M133=1,ISNUMBER(INDIRECT(ADDRESS(ROW(),COLUMN()-_mp_perc_gap)))), INDIRECT(ADDRESS(ROW(),COLUMN()-_mp_perc_gap))*(1-BG$8)*(1-$BQ$8), "")</f>
        <v/>
      </c>
      <c r="BH133" s="160" t="str" cm="1">
        <f t="array" aca="1" ref="BH133" ca="1">IF(AND($M133=1,ISNUMBER(INDIRECT(ADDRESS(ROW(),COLUMN()-_mp_perc_gap)))), INDIRECT(ADDRESS(ROW(),COLUMN()-_mp_perc_gap))*(1-BH$8)*(1-$BQ$8), "")</f>
        <v/>
      </c>
      <c r="BI133" s="160" t="str" cm="1">
        <f t="array" aca="1" ref="BI133" ca="1">IF(AND($M133=1,ISNUMBER(INDIRECT(ADDRESS(ROW(),COLUMN()-_mp_perc_gap)))), INDIRECT(ADDRESS(ROW(),COLUMN()-_mp_perc_gap))*(1-BI$8)*(1-$BQ$8), "")</f>
        <v/>
      </c>
      <c r="BJ133" s="160" t="str" cm="1">
        <f t="array" aca="1" ref="BJ133" ca="1">IF(AND($M133=1,ISNUMBER(INDIRECT(ADDRESS(ROW(),COLUMN()-_mp_perc_gap)))), INDIRECT(ADDRESS(ROW(),COLUMN()-_mp_perc_gap))*(1-BJ$8)*(1-$BQ$8), "")</f>
        <v/>
      </c>
      <c r="BK133" s="160" t="str" cm="1">
        <f t="array" aca="1" ref="BK133" ca="1">IF(AND($M133=1,ISNUMBER(INDIRECT(ADDRESS(ROW(),COLUMN()-_mp_perc_gap)))), INDIRECT(ADDRESS(ROW(),COLUMN()-_mp_perc_gap))*(1-BK$8)*(1-$BQ$8), "")</f>
        <v/>
      </c>
      <c r="BM133" s="169" t="str">
        <f t="shared" si="33"/>
        <v/>
      </c>
      <c r="BN133" s="842" t="str">
        <f t="shared" si="34"/>
        <v/>
      </c>
      <c r="BO133" s="843" t="str">
        <f t="shared" si="35"/>
        <v/>
      </c>
      <c r="BP133" s="841" t="str">
        <f t="shared" si="38"/>
        <v/>
      </c>
      <c r="BQ133" s="170"/>
      <c r="BR133" s="133" t="b">
        <f t="shared" si="36"/>
        <v>1</v>
      </c>
      <c r="BU133" s="171">
        <f t="shared" si="43"/>
        <v>0</v>
      </c>
      <c r="BV133" s="171"/>
    </row>
    <row r="134" spans="2:74" ht="14.95" customHeight="1" x14ac:dyDescent="0.2">
      <c r="B134" s="691">
        <v>123</v>
      </c>
      <c r="C134" s="554"/>
      <c r="D134" s="554"/>
      <c r="E134" s="555"/>
      <c r="F134" s="550"/>
      <c r="G134" s="551"/>
      <c r="H134" s="556"/>
      <c r="I134" s="557"/>
      <c r="J134" s="553"/>
      <c r="K134" s="146">
        <f t="shared" si="37"/>
        <v>0</v>
      </c>
      <c r="M134" s="147">
        <f t="shared" si="25"/>
        <v>0</v>
      </c>
      <c r="N134" s="148">
        <f xml:space="preserve"> IF(M134=0, 0,VLOOKUP($F134,'הנחיות למילוי-התחל כאן'!$F$6:$I$17,3,0))</f>
        <v>0</v>
      </c>
      <c r="O134" s="149">
        <f xml:space="preserve"> IF(M134=0, 0,VLOOKUP($F134,'הנחיות למילוי-התחל כאן'!$F$6:$I$17,4,0))</f>
        <v>0</v>
      </c>
      <c r="P134" s="852">
        <f t="shared" si="26"/>
        <v>0</v>
      </c>
      <c r="Q134" s="230" t="str">
        <f t="shared" si="39"/>
        <v>$S$134:$AH$134</v>
      </c>
      <c r="S134" s="565"/>
      <c r="T134" s="565"/>
      <c r="U134" s="565"/>
      <c r="V134" s="565"/>
      <c r="W134" s="565"/>
      <c r="X134" s="565"/>
      <c r="Y134" s="565"/>
      <c r="Z134" s="565"/>
      <c r="AA134" s="565"/>
      <c r="AB134" s="565"/>
      <c r="AC134" s="565"/>
      <c r="AD134" s="565"/>
      <c r="AE134" s="565"/>
      <c r="AF134" s="565"/>
      <c r="AG134" s="565"/>
      <c r="AH134" s="565"/>
      <c r="AJ134" s="164" t="str">
        <f t="shared" si="27"/>
        <v/>
      </c>
      <c r="AK134" s="152" t="str">
        <f t="shared" ca="1" si="28"/>
        <v/>
      </c>
      <c r="AL134" s="165" t="str">
        <f t="shared" si="29"/>
        <v/>
      </c>
      <c r="AN134" s="154" t="str">
        <f t="shared" si="40"/>
        <v/>
      </c>
      <c r="AO134" s="835" t="str">
        <f t="shared" si="41"/>
        <v/>
      </c>
      <c r="AP134" s="155" t="str">
        <f t="shared" si="42"/>
        <v/>
      </c>
      <c r="AR134" s="166" t="str">
        <f t="shared" si="30"/>
        <v/>
      </c>
      <c r="AS134" s="167" t="str">
        <f t="shared" si="31"/>
        <v/>
      </c>
      <c r="AT134" s="168" t="str">
        <f t="shared" si="32"/>
        <v/>
      </c>
      <c r="AV134" s="160" t="str" cm="1">
        <f t="array" aca="1" ref="AV134" ca="1">IF(AND($M134=1,ISNUMBER(INDIRECT(ADDRESS(ROW(),COLUMN()-_mp_perc_gap)))), INDIRECT(ADDRESS(ROW(),COLUMN()-_mp_perc_gap))*(1-AV$8)*(1-$BQ$8), "")</f>
        <v/>
      </c>
      <c r="AW134" s="160" t="str" cm="1">
        <f t="array" aca="1" ref="AW134" ca="1">IF(AND($M134=1,ISNUMBER(INDIRECT(ADDRESS(ROW(),COLUMN()-_mp_perc_gap)))), INDIRECT(ADDRESS(ROW(),COLUMN()-_mp_perc_gap))*(1-AW$8)*(1-$BQ$8), "")</f>
        <v/>
      </c>
      <c r="AX134" s="160" t="str" cm="1">
        <f t="array" aca="1" ref="AX134" ca="1">IF(AND($M134=1,ISNUMBER(INDIRECT(ADDRESS(ROW(),COLUMN()-_mp_perc_gap)))), INDIRECT(ADDRESS(ROW(),COLUMN()-_mp_perc_gap))*(1-AX$8)*(1-$BQ$8), "")</f>
        <v/>
      </c>
      <c r="AY134" s="160" t="str" cm="1">
        <f t="array" aca="1" ref="AY134" ca="1">IF(AND($M134=1,ISNUMBER(INDIRECT(ADDRESS(ROW(),COLUMN()-_mp_perc_gap)))), INDIRECT(ADDRESS(ROW(),COLUMN()-_mp_perc_gap))*(1-AY$8)*(1-$BQ$8), "")</f>
        <v/>
      </c>
      <c r="AZ134" s="160" t="str" cm="1">
        <f t="array" aca="1" ref="AZ134" ca="1">IF(AND($M134=1,ISNUMBER(INDIRECT(ADDRESS(ROW(),COLUMN()-_mp_perc_gap)))), INDIRECT(ADDRESS(ROW(),COLUMN()-_mp_perc_gap))*(1-AZ$8)*(1-$BQ$8), "")</f>
        <v/>
      </c>
      <c r="BA134" s="160" t="str" cm="1">
        <f t="array" aca="1" ref="BA134" ca="1">IF(AND($M134=1,ISNUMBER(INDIRECT(ADDRESS(ROW(),COLUMN()-_mp_perc_gap)))), INDIRECT(ADDRESS(ROW(),COLUMN()-_mp_perc_gap))*(1-BA$8)*(1-$BQ$8), "")</f>
        <v/>
      </c>
      <c r="BB134" s="160" t="str" cm="1">
        <f t="array" aca="1" ref="BB134" ca="1">IF(AND($M134=1,ISNUMBER(INDIRECT(ADDRESS(ROW(),COLUMN()-_mp_perc_gap)))), INDIRECT(ADDRESS(ROW(),COLUMN()-_mp_perc_gap))*(1-BB$8)*(1-$BQ$8), "")</f>
        <v/>
      </c>
      <c r="BC134" s="160" t="str" cm="1">
        <f t="array" aca="1" ref="BC134" ca="1">IF(AND($M134=1,ISNUMBER(INDIRECT(ADDRESS(ROW(),COLUMN()-_mp_perc_gap)))), INDIRECT(ADDRESS(ROW(),COLUMN()-_mp_perc_gap))*(1-BC$8)*(1-$BQ$8), "")</f>
        <v/>
      </c>
      <c r="BD134" s="160" t="str" cm="1">
        <f t="array" aca="1" ref="BD134" ca="1">IF(AND($M134=1,ISNUMBER(INDIRECT(ADDRESS(ROW(),COLUMN()-_mp_perc_gap)))), INDIRECT(ADDRESS(ROW(),COLUMN()-_mp_perc_gap))*(1-BD$8)*(1-$BQ$8), "")</f>
        <v/>
      </c>
      <c r="BE134" s="160" t="str" cm="1">
        <f t="array" aca="1" ref="BE134" ca="1">IF(AND($M134=1,ISNUMBER(INDIRECT(ADDRESS(ROW(),COLUMN()-_mp_perc_gap)))), INDIRECT(ADDRESS(ROW(),COLUMN()-_mp_perc_gap))*(1-BE$8)*(1-$BQ$8), "")</f>
        <v/>
      </c>
      <c r="BF134" s="160" t="str" cm="1">
        <f t="array" aca="1" ref="BF134" ca="1">IF(AND($M134=1,ISNUMBER(INDIRECT(ADDRESS(ROW(),COLUMN()-_mp_perc_gap)))), INDIRECT(ADDRESS(ROW(),COLUMN()-_mp_perc_gap))*(1-BF$8)*(1-$BQ$8), "")</f>
        <v/>
      </c>
      <c r="BG134" s="160" t="str" cm="1">
        <f t="array" aca="1" ref="BG134" ca="1">IF(AND($M134=1,ISNUMBER(INDIRECT(ADDRESS(ROW(),COLUMN()-_mp_perc_gap)))), INDIRECT(ADDRESS(ROW(),COLUMN()-_mp_perc_gap))*(1-BG$8)*(1-$BQ$8), "")</f>
        <v/>
      </c>
      <c r="BH134" s="160" t="str" cm="1">
        <f t="array" aca="1" ref="BH134" ca="1">IF(AND($M134=1,ISNUMBER(INDIRECT(ADDRESS(ROW(),COLUMN()-_mp_perc_gap)))), INDIRECT(ADDRESS(ROW(),COLUMN()-_mp_perc_gap))*(1-BH$8)*(1-$BQ$8), "")</f>
        <v/>
      </c>
      <c r="BI134" s="160" t="str" cm="1">
        <f t="array" aca="1" ref="BI134" ca="1">IF(AND($M134=1,ISNUMBER(INDIRECT(ADDRESS(ROW(),COLUMN()-_mp_perc_gap)))), INDIRECT(ADDRESS(ROW(),COLUMN()-_mp_perc_gap))*(1-BI$8)*(1-$BQ$8), "")</f>
        <v/>
      </c>
      <c r="BJ134" s="160" t="str" cm="1">
        <f t="array" aca="1" ref="BJ134" ca="1">IF(AND($M134=1,ISNUMBER(INDIRECT(ADDRESS(ROW(),COLUMN()-_mp_perc_gap)))), INDIRECT(ADDRESS(ROW(),COLUMN()-_mp_perc_gap))*(1-BJ$8)*(1-$BQ$8), "")</f>
        <v/>
      </c>
      <c r="BK134" s="160" t="str" cm="1">
        <f t="array" aca="1" ref="BK134" ca="1">IF(AND($M134=1,ISNUMBER(INDIRECT(ADDRESS(ROW(),COLUMN()-_mp_perc_gap)))), INDIRECT(ADDRESS(ROW(),COLUMN()-_mp_perc_gap))*(1-BK$8)*(1-$BQ$8), "")</f>
        <v/>
      </c>
      <c r="BM134" s="169" t="str">
        <f t="shared" si="33"/>
        <v/>
      </c>
      <c r="BN134" s="842" t="str">
        <f t="shared" si="34"/>
        <v/>
      </c>
      <c r="BO134" s="843" t="str">
        <f t="shared" si="35"/>
        <v/>
      </c>
      <c r="BP134" s="841" t="str">
        <f t="shared" si="38"/>
        <v/>
      </c>
      <c r="BQ134" s="170"/>
      <c r="BR134" s="133" t="b">
        <f t="shared" si="36"/>
        <v>1</v>
      </c>
      <c r="BU134" s="171">
        <f t="shared" si="43"/>
        <v>0</v>
      </c>
      <c r="BV134" s="171"/>
    </row>
    <row r="135" spans="2:74" ht="14.95" customHeight="1" x14ac:dyDescent="0.2">
      <c r="B135" s="691">
        <v>124</v>
      </c>
      <c r="C135" s="554"/>
      <c r="D135" s="554"/>
      <c r="E135" s="555"/>
      <c r="F135" s="550"/>
      <c r="G135" s="551"/>
      <c r="H135" s="556"/>
      <c r="I135" s="557"/>
      <c r="J135" s="553"/>
      <c r="K135" s="146">
        <f t="shared" si="37"/>
        <v>0</v>
      </c>
      <c r="M135" s="147">
        <f t="shared" si="25"/>
        <v>0</v>
      </c>
      <c r="N135" s="148">
        <f xml:space="preserve"> IF(M135=0, 0,VLOOKUP($F135,'הנחיות למילוי-התחל כאן'!$F$6:$I$17,3,0))</f>
        <v>0</v>
      </c>
      <c r="O135" s="149">
        <f xml:space="preserve"> IF(M135=0, 0,VLOOKUP($F135,'הנחיות למילוי-התחל כאן'!$F$6:$I$17,4,0))</f>
        <v>0</v>
      </c>
      <c r="P135" s="852">
        <f t="shared" si="26"/>
        <v>0</v>
      </c>
      <c r="Q135" s="230" t="str">
        <f t="shared" si="39"/>
        <v>$S$135:$AH$135</v>
      </c>
      <c r="S135" s="565"/>
      <c r="T135" s="565"/>
      <c r="U135" s="565"/>
      <c r="V135" s="565"/>
      <c r="W135" s="565"/>
      <c r="X135" s="565"/>
      <c r="Y135" s="565"/>
      <c r="Z135" s="565"/>
      <c r="AA135" s="565"/>
      <c r="AB135" s="565"/>
      <c r="AC135" s="565"/>
      <c r="AD135" s="565"/>
      <c r="AE135" s="565"/>
      <c r="AF135" s="565"/>
      <c r="AG135" s="565"/>
      <c r="AH135" s="565"/>
      <c r="AJ135" s="164" t="str">
        <f t="shared" si="27"/>
        <v/>
      </c>
      <c r="AK135" s="152" t="str">
        <f t="shared" ca="1" si="28"/>
        <v/>
      </c>
      <c r="AL135" s="165" t="str">
        <f t="shared" si="29"/>
        <v/>
      </c>
      <c r="AN135" s="154" t="str">
        <f t="shared" si="40"/>
        <v/>
      </c>
      <c r="AO135" s="835" t="str">
        <f t="shared" si="41"/>
        <v/>
      </c>
      <c r="AP135" s="155" t="str">
        <f t="shared" si="42"/>
        <v/>
      </c>
      <c r="AR135" s="166" t="str">
        <f t="shared" si="30"/>
        <v/>
      </c>
      <c r="AS135" s="167" t="str">
        <f t="shared" si="31"/>
        <v/>
      </c>
      <c r="AT135" s="168" t="str">
        <f t="shared" si="32"/>
        <v/>
      </c>
      <c r="AV135" s="160" t="str" cm="1">
        <f t="array" aca="1" ref="AV135" ca="1">IF(AND($M135=1,ISNUMBER(INDIRECT(ADDRESS(ROW(),COLUMN()-_mp_perc_gap)))), INDIRECT(ADDRESS(ROW(),COLUMN()-_mp_perc_gap))*(1-AV$8)*(1-$BQ$8), "")</f>
        <v/>
      </c>
      <c r="AW135" s="160" t="str" cm="1">
        <f t="array" aca="1" ref="AW135" ca="1">IF(AND($M135=1,ISNUMBER(INDIRECT(ADDRESS(ROW(),COLUMN()-_mp_perc_gap)))), INDIRECT(ADDRESS(ROW(),COLUMN()-_mp_perc_gap))*(1-AW$8)*(1-$BQ$8), "")</f>
        <v/>
      </c>
      <c r="AX135" s="160" t="str" cm="1">
        <f t="array" aca="1" ref="AX135" ca="1">IF(AND($M135=1,ISNUMBER(INDIRECT(ADDRESS(ROW(),COLUMN()-_mp_perc_gap)))), INDIRECT(ADDRESS(ROW(),COLUMN()-_mp_perc_gap))*(1-AX$8)*(1-$BQ$8), "")</f>
        <v/>
      </c>
      <c r="AY135" s="160" t="str" cm="1">
        <f t="array" aca="1" ref="AY135" ca="1">IF(AND($M135=1,ISNUMBER(INDIRECT(ADDRESS(ROW(),COLUMN()-_mp_perc_gap)))), INDIRECT(ADDRESS(ROW(),COLUMN()-_mp_perc_gap))*(1-AY$8)*(1-$BQ$8), "")</f>
        <v/>
      </c>
      <c r="AZ135" s="160" t="str" cm="1">
        <f t="array" aca="1" ref="AZ135" ca="1">IF(AND($M135=1,ISNUMBER(INDIRECT(ADDRESS(ROW(),COLUMN()-_mp_perc_gap)))), INDIRECT(ADDRESS(ROW(),COLUMN()-_mp_perc_gap))*(1-AZ$8)*(1-$BQ$8), "")</f>
        <v/>
      </c>
      <c r="BA135" s="160" t="str" cm="1">
        <f t="array" aca="1" ref="BA135" ca="1">IF(AND($M135=1,ISNUMBER(INDIRECT(ADDRESS(ROW(),COLUMN()-_mp_perc_gap)))), INDIRECT(ADDRESS(ROW(),COLUMN()-_mp_perc_gap))*(1-BA$8)*(1-$BQ$8), "")</f>
        <v/>
      </c>
      <c r="BB135" s="160" t="str" cm="1">
        <f t="array" aca="1" ref="BB135" ca="1">IF(AND($M135=1,ISNUMBER(INDIRECT(ADDRESS(ROW(),COLUMN()-_mp_perc_gap)))), INDIRECT(ADDRESS(ROW(),COLUMN()-_mp_perc_gap))*(1-BB$8)*(1-$BQ$8), "")</f>
        <v/>
      </c>
      <c r="BC135" s="160" t="str" cm="1">
        <f t="array" aca="1" ref="BC135" ca="1">IF(AND($M135=1,ISNUMBER(INDIRECT(ADDRESS(ROW(),COLUMN()-_mp_perc_gap)))), INDIRECT(ADDRESS(ROW(),COLUMN()-_mp_perc_gap))*(1-BC$8)*(1-$BQ$8), "")</f>
        <v/>
      </c>
      <c r="BD135" s="160" t="str" cm="1">
        <f t="array" aca="1" ref="BD135" ca="1">IF(AND($M135=1,ISNUMBER(INDIRECT(ADDRESS(ROW(),COLUMN()-_mp_perc_gap)))), INDIRECT(ADDRESS(ROW(),COLUMN()-_mp_perc_gap))*(1-BD$8)*(1-$BQ$8), "")</f>
        <v/>
      </c>
      <c r="BE135" s="160" t="str" cm="1">
        <f t="array" aca="1" ref="BE135" ca="1">IF(AND($M135=1,ISNUMBER(INDIRECT(ADDRESS(ROW(),COLUMN()-_mp_perc_gap)))), INDIRECT(ADDRESS(ROW(),COLUMN()-_mp_perc_gap))*(1-BE$8)*(1-$BQ$8), "")</f>
        <v/>
      </c>
      <c r="BF135" s="160" t="str" cm="1">
        <f t="array" aca="1" ref="BF135" ca="1">IF(AND($M135=1,ISNUMBER(INDIRECT(ADDRESS(ROW(),COLUMN()-_mp_perc_gap)))), INDIRECT(ADDRESS(ROW(),COLUMN()-_mp_perc_gap))*(1-BF$8)*(1-$BQ$8), "")</f>
        <v/>
      </c>
      <c r="BG135" s="160" t="str" cm="1">
        <f t="array" aca="1" ref="BG135" ca="1">IF(AND($M135=1,ISNUMBER(INDIRECT(ADDRESS(ROW(),COLUMN()-_mp_perc_gap)))), INDIRECT(ADDRESS(ROW(),COLUMN()-_mp_perc_gap))*(1-BG$8)*(1-$BQ$8), "")</f>
        <v/>
      </c>
      <c r="BH135" s="160" t="str" cm="1">
        <f t="array" aca="1" ref="BH135" ca="1">IF(AND($M135=1,ISNUMBER(INDIRECT(ADDRESS(ROW(),COLUMN()-_mp_perc_gap)))), INDIRECT(ADDRESS(ROW(),COLUMN()-_mp_perc_gap))*(1-BH$8)*(1-$BQ$8), "")</f>
        <v/>
      </c>
      <c r="BI135" s="160" t="str" cm="1">
        <f t="array" aca="1" ref="BI135" ca="1">IF(AND($M135=1,ISNUMBER(INDIRECT(ADDRESS(ROW(),COLUMN()-_mp_perc_gap)))), INDIRECT(ADDRESS(ROW(),COLUMN()-_mp_perc_gap))*(1-BI$8)*(1-$BQ$8), "")</f>
        <v/>
      </c>
      <c r="BJ135" s="160" t="str" cm="1">
        <f t="array" aca="1" ref="BJ135" ca="1">IF(AND($M135=1,ISNUMBER(INDIRECT(ADDRESS(ROW(),COLUMN()-_mp_perc_gap)))), INDIRECT(ADDRESS(ROW(),COLUMN()-_mp_perc_gap))*(1-BJ$8)*(1-$BQ$8), "")</f>
        <v/>
      </c>
      <c r="BK135" s="160" t="str" cm="1">
        <f t="array" aca="1" ref="BK135" ca="1">IF(AND($M135=1,ISNUMBER(INDIRECT(ADDRESS(ROW(),COLUMN()-_mp_perc_gap)))), INDIRECT(ADDRESS(ROW(),COLUMN()-_mp_perc_gap))*(1-BK$8)*(1-$BQ$8), "")</f>
        <v/>
      </c>
      <c r="BM135" s="169" t="str">
        <f t="shared" si="33"/>
        <v/>
      </c>
      <c r="BN135" s="842" t="str">
        <f t="shared" si="34"/>
        <v/>
      </c>
      <c r="BO135" s="843" t="str">
        <f t="shared" si="35"/>
        <v/>
      </c>
      <c r="BP135" s="841" t="str">
        <f t="shared" si="38"/>
        <v/>
      </c>
      <c r="BQ135" s="170"/>
      <c r="BR135" s="133" t="b">
        <f t="shared" si="36"/>
        <v>1</v>
      </c>
      <c r="BU135" s="171">
        <f t="shared" si="43"/>
        <v>0</v>
      </c>
      <c r="BV135" s="171"/>
    </row>
    <row r="136" spans="2:74" ht="14.95" customHeight="1" x14ac:dyDescent="0.2">
      <c r="B136" s="691">
        <v>125</v>
      </c>
      <c r="C136" s="554"/>
      <c r="D136" s="554"/>
      <c r="E136" s="555"/>
      <c r="F136" s="550"/>
      <c r="G136" s="551"/>
      <c r="H136" s="556"/>
      <c r="I136" s="557"/>
      <c r="J136" s="553"/>
      <c r="K136" s="146">
        <f t="shared" si="37"/>
        <v>0</v>
      </c>
      <c r="M136" s="147">
        <f t="shared" si="25"/>
        <v>0</v>
      </c>
      <c r="N136" s="148">
        <f xml:space="preserve"> IF(M136=0, 0,VLOOKUP($F136,'הנחיות למילוי-התחל כאן'!$F$6:$I$17,3,0))</f>
        <v>0</v>
      </c>
      <c r="O136" s="149">
        <f xml:space="preserve"> IF(M136=0, 0,VLOOKUP($F136,'הנחיות למילוי-התחל כאן'!$F$6:$I$17,4,0))</f>
        <v>0</v>
      </c>
      <c r="P136" s="852">
        <f t="shared" si="26"/>
        <v>0</v>
      </c>
      <c r="Q136" s="230" t="str">
        <f t="shared" si="39"/>
        <v>$S$136:$AH$136</v>
      </c>
      <c r="S136" s="565"/>
      <c r="T136" s="565"/>
      <c r="U136" s="565"/>
      <c r="V136" s="565"/>
      <c r="W136" s="565"/>
      <c r="X136" s="565"/>
      <c r="Y136" s="565"/>
      <c r="Z136" s="565"/>
      <c r="AA136" s="565"/>
      <c r="AB136" s="565"/>
      <c r="AC136" s="565"/>
      <c r="AD136" s="565"/>
      <c r="AE136" s="565"/>
      <c r="AF136" s="565"/>
      <c r="AG136" s="565"/>
      <c r="AH136" s="565"/>
      <c r="AJ136" s="164" t="str">
        <f t="shared" si="27"/>
        <v/>
      </c>
      <c r="AK136" s="152" t="str">
        <f t="shared" ca="1" si="28"/>
        <v/>
      </c>
      <c r="AL136" s="165" t="str">
        <f t="shared" si="29"/>
        <v/>
      </c>
      <c r="AN136" s="154" t="str">
        <f t="shared" si="40"/>
        <v/>
      </c>
      <c r="AO136" s="835" t="str">
        <f t="shared" si="41"/>
        <v/>
      </c>
      <c r="AP136" s="155" t="str">
        <f t="shared" si="42"/>
        <v/>
      </c>
      <c r="AR136" s="166" t="str">
        <f t="shared" si="30"/>
        <v/>
      </c>
      <c r="AS136" s="167" t="str">
        <f t="shared" si="31"/>
        <v/>
      </c>
      <c r="AT136" s="168" t="str">
        <f t="shared" si="32"/>
        <v/>
      </c>
      <c r="AV136" s="160" t="str" cm="1">
        <f t="array" aca="1" ref="AV136" ca="1">IF(AND($M136=1,ISNUMBER(INDIRECT(ADDRESS(ROW(),COLUMN()-_mp_perc_gap)))), INDIRECT(ADDRESS(ROW(),COLUMN()-_mp_perc_gap))*(1-AV$8)*(1-$BQ$8), "")</f>
        <v/>
      </c>
      <c r="AW136" s="160" t="str" cm="1">
        <f t="array" aca="1" ref="AW136" ca="1">IF(AND($M136=1,ISNUMBER(INDIRECT(ADDRESS(ROW(),COLUMN()-_mp_perc_gap)))), INDIRECT(ADDRESS(ROW(),COLUMN()-_mp_perc_gap))*(1-AW$8)*(1-$BQ$8), "")</f>
        <v/>
      </c>
      <c r="AX136" s="160" t="str" cm="1">
        <f t="array" aca="1" ref="AX136" ca="1">IF(AND($M136=1,ISNUMBER(INDIRECT(ADDRESS(ROW(),COLUMN()-_mp_perc_gap)))), INDIRECT(ADDRESS(ROW(),COLUMN()-_mp_perc_gap))*(1-AX$8)*(1-$BQ$8), "")</f>
        <v/>
      </c>
      <c r="AY136" s="160" t="str" cm="1">
        <f t="array" aca="1" ref="AY136" ca="1">IF(AND($M136=1,ISNUMBER(INDIRECT(ADDRESS(ROW(),COLUMN()-_mp_perc_gap)))), INDIRECT(ADDRESS(ROW(),COLUMN()-_mp_perc_gap))*(1-AY$8)*(1-$BQ$8), "")</f>
        <v/>
      </c>
      <c r="AZ136" s="160" t="str" cm="1">
        <f t="array" aca="1" ref="AZ136" ca="1">IF(AND($M136=1,ISNUMBER(INDIRECT(ADDRESS(ROW(),COLUMN()-_mp_perc_gap)))), INDIRECT(ADDRESS(ROW(),COLUMN()-_mp_perc_gap))*(1-AZ$8)*(1-$BQ$8), "")</f>
        <v/>
      </c>
      <c r="BA136" s="160" t="str" cm="1">
        <f t="array" aca="1" ref="BA136" ca="1">IF(AND($M136=1,ISNUMBER(INDIRECT(ADDRESS(ROW(),COLUMN()-_mp_perc_gap)))), INDIRECT(ADDRESS(ROW(),COLUMN()-_mp_perc_gap))*(1-BA$8)*(1-$BQ$8), "")</f>
        <v/>
      </c>
      <c r="BB136" s="160" t="str" cm="1">
        <f t="array" aca="1" ref="BB136" ca="1">IF(AND($M136=1,ISNUMBER(INDIRECT(ADDRESS(ROW(),COLUMN()-_mp_perc_gap)))), INDIRECT(ADDRESS(ROW(),COLUMN()-_mp_perc_gap))*(1-BB$8)*(1-$BQ$8), "")</f>
        <v/>
      </c>
      <c r="BC136" s="160" t="str" cm="1">
        <f t="array" aca="1" ref="BC136" ca="1">IF(AND($M136=1,ISNUMBER(INDIRECT(ADDRESS(ROW(),COLUMN()-_mp_perc_gap)))), INDIRECT(ADDRESS(ROW(),COLUMN()-_mp_perc_gap))*(1-BC$8)*(1-$BQ$8), "")</f>
        <v/>
      </c>
      <c r="BD136" s="160" t="str" cm="1">
        <f t="array" aca="1" ref="BD136" ca="1">IF(AND($M136=1,ISNUMBER(INDIRECT(ADDRESS(ROW(),COLUMN()-_mp_perc_gap)))), INDIRECT(ADDRESS(ROW(),COLUMN()-_mp_perc_gap))*(1-BD$8)*(1-$BQ$8), "")</f>
        <v/>
      </c>
      <c r="BE136" s="160" t="str" cm="1">
        <f t="array" aca="1" ref="BE136" ca="1">IF(AND($M136=1,ISNUMBER(INDIRECT(ADDRESS(ROW(),COLUMN()-_mp_perc_gap)))), INDIRECT(ADDRESS(ROW(),COLUMN()-_mp_perc_gap))*(1-BE$8)*(1-$BQ$8), "")</f>
        <v/>
      </c>
      <c r="BF136" s="160" t="str" cm="1">
        <f t="array" aca="1" ref="BF136" ca="1">IF(AND($M136=1,ISNUMBER(INDIRECT(ADDRESS(ROW(),COLUMN()-_mp_perc_gap)))), INDIRECT(ADDRESS(ROW(),COLUMN()-_mp_perc_gap))*(1-BF$8)*(1-$BQ$8), "")</f>
        <v/>
      </c>
      <c r="BG136" s="160" t="str" cm="1">
        <f t="array" aca="1" ref="BG136" ca="1">IF(AND($M136=1,ISNUMBER(INDIRECT(ADDRESS(ROW(),COLUMN()-_mp_perc_gap)))), INDIRECT(ADDRESS(ROW(),COLUMN()-_mp_perc_gap))*(1-BG$8)*(1-$BQ$8), "")</f>
        <v/>
      </c>
      <c r="BH136" s="160" t="str" cm="1">
        <f t="array" aca="1" ref="BH136" ca="1">IF(AND($M136=1,ISNUMBER(INDIRECT(ADDRESS(ROW(),COLUMN()-_mp_perc_gap)))), INDIRECT(ADDRESS(ROW(),COLUMN()-_mp_perc_gap))*(1-BH$8)*(1-$BQ$8), "")</f>
        <v/>
      </c>
      <c r="BI136" s="160" t="str" cm="1">
        <f t="array" aca="1" ref="BI136" ca="1">IF(AND($M136=1,ISNUMBER(INDIRECT(ADDRESS(ROW(),COLUMN()-_mp_perc_gap)))), INDIRECT(ADDRESS(ROW(),COLUMN()-_mp_perc_gap))*(1-BI$8)*(1-$BQ$8), "")</f>
        <v/>
      </c>
      <c r="BJ136" s="160" t="str" cm="1">
        <f t="array" aca="1" ref="BJ136" ca="1">IF(AND($M136=1,ISNUMBER(INDIRECT(ADDRESS(ROW(),COLUMN()-_mp_perc_gap)))), INDIRECT(ADDRESS(ROW(),COLUMN()-_mp_perc_gap))*(1-BJ$8)*(1-$BQ$8), "")</f>
        <v/>
      </c>
      <c r="BK136" s="160" t="str" cm="1">
        <f t="array" aca="1" ref="BK136" ca="1">IF(AND($M136=1,ISNUMBER(INDIRECT(ADDRESS(ROW(),COLUMN()-_mp_perc_gap)))), INDIRECT(ADDRESS(ROW(),COLUMN()-_mp_perc_gap))*(1-BK$8)*(1-$BQ$8), "")</f>
        <v/>
      </c>
      <c r="BM136" s="169" t="str">
        <f t="shared" si="33"/>
        <v/>
      </c>
      <c r="BN136" s="842" t="str">
        <f t="shared" si="34"/>
        <v/>
      </c>
      <c r="BO136" s="843" t="str">
        <f t="shared" si="35"/>
        <v/>
      </c>
      <c r="BP136" s="841" t="str">
        <f t="shared" si="38"/>
        <v/>
      </c>
      <c r="BQ136" s="170"/>
      <c r="BR136" s="133" t="b">
        <f t="shared" si="36"/>
        <v>1</v>
      </c>
      <c r="BU136" s="171">
        <f t="shared" si="43"/>
        <v>0</v>
      </c>
      <c r="BV136" s="171"/>
    </row>
    <row r="137" spans="2:74" ht="14.95" customHeight="1" x14ac:dyDescent="0.2">
      <c r="B137" s="691">
        <v>126</v>
      </c>
      <c r="C137" s="554"/>
      <c r="D137" s="554"/>
      <c r="E137" s="555"/>
      <c r="F137" s="550"/>
      <c r="G137" s="551"/>
      <c r="H137" s="556"/>
      <c r="I137" s="557"/>
      <c r="J137" s="553"/>
      <c r="K137" s="146">
        <f t="shared" si="37"/>
        <v>0</v>
      </c>
      <c r="M137" s="147">
        <f t="shared" si="25"/>
        <v>0</v>
      </c>
      <c r="N137" s="148">
        <f xml:space="preserve"> IF(M137=0, 0,VLOOKUP($F137,'הנחיות למילוי-התחל כאן'!$F$6:$I$17,3,0))</f>
        <v>0</v>
      </c>
      <c r="O137" s="149">
        <f xml:space="preserve"> IF(M137=0, 0,VLOOKUP($F137,'הנחיות למילוי-התחל כאן'!$F$6:$I$17,4,0))</f>
        <v>0</v>
      </c>
      <c r="P137" s="852">
        <f t="shared" si="26"/>
        <v>0</v>
      </c>
      <c r="Q137" s="230" t="str">
        <f t="shared" si="39"/>
        <v>$S$137:$AH$137</v>
      </c>
      <c r="S137" s="565"/>
      <c r="T137" s="565"/>
      <c r="U137" s="565"/>
      <c r="V137" s="565"/>
      <c r="W137" s="565"/>
      <c r="X137" s="565"/>
      <c r="Y137" s="565"/>
      <c r="Z137" s="565"/>
      <c r="AA137" s="565"/>
      <c r="AB137" s="565"/>
      <c r="AC137" s="565"/>
      <c r="AD137" s="565"/>
      <c r="AE137" s="565"/>
      <c r="AF137" s="565"/>
      <c r="AG137" s="565"/>
      <c r="AH137" s="565"/>
      <c r="AJ137" s="164" t="str">
        <f t="shared" si="27"/>
        <v/>
      </c>
      <c r="AK137" s="152" t="str">
        <f t="shared" ca="1" si="28"/>
        <v/>
      </c>
      <c r="AL137" s="165" t="str">
        <f t="shared" si="29"/>
        <v/>
      </c>
      <c r="AN137" s="154" t="str">
        <f t="shared" si="40"/>
        <v/>
      </c>
      <c r="AO137" s="835" t="str">
        <f t="shared" si="41"/>
        <v/>
      </c>
      <c r="AP137" s="155" t="str">
        <f t="shared" si="42"/>
        <v/>
      </c>
      <c r="AR137" s="166" t="str">
        <f t="shared" si="30"/>
        <v/>
      </c>
      <c r="AS137" s="167" t="str">
        <f t="shared" si="31"/>
        <v/>
      </c>
      <c r="AT137" s="168" t="str">
        <f t="shared" si="32"/>
        <v/>
      </c>
      <c r="AV137" s="160" t="str" cm="1">
        <f t="array" aca="1" ref="AV137" ca="1">IF(AND($M137=1,ISNUMBER(INDIRECT(ADDRESS(ROW(),COLUMN()-_mp_perc_gap)))), INDIRECT(ADDRESS(ROW(),COLUMN()-_mp_perc_gap))*(1-AV$8)*(1-$BQ$8), "")</f>
        <v/>
      </c>
      <c r="AW137" s="160" t="str" cm="1">
        <f t="array" aca="1" ref="AW137" ca="1">IF(AND($M137=1,ISNUMBER(INDIRECT(ADDRESS(ROW(),COLUMN()-_mp_perc_gap)))), INDIRECT(ADDRESS(ROW(),COLUMN()-_mp_perc_gap))*(1-AW$8)*(1-$BQ$8), "")</f>
        <v/>
      </c>
      <c r="AX137" s="160" t="str" cm="1">
        <f t="array" aca="1" ref="AX137" ca="1">IF(AND($M137=1,ISNUMBER(INDIRECT(ADDRESS(ROW(),COLUMN()-_mp_perc_gap)))), INDIRECT(ADDRESS(ROW(),COLUMN()-_mp_perc_gap))*(1-AX$8)*(1-$BQ$8), "")</f>
        <v/>
      </c>
      <c r="AY137" s="160" t="str" cm="1">
        <f t="array" aca="1" ref="AY137" ca="1">IF(AND($M137=1,ISNUMBER(INDIRECT(ADDRESS(ROW(),COLUMN()-_mp_perc_gap)))), INDIRECT(ADDRESS(ROW(),COLUMN()-_mp_perc_gap))*(1-AY$8)*(1-$BQ$8), "")</f>
        <v/>
      </c>
      <c r="AZ137" s="160" t="str" cm="1">
        <f t="array" aca="1" ref="AZ137" ca="1">IF(AND($M137=1,ISNUMBER(INDIRECT(ADDRESS(ROW(),COLUMN()-_mp_perc_gap)))), INDIRECT(ADDRESS(ROW(),COLUMN()-_mp_perc_gap))*(1-AZ$8)*(1-$BQ$8), "")</f>
        <v/>
      </c>
      <c r="BA137" s="160" t="str" cm="1">
        <f t="array" aca="1" ref="BA137" ca="1">IF(AND($M137=1,ISNUMBER(INDIRECT(ADDRESS(ROW(),COLUMN()-_mp_perc_gap)))), INDIRECT(ADDRESS(ROW(),COLUMN()-_mp_perc_gap))*(1-BA$8)*(1-$BQ$8), "")</f>
        <v/>
      </c>
      <c r="BB137" s="160" t="str" cm="1">
        <f t="array" aca="1" ref="BB137" ca="1">IF(AND($M137=1,ISNUMBER(INDIRECT(ADDRESS(ROW(),COLUMN()-_mp_perc_gap)))), INDIRECT(ADDRESS(ROW(),COLUMN()-_mp_perc_gap))*(1-BB$8)*(1-$BQ$8), "")</f>
        <v/>
      </c>
      <c r="BC137" s="160" t="str" cm="1">
        <f t="array" aca="1" ref="BC137" ca="1">IF(AND($M137=1,ISNUMBER(INDIRECT(ADDRESS(ROW(),COLUMN()-_mp_perc_gap)))), INDIRECT(ADDRESS(ROW(),COLUMN()-_mp_perc_gap))*(1-BC$8)*(1-$BQ$8), "")</f>
        <v/>
      </c>
      <c r="BD137" s="160" t="str" cm="1">
        <f t="array" aca="1" ref="BD137" ca="1">IF(AND($M137=1,ISNUMBER(INDIRECT(ADDRESS(ROW(),COLUMN()-_mp_perc_gap)))), INDIRECT(ADDRESS(ROW(),COLUMN()-_mp_perc_gap))*(1-BD$8)*(1-$BQ$8), "")</f>
        <v/>
      </c>
      <c r="BE137" s="160" t="str" cm="1">
        <f t="array" aca="1" ref="BE137" ca="1">IF(AND($M137=1,ISNUMBER(INDIRECT(ADDRESS(ROW(),COLUMN()-_mp_perc_gap)))), INDIRECT(ADDRESS(ROW(),COLUMN()-_mp_perc_gap))*(1-BE$8)*(1-$BQ$8), "")</f>
        <v/>
      </c>
      <c r="BF137" s="160" t="str" cm="1">
        <f t="array" aca="1" ref="BF137" ca="1">IF(AND($M137=1,ISNUMBER(INDIRECT(ADDRESS(ROW(),COLUMN()-_mp_perc_gap)))), INDIRECT(ADDRESS(ROW(),COLUMN()-_mp_perc_gap))*(1-BF$8)*(1-$BQ$8), "")</f>
        <v/>
      </c>
      <c r="BG137" s="160" t="str" cm="1">
        <f t="array" aca="1" ref="BG137" ca="1">IF(AND($M137=1,ISNUMBER(INDIRECT(ADDRESS(ROW(),COLUMN()-_mp_perc_gap)))), INDIRECT(ADDRESS(ROW(),COLUMN()-_mp_perc_gap))*(1-BG$8)*(1-$BQ$8), "")</f>
        <v/>
      </c>
      <c r="BH137" s="160" t="str" cm="1">
        <f t="array" aca="1" ref="BH137" ca="1">IF(AND($M137=1,ISNUMBER(INDIRECT(ADDRESS(ROW(),COLUMN()-_mp_perc_gap)))), INDIRECT(ADDRESS(ROW(),COLUMN()-_mp_perc_gap))*(1-BH$8)*(1-$BQ$8), "")</f>
        <v/>
      </c>
      <c r="BI137" s="160" t="str" cm="1">
        <f t="array" aca="1" ref="BI137" ca="1">IF(AND($M137=1,ISNUMBER(INDIRECT(ADDRESS(ROW(),COLUMN()-_mp_perc_gap)))), INDIRECT(ADDRESS(ROW(),COLUMN()-_mp_perc_gap))*(1-BI$8)*(1-$BQ$8), "")</f>
        <v/>
      </c>
      <c r="BJ137" s="160" t="str" cm="1">
        <f t="array" aca="1" ref="BJ137" ca="1">IF(AND($M137=1,ISNUMBER(INDIRECT(ADDRESS(ROW(),COLUMN()-_mp_perc_gap)))), INDIRECT(ADDRESS(ROW(),COLUMN()-_mp_perc_gap))*(1-BJ$8)*(1-$BQ$8), "")</f>
        <v/>
      </c>
      <c r="BK137" s="160" t="str" cm="1">
        <f t="array" aca="1" ref="BK137" ca="1">IF(AND($M137=1,ISNUMBER(INDIRECT(ADDRESS(ROW(),COLUMN()-_mp_perc_gap)))), INDIRECT(ADDRESS(ROW(),COLUMN()-_mp_perc_gap))*(1-BK$8)*(1-$BQ$8), "")</f>
        <v/>
      </c>
      <c r="BM137" s="169" t="str">
        <f t="shared" si="33"/>
        <v/>
      </c>
      <c r="BN137" s="842" t="str">
        <f t="shared" si="34"/>
        <v/>
      </c>
      <c r="BO137" s="843" t="str">
        <f t="shared" si="35"/>
        <v/>
      </c>
      <c r="BP137" s="841" t="str">
        <f t="shared" si="38"/>
        <v/>
      </c>
      <c r="BQ137" s="170"/>
      <c r="BR137" s="133" t="b">
        <f t="shared" si="36"/>
        <v>1</v>
      </c>
      <c r="BU137" s="171">
        <f t="shared" si="43"/>
        <v>0</v>
      </c>
      <c r="BV137" s="171"/>
    </row>
    <row r="138" spans="2:74" ht="14.95" customHeight="1" x14ac:dyDescent="0.2">
      <c r="B138" s="691">
        <v>127</v>
      </c>
      <c r="C138" s="554"/>
      <c r="D138" s="554"/>
      <c r="E138" s="555"/>
      <c r="F138" s="550"/>
      <c r="G138" s="551"/>
      <c r="H138" s="556"/>
      <c r="I138" s="557"/>
      <c r="J138" s="553"/>
      <c r="K138" s="146">
        <f t="shared" si="37"/>
        <v>0</v>
      </c>
      <c r="M138" s="147">
        <f t="shared" si="25"/>
        <v>0</v>
      </c>
      <c r="N138" s="148">
        <f xml:space="preserve"> IF(M138=0, 0,VLOOKUP($F138,'הנחיות למילוי-התחל כאן'!$F$6:$I$17,3,0))</f>
        <v>0</v>
      </c>
      <c r="O138" s="149">
        <f xml:space="preserve"> IF(M138=0, 0,VLOOKUP($F138,'הנחיות למילוי-התחל כאן'!$F$6:$I$17,4,0))</f>
        <v>0</v>
      </c>
      <c r="P138" s="852">
        <f t="shared" si="26"/>
        <v>0</v>
      </c>
      <c r="Q138" s="230" t="str">
        <f t="shared" si="39"/>
        <v>$S$138:$AH$138</v>
      </c>
      <c r="S138" s="565"/>
      <c r="T138" s="565"/>
      <c r="U138" s="565"/>
      <c r="V138" s="565"/>
      <c r="W138" s="565"/>
      <c r="X138" s="565"/>
      <c r="Y138" s="565"/>
      <c r="Z138" s="565"/>
      <c r="AA138" s="565"/>
      <c r="AB138" s="565"/>
      <c r="AC138" s="565"/>
      <c r="AD138" s="565"/>
      <c r="AE138" s="565"/>
      <c r="AF138" s="565"/>
      <c r="AG138" s="565"/>
      <c r="AH138" s="565"/>
      <c r="AJ138" s="164" t="str">
        <f t="shared" si="27"/>
        <v/>
      </c>
      <c r="AK138" s="152" t="str">
        <f t="shared" ca="1" si="28"/>
        <v/>
      </c>
      <c r="AL138" s="165" t="str">
        <f t="shared" si="29"/>
        <v/>
      </c>
      <c r="AN138" s="154" t="str">
        <f t="shared" si="40"/>
        <v/>
      </c>
      <c r="AO138" s="835" t="str">
        <f t="shared" si="41"/>
        <v/>
      </c>
      <c r="AP138" s="155" t="str">
        <f t="shared" si="42"/>
        <v/>
      </c>
      <c r="AR138" s="166" t="str">
        <f t="shared" si="30"/>
        <v/>
      </c>
      <c r="AS138" s="167" t="str">
        <f t="shared" si="31"/>
        <v/>
      </c>
      <c r="AT138" s="168" t="str">
        <f t="shared" si="32"/>
        <v/>
      </c>
      <c r="AV138" s="160" t="str" cm="1">
        <f t="array" aca="1" ref="AV138" ca="1">IF(AND($M138=1,ISNUMBER(INDIRECT(ADDRESS(ROW(),COLUMN()-_mp_perc_gap)))), INDIRECT(ADDRESS(ROW(),COLUMN()-_mp_perc_gap))*(1-AV$8)*(1-$BQ$8), "")</f>
        <v/>
      </c>
      <c r="AW138" s="160" t="str" cm="1">
        <f t="array" aca="1" ref="AW138" ca="1">IF(AND($M138=1,ISNUMBER(INDIRECT(ADDRESS(ROW(),COLUMN()-_mp_perc_gap)))), INDIRECT(ADDRESS(ROW(),COLUMN()-_mp_perc_gap))*(1-AW$8)*(1-$BQ$8), "")</f>
        <v/>
      </c>
      <c r="AX138" s="160" t="str" cm="1">
        <f t="array" aca="1" ref="AX138" ca="1">IF(AND($M138=1,ISNUMBER(INDIRECT(ADDRESS(ROW(),COLUMN()-_mp_perc_gap)))), INDIRECT(ADDRESS(ROW(),COLUMN()-_mp_perc_gap))*(1-AX$8)*(1-$BQ$8), "")</f>
        <v/>
      </c>
      <c r="AY138" s="160" t="str" cm="1">
        <f t="array" aca="1" ref="AY138" ca="1">IF(AND($M138=1,ISNUMBER(INDIRECT(ADDRESS(ROW(),COLUMN()-_mp_perc_gap)))), INDIRECT(ADDRESS(ROW(),COLUMN()-_mp_perc_gap))*(1-AY$8)*(1-$BQ$8), "")</f>
        <v/>
      </c>
      <c r="AZ138" s="160" t="str" cm="1">
        <f t="array" aca="1" ref="AZ138" ca="1">IF(AND($M138=1,ISNUMBER(INDIRECT(ADDRESS(ROW(),COLUMN()-_mp_perc_gap)))), INDIRECT(ADDRESS(ROW(),COLUMN()-_mp_perc_gap))*(1-AZ$8)*(1-$BQ$8), "")</f>
        <v/>
      </c>
      <c r="BA138" s="160" t="str" cm="1">
        <f t="array" aca="1" ref="BA138" ca="1">IF(AND($M138=1,ISNUMBER(INDIRECT(ADDRESS(ROW(),COLUMN()-_mp_perc_gap)))), INDIRECT(ADDRESS(ROW(),COLUMN()-_mp_perc_gap))*(1-BA$8)*(1-$BQ$8), "")</f>
        <v/>
      </c>
      <c r="BB138" s="160" t="str" cm="1">
        <f t="array" aca="1" ref="BB138" ca="1">IF(AND($M138=1,ISNUMBER(INDIRECT(ADDRESS(ROW(),COLUMN()-_mp_perc_gap)))), INDIRECT(ADDRESS(ROW(),COLUMN()-_mp_perc_gap))*(1-BB$8)*(1-$BQ$8), "")</f>
        <v/>
      </c>
      <c r="BC138" s="160" t="str" cm="1">
        <f t="array" aca="1" ref="BC138" ca="1">IF(AND($M138=1,ISNUMBER(INDIRECT(ADDRESS(ROW(),COLUMN()-_mp_perc_gap)))), INDIRECT(ADDRESS(ROW(),COLUMN()-_mp_perc_gap))*(1-BC$8)*(1-$BQ$8), "")</f>
        <v/>
      </c>
      <c r="BD138" s="160" t="str" cm="1">
        <f t="array" aca="1" ref="BD138" ca="1">IF(AND($M138=1,ISNUMBER(INDIRECT(ADDRESS(ROW(),COLUMN()-_mp_perc_gap)))), INDIRECT(ADDRESS(ROW(),COLUMN()-_mp_perc_gap))*(1-BD$8)*(1-$BQ$8), "")</f>
        <v/>
      </c>
      <c r="BE138" s="160" t="str" cm="1">
        <f t="array" aca="1" ref="BE138" ca="1">IF(AND($M138=1,ISNUMBER(INDIRECT(ADDRESS(ROW(),COLUMN()-_mp_perc_gap)))), INDIRECT(ADDRESS(ROW(),COLUMN()-_mp_perc_gap))*(1-BE$8)*(1-$BQ$8), "")</f>
        <v/>
      </c>
      <c r="BF138" s="160" t="str" cm="1">
        <f t="array" aca="1" ref="BF138" ca="1">IF(AND($M138=1,ISNUMBER(INDIRECT(ADDRESS(ROW(),COLUMN()-_mp_perc_gap)))), INDIRECT(ADDRESS(ROW(),COLUMN()-_mp_perc_gap))*(1-BF$8)*(1-$BQ$8), "")</f>
        <v/>
      </c>
      <c r="BG138" s="160" t="str" cm="1">
        <f t="array" aca="1" ref="BG138" ca="1">IF(AND($M138=1,ISNUMBER(INDIRECT(ADDRESS(ROW(),COLUMN()-_mp_perc_gap)))), INDIRECT(ADDRESS(ROW(),COLUMN()-_mp_perc_gap))*(1-BG$8)*(1-$BQ$8), "")</f>
        <v/>
      </c>
      <c r="BH138" s="160" t="str" cm="1">
        <f t="array" aca="1" ref="BH138" ca="1">IF(AND($M138=1,ISNUMBER(INDIRECT(ADDRESS(ROW(),COLUMN()-_mp_perc_gap)))), INDIRECT(ADDRESS(ROW(),COLUMN()-_mp_perc_gap))*(1-BH$8)*(1-$BQ$8), "")</f>
        <v/>
      </c>
      <c r="BI138" s="160" t="str" cm="1">
        <f t="array" aca="1" ref="BI138" ca="1">IF(AND($M138=1,ISNUMBER(INDIRECT(ADDRESS(ROW(),COLUMN()-_mp_perc_gap)))), INDIRECT(ADDRESS(ROW(),COLUMN()-_mp_perc_gap))*(1-BI$8)*(1-$BQ$8), "")</f>
        <v/>
      </c>
      <c r="BJ138" s="160" t="str" cm="1">
        <f t="array" aca="1" ref="BJ138" ca="1">IF(AND($M138=1,ISNUMBER(INDIRECT(ADDRESS(ROW(),COLUMN()-_mp_perc_gap)))), INDIRECT(ADDRESS(ROW(),COLUMN()-_mp_perc_gap))*(1-BJ$8)*(1-$BQ$8), "")</f>
        <v/>
      </c>
      <c r="BK138" s="160" t="str" cm="1">
        <f t="array" aca="1" ref="BK138" ca="1">IF(AND($M138=1,ISNUMBER(INDIRECT(ADDRESS(ROW(),COLUMN()-_mp_perc_gap)))), INDIRECT(ADDRESS(ROW(),COLUMN()-_mp_perc_gap))*(1-BK$8)*(1-$BQ$8), "")</f>
        <v/>
      </c>
      <c r="BM138" s="169" t="str">
        <f t="shared" si="33"/>
        <v/>
      </c>
      <c r="BN138" s="842" t="str">
        <f t="shared" si="34"/>
        <v/>
      </c>
      <c r="BO138" s="843" t="str">
        <f t="shared" si="35"/>
        <v/>
      </c>
      <c r="BP138" s="841" t="str">
        <f t="shared" si="38"/>
        <v/>
      </c>
      <c r="BQ138" s="170"/>
      <c r="BR138" s="133" t="b">
        <f t="shared" si="36"/>
        <v>1</v>
      </c>
      <c r="BU138" s="171">
        <f t="shared" si="43"/>
        <v>0</v>
      </c>
      <c r="BV138" s="171"/>
    </row>
    <row r="139" spans="2:74" ht="14.95" customHeight="1" x14ac:dyDescent="0.2">
      <c r="B139" s="691">
        <v>128</v>
      </c>
      <c r="C139" s="554"/>
      <c r="D139" s="554"/>
      <c r="E139" s="555"/>
      <c r="F139" s="550"/>
      <c r="G139" s="551"/>
      <c r="H139" s="556"/>
      <c r="I139" s="557"/>
      <c r="J139" s="553"/>
      <c r="K139" s="146">
        <f t="shared" si="37"/>
        <v>0</v>
      </c>
      <c r="M139" s="147">
        <f t="shared" si="25"/>
        <v>0</v>
      </c>
      <c r="N139" s="148">
        <f xml:space="preserve"> IF(M139=0, 0,VLOOKUP($F139,'הנחיות למילוי-התחל כאן'!$F$6:$I$17,3,0))</f>
        <v>0</v>
      </c>
      <c r="O139" s="149">
        <f xml:space="preserve"> IF(M139=0, 0,VLOOKUP($F139,'הנחיות למילוי-התחל כאן'!$F$6:$I$17,4,0))</f>
        <v>0</v>
      </c>
      <c r="P139" s="852">
        <f t="shared" si="26"/>
        <v>0</v>
      </c>
      <c r="Q139" s="230" t="str">
        <f t="shared" si="39"/>
        <v>$S$139:$AH$139</v>
      </c>
      <c r="S139" s="565"/>
      <c r="T139" s="565"/>
      <c r="U139" s="565"/>
      <c r="V139" s="565"/>
      <c r="W139" s="565"/>
      <c r="X139" s="565"/>
      <c r="Y139" s="565"/>
      <c r="Z139" s="565"/>
      <c r="AA139" s="565"/>
      <c r="AB139" s="565"/>
      <c r="AC139" s="565"/>
      <c r="AD139" s="565"/>
      <c r="AE139" s="565"/>
      <c r="AF139" s="565"/>
      <c r="AG139" s="565"/>
      <c r="AH139" s="565"/>
      <c r="AJ139" s="164" t="str">
        <f t="shared" si="27"/>
        <v/>
      </c>
      <c r="AK139" s="152" t="str">
        <f t="shared" ca="1" si="28"/>
        <v/>
      </c>
      <c r="AL139" s="165" t="str">
        <f t="shared" si="29"/>
        <v/>
      </c>
      <c r="AN139" s="154" t="str">
        <f t="shared" si="40"/>
        <v/>
      </c>
      <c r="AO139" s="835" t="str">
        <f t="shared" si="41"/>
        <v/>
      </c>
      <c r="AP139" s="155" t="str">
        <f t="shared" si="42"/>
        <v/>
      </c>
      <c r="AR139" s="166" t="str">
        <f t="shared" si="30"/>
        <v/>
      </c>
      <c r="AS139" s="167" t="str">
        <f t="shared" si="31"/>
        <v/>
      </c>
      <c r="AT139" s="168" t="str">
        <f t="shared" si="32"/>
        <v/>
      </c>
      <c r="AV139" s="160" t="str" cm="1">
        <f t="array" aca="1" ref="AV139" ca="1">IF(AND($M139=1,ISNUMBER(INDIRECT(ADDRESS(ROW(),COLUMN()-_mp_perc_gap)))), INDIRECT(ADDRESS(ROW(),COLUMN()-_mp_perc_gap))*(1-AV$8)*(1-$BQ$8), "")</f>
        <v/>
      </c>
      <c r="AW139" s="160" t="str" cm="1">
        <f t="array" aca="1" ref="AW139" ca="1">IF(AND($M139=1,ISNUMBER(INDIRECT(ADDRESS(ROW(),COLUMN()-_mp_perc_gap)))), INDIRECT(ADDRESS(ROW(),COLUMN()-_mp_perc_gap))*(1-AW$8)*(1-$BQ$8), "")</f>
        <v/>
      </c>
      <c r="AX139" s="160" t="str" cm="1">
        <f t="array" aca="1" ref="AX139" ca="1">IF(AND($M139=1,ISNUMBER(INDIRECT(ADDRESS(ROW(),COLUMN()-_mp_perc_gap)))), INDIRECT(ADDRESS(ROW(),COLUMN()-_mp_perc_gap))*(1-AX$8)*(1-$BQ$8), "")</f>
        <v/>
      </c>
      <c r="AY139" s="160" t="str" cm="1">
        <f t="array" aca="1" ref="AY139" ca="1">IF(AND($M139=1,ISNUMBER(INDIRECT(ADDRESS(ROW(),COLUMN()-_mp_perc_gap)))), INDIRECT(ADDRESS(ROW(),COLUMN()-_mp_perc_gap))*(1-AY$8)*(1-$BQ$8), "")</f>
        <v/>
      </c>
      <c r="AZ139" s="160" t="str" cm="1">
        <f t="array" aca="1" ref="AZ139" ca="1">IF(AND($M139=1,ISNUMBER(INDIRECT(ADDRESS(ROW(),COLUMN()-_mp_perc_gap)))), INDIRECT(ADDRESS(ROW(),COLUMN()-_mp_perc_gap))*(1-AZ$8)*(1-$BQ$8), "")</f>
        <v/>
      </c>
      <c r="BA139" s="160" t="str" cm="1">
        <f t="array" aca="1" ref="BA139" ca="1">IF(AND($M139=1,ISNUMBER(INDIRECT(ADDRESS(ROW(),COLUMN()-_mp_perc_gap)))), INDIRECT(ADDRESS(ROW(),COLUMN()-_mp_perc_gap))*(1-BA$8)*(1-$BQ$8), "")</f>
        <v/>
      </c>
      <c r="BB139" s="160" t="str" cm="1">
        <f t="array" aca="1" ref="BB139" ca="1">IF(AND($M139=1,ISNUMBER(INDIRECT(ADDRESS(ROW(),COLUMN()-_mp_perc_gap)))), INDIRECT(ADDRESS(ROW(),COLUMN()-_mp_perc_gap))*(1-BB$8)*(1-$BQ$8), "")</f>
        <v/>
      </c>
      <c r="BC139" s="160" t="str" cm="1">
        <f t="array" aca="1" ref="BC139" ca="1">IF(AND($M139=1,ISNUMBER(INDIRECT(ADDRESS(ROW(),COLUMN()-_mp_perc_gap)))), INDIRECT(ADDRESS(ROW(),COLUMN()-_mp_perc_gap))*(1-BC$8)*(1-$BQ$8), "")</f>
        <v/>
      </c>
      <c r="BD139" s="160" t="str" cm="1">
        <f t="array" aca="1" ref="BD139" ca="1">IF(AND($M139=1,ISNUMBER(INDIRECT(ADDRESS(ROW(),COLUMN()-_mp_perc_gap)))), INDIRECT(ADDRESS(ROW(),COLUMN()-_mp_perc_gap))*(1-BD$8)*(1-$BQ$8), "")</f>
        <v/>
      </c>
      <c r="BE139" s="160" t="str" cm="1">
        <f t="array" aca="1" ref="BE139" ca="1">IF(AND($M139=1,ISNUMBER(INDIRECT(ADDRESS(ROW(),COLUMN()-_mp_perc_gap)))), INDIRECT(ADDRESS(ROW(),COLUMN()-_mp_perc_gap))*(1-BE$8)*(1-$BQ$8), "")</f>
        <v/>
      </c>
      <c r="BF139" s="160" t="str" cm="1">
        <f t="array" aca="1" ref="BF139" ca="1">IF(AND($M139=1,ISNUMBER(INDIRECT(ADDRESS(ROW(),COLUMN()-_mp_perc_gap)))), INDIRECT(ADDRESS(ROW(),COLUMN()-_mp_perc_gap))*(1-BF$8)*(1-$BQ$8), "")</f>
        <v/>
      </c>
      <c r="BG139" s="160" t="str" cm="1">
        <f t="array" aca="1" ref="BG139" ca="1">IF(AND($M139=1,ISNUMBER(INDIRECT(ADDRESS(ROW(),COLUMN()-_mp_perc_gap)))), INDIRECT(ADDRESS(ROW(),COLUMN()-_mp_perc_gap))*(1-BG$8)*(1-$BQ$8), "")</f>
        <v/>
      </c>
      <c r="BH139" s="160" t="str" cm="1">
        <f t="array" aca="1" ref="BH139" ca="1">IF(AND($M139=1,ISNUMBER(INDIRECT(ADDRESS(ROW(),COLUMN()-_mp_perc_gap)))), INDIRECT(ADDRESS(ROW(),COLUMN()-_mp_perc_gap))*(1-BH$8)*(1-$BQ$8), "")</f>
        <v/>
      </c>
      <c r="BI139" s="160" t="str" cm="1">
        <f t="array" aca="1" ref="BI139" ca="1">IF(AND($M139=1,ISNUMBER(INDIRECT(ADDRESS(ROW(),COLUMN()-_mp_perc_gap)))), INDIRECT(ADDRESS(ROW(),COLUMN()-_mp_perc_gap))*(1-BI$8)*(1-$BQ$8), "")</f>
        <v/>
      </c>
      <c r="BJ139" s="160" t="str" cm="1">
        <f t="array" aca="1" ref="BJ139" ca="1">IF(AND($M139=1,ISNUMBER(INDIRECT(ADDRESS(ROW(),COLUMN()-_mp_perc_gap)))), INDIRECT(ADDRESS(ROW(),COLUMN()-_mp_perc_gap))*(1-BJ$8)*(1-$BQ$8), "")</f>
        <v/>
      </c>
      <c r="BK139" s="160" t="str" cm="1">
        <f t="array" aca="1" ref="BK139" ca="1">IF(AND($M139=1,ISNUMBER(INDIRECT(ADDRESS(ROW(),COLUMN()-_mp_perc_gap)))), INDIRECT(ADDRESS(ROW(),COLUMN()-_mp_perc_gap))*(1-BK$8)*(1-$BQ$8), "")</f>
        <v/>
      </c>
      <c r="BM139" s="169" t="str">
        <f t="shared" si="33"/>
        <v/>
      </c>
      <c r="BN139" s="842" t="str">
        <f t="shared" si="34"/>
        <v/>
      </c>
      <c r="BO139" s="843" t="str">
        <f t="shared" si="35"/>
        <v/>
      </c>
      <c r="BP139" s="841" t="str">
        <f t="shared" si="38"/>
        <v/>
      </c>
      <c r="BQ139" s="170"/>
      <c r="BR139" s="133" t="b">
        <f t="shared" si="36"/>
        <v>1</v>
      </c>
      <c r="BU139" s="171">
        <f t="shared" si="43"/>
        <v>0</v>
      </c>
      <c r="BV139" s="171"/>
    </row>
    <row r="140" spans="2:74" ht="14.95" customHeight="1" x14ac:dyDescent="0.2">
      <c r="B140" s="691">
        <v>129</v>
      </c>
      <c r="C140" s="554"/>
      <c r="D140" s="554"/>
      <c r="E140" s="555"/>
      <c r="F140" s="550"/>
      <c r="G140" s="551"/>
      <c r="H140" s="556"/>
      <c r="I140" s="557"/>
      <c r="J140" s="553"/>
      <c r="K140" s="146">
        <f t="shared" si="37"/>
        <v>0</v>
      </c>
      <c r="M140" s="147">
        <f t="shared" ref="M140:M203" si="44">IF(COUNTBLANK($C140:$J140)&gt;0,0,1)</f>
        <v>0</v>
      </c>
      <c r="N140" s="148">
        <f xml:space="preserve"> IF(M140=0, 0,VLOOKUP($F140,'הנחיות למילוי-התחל כאן'!$F$6:$I$17,3,0))</f>
        <v>0</v>
      </c>
      <c r="O140" s="149">
        <f xml:space="preserve"> IF(M140=0, 0,VLOOKUP($F140,'הנחיות למילוי-התחל כאן'!$F$6:$I$17,4,0))</f>
        <v>0</v>
      </c>
      <c r="P140" s="852">
        <f t="shared" ref="P140:P203" si="45">IF(M140=0, 0, IF(AN140*AK140 &lt;&gt; 0, AN140/AK140, 0))</f>
        <v>0</v>
      </c>
      <c r="Q140" s="230" t="str">
        <f t="shared" si="39"/>
        <v>$S$140:$AH$140</v>
      </c>
      <c r="S140" s="565"/>
      <c r="T140" s="565"/>
      <c r="U140" s="565"/>
      <c r="V140" s="565"/>
      <c r="W140" s="565"/>
      <c r="X140" s="565"/>
      <c r="Y140" s="565"/>
      <c r="Z140" s="565"/>
      <c r="AA140" s="565"/>
      <c r="AB140" s="565"/>
      <c r="AC140" s="565"/>
      <c r="AD140" s="565"/>
      <c r="AE140" s="565"/>
      <c r="AF140" s="565"/>
      <c r="AG140" s="565"/>
      <c r="AH140" s="565"/>
      <c r="AJ140" s="164" t="str">
        <f t="shared" ref="AJ140:AJ203" si="46">IF(M140=0, "",$O140)</f>
        <v/>
      </c>
      <c r="AK140" s="152" t="str">
        <f t="shared" ref="AK140:AK203" ca="1" si="47">IF(N140,SUMIFS(INDIRECT(Q140),wp_act, "=1" ),"")</f>
        <v/>
      </c>
      <c r="AL140" s="165" t="str">
        <f t="shared" ref="AL140:AL203" si="48">IF(M140=0, "", IF(AK140&gt;AJ140, "חריגה", ""))</f>
        <v/>
      </c>
      <c r="AN140" s="154" t="str">
        <f t="shared" si="40"/>
        <v/>
      </c>
      <c r="AO140" s="835" t="str">
        <f t="shared" si="41"/>
        <v/>
      </c>
      <c r="AP140" s="155" t="str">
        <f t="shared" si="42"/>
        <v/>
      </c>
      <c r="AR140" s="166" t="str">
        <f t="shared" ref="AR140:AR203" si="49">IF(F140&gt;0,MIN(($N140),($G140+$H140)),"")</f>
        <v/>
      </c>
      <c r="AS140" s="167" t="str">
        <f t="shared" ref="AS140:AS203" si="50">IF(M140=0, "",IF(F140=6,(MIN($O140,J140)),J140))</f>
        <v/>
      </c>
      <c r="AT140" s="168" t="str">
        <f t="shared" ref="AT140:AT203" si="51">IF($M140=0, "",IF(BO140*BM140 &lt;&gt; 0, BO140/BM140, 0))</f>
        <v/>
      </c>
      <c r="AV140" s="160" t="str" cm="1">
        <f t="array" aca="1" ref="AV140" ca="1">IF(AND($M140=1,ISNUMBER(INDIRECT(ADDRESS(ROW(),COLUMN()-_mp_perc_gap)))), INDIRECT(ADDRESS(ROW(),COLUMN()-_mp_perc_gap))*(1-AV$8)*(1-$BQ$8), "")</f>
        <v/>
      </c>
      <c r="AW140" s="160" t="str" cm="1">
        <f t="array" aca="1" ref="AW140" ca="1">IF(AND($M140=1,ISNUMBER(INDIRECT(ADDRESS(ROW(),COLUMN()-_mp_perc_gap)))), INDIRECT(ADDRESS(ROW(),COLUMN()-_mp_perc_gap))*(1-AW$8)*(1-$BQ$8), "")</f>
        <v/>
      </c>
      <c r="AX140" s="160" t="str" cm="1">
        <f t="array" aca="1" ref="AX140" ca="1">IF(AND($M140=1,ISNUMBER(INDIRECT(ADDRESS(ROW(),COLUMN()-_mp_perc_gap)))), INDIRECT(ADDRESS(ROW(),COLUMN()-_mp_perc_gap))*(1-AX$8)*(1-$BQ$8), "")</f>
        <v/>
      </c>
      <c r="AY140" s="160" t="str" cm="1">
        <f t="array" aca="1" ref="AY140" ca="1">IF(AND($M140=1,ISNUMBER(INDIRECT(ADDRESS(ROW(),COLUMN()-_mp_perc_gap)))), INDIRECT(ADDRESS(ROW(),COLUMN()-_mp_perc_gap))*(1-AY$8)*(1-$BQ$8), "")</f>
        <v/>
      </c>
      <c r="AZ140" s="160" t="str" cm="1">
        <f t="array" aca="1" ref="AZ140" ca="1">IF(AND($M140=1,ISNUMBER(INDIRECT(ADDRESS(ROW(),COLUMN()-_mp_perc_gap)))), INDIRECT(ADDRESS(ROW(),COLUMN()-_mp_perc_gap))*(1-AZ$8)*(1-$BQ$8), "")</f>
        <v/>
      </c>
      <c r="BA140" s="160" t="str" cm="1">
        <f t="array" aca="1" ref="BA140" ca="1">IF(AND($M140=1,ISNUMBER(INDIRECT(ADDRESS(ROW(),COLUMN()-_mp_perc_gap)))), INDIRECT(ADDRESS(ROW(),COLUMN()-_mp_perc_gap))*(1-BA$8)*(1-$BQ$8), "")</f>
        <v/>
      </c>
      <c r="BB140" s="160" t="str" cm="1">
        <f t="array" aca="1" ref="BB140" ca="1">IF(AND($M140=1,ISNUMBER(INDIRECT(ADDRESS(ROW(),COLUMN()-_mp_perc_gap)))), INDIRECT(ADDRESS(ROW(),COLUMN()-_mp_perc_gap))*(1-BB$8)*(1-$BQ$8), "")</f>
        <v/>
      </c>
      <c r="BC140" s="160" t="str" cm="1">
        <f t="array" aca="1" ref="BC140" ca="1">IF(AND($M140=1,ISNUMBER(INDIRECT(ADDRESS(ROW(),COLUMN()-_mp_perc_gap)))), INDIRECT(ADDRESS(ROW(),COLUMN()-_mp_perc_gap))*(1-BC$8)*(1-$BQ$8), "")</f>
        <v/>
      </c>
      <c r="BD140" s="160" t="str" cm="1">
        <f t="array" aca="1" ref="BD140" ca="1">IF(AND($M140=1,ISNUMBER(INDIRECT(ADDRESS(ROW(),COLUMN()-_mp_perc_gap)))), INDIRECT(ADDRESS(ROW(),COLUMN()-_mp_perc_gap))*(1-BD$8)*(1-$BQ$8), "")</f>
        <v/>
      </c>
      <c r="BE140" s="160" t="str" cm="1">
        <f t="array" aca="1" ref="BE140" ca="1">IF(AND($M140=1,ISNUMBER(INDIRECT(ADDRESS(ROW(),COLUMN()-_mp_perc_gap)))), INDIRECT(ADDRESS(ROW(),COLUMN()-_mp_perc_gap))*(1-BE$8)*(1-$BQ$8), "")</f>
        <v/>
      </c>
      <c r="BF140" s="160" t="str" cm="1">
        <f t="array" aca="1" ref="BF140" ca="1">IF(AND($M140=1,ISNUMBER(INDIRECT(ADDRESS(ROW(),COLUMN()-_mp_perc_gap)))), INDIRECT(ADDRESS(ROW(),COLUMN()-_mp_perc_gap))*(1-BF$8)*(1-$BQ$8), "")</f>
        <v/>
      </c>
      <c r="BG140" s="160" t="str" cm="1">
        <f t="array" aca="1" ref="BG140" ca="1">IF(AND($M140=1,ISNUMBER(INDIRECT(ADDRESS(ROW(),COLUMN()-_mp_perc_gap)))), INDIRECT(ADDRESS(ROW(),COLUMN()-_mp_perc_gap))*(1-BG$8)*(1-$BQ$8), "")</f>
        <v/>
      </c>
      <c r="BH140" s="160" t="str" cm="1">
        <f t="array" aca="1" ref="BH140" ca="1">IF(AND($M140=1,ISNUMBER(INDIRECT(ADDRESS(ROW(),COLUMN()-_mp_perc_gap)))), INDIRECT(ADDRESS(ROW(),COLUMN()-_mp_perc_gap))*(1-BH$8)*(1-$BQ$8), "")</f>
        <v/>
      </c>
      <c r="BI140" s="160" t="str" cm="1">
        <f t="array" aca="1" ref="BI140" ca="1">IF(AND($M140=1,ISNUMBER(INDIRECT(ADDRESS(ROW(),COLUMN()-_mp_perc_gap)))), INDIRECT(ADDRESS(ROW(),COLUMN()-_mp_perc_gap))*(1-BI$8)*(1-$BQ$8), "")</f>
        <v/>
      </c>
      <c r="BJ140" s="160" t="str" cm="1">
        <f t="array" aca="1" ref="BJ140" ca="1">IF(AND($M140=1,ISNUMBER(INDIRECT(ADDRESS(ROW(),COLUMN()-_mp_perc_gap)))), INDIRECT(ADDRESS(ROW(),COLUMN()-_mp_perc_gap))*(1-BJ$8)*(1-$BQ$8), "")</f>
        <v/>
      </c>
      <c r="BK140" s="160" t="str" cm="1">
        <f t="array" aca="1" ref="BK140" ca="1">IF(AND($M140=1,ISNUMBER(INDIRECT(ADDRESS(ROW(),COLUMN()-_mp_perc_gap)))), INDIRECT(ADDRESS(ROW(),COLUMN()-_mp_perc_gap))*(1-BK$8)*(1-$BQ$8), "")</f>
        <v/>
      </c>
      <c r="BM140" s="169" t="str">
        <f t="shared" ref="BM140:BM203" si="52">IF(M140=0, "",SUMIFS($AV140:$BK140,wp_act, "=1" ))</f>
        <v/>
      </c>
      <c r="BN140" s="842" t="str">
        <f t="shared" ref="BN140:BN203" si="53">IF(M140=0, "",I140)</f>
        <v/>
      </c>
      <c r="BO140" s="843" t="str">
        <f t="shared" ref="BO140:BO203" si="54">IF($M140=0, "",MIN($G140+$H140, $N140 *  $J140) *$BN140 * $BM140)</f>
        <v/>
      </c>
      <c r="BP140" s="841" t="str">
        <f t="shared" si="38"/>
        <v/>
      </c>
      <c r="BQ140" s="170"/>
      <c r="BR140" s="133" t="b">
        <f t="shared" ref="BR140:BR203" si="55">OR($C140=0,$D140=0,$E140=0,$F140=0)</f>
        <v>1</v>
      </c>
      <c r="BU140" s="171">
        <f t="shared" si="43"/>
        <v>0</v>
      </c>
      <c r="BV140" s="171"/>
    </row>
    <row r="141" spans="2:74" ht="14.95" customHeight="1" x14ac:dyDescent="0.2">
      <c r="B141" s="691">
        <v>130</v>
      </c>
      <c r="C141" s="554"/>
      <c r="D141" s="554"/>
      <c r="E141" s="555"/>
      <c r="F141" s="550"/>
      <c r="G141" s="551"/>
      <c r="H141" s="556"/>
      <c r="I141" s="557"/>
      <c r="J141" s="553"/>
      <c r="K141" s="146">
        <f t="shared" ref="K141:K204" si="56">N141</f>
        <v>0</v>
      </c>
      <c r="M141" s="147">
        <f t="shared" si="44"/>
        <v>0</v>
      </c>
      <c r="N141" s="148">
        <f xml:space="preserve"> IF(M141=0, 0,VLOOKUP($F141,'הנחיות למילוי-התחל כאן'!$F$6:$I$17,3,0))</f>
        <v>0</v>
      </c>
      <c r="O141" s="149">
        <f xml:space="preserve"> IF(M141=0, 0,VLOOKUP($F141,'הנחיות למילוי-התחל כאן'!$F$6:$I$17,4,0))</f>
        <v>0</v>
      </c>
      <c r="P141" s="852">
        <f t="shared" si="45"/>
        <v>0</v>
      </c>
      <c r="Q141" s="230" t="str">
        <f t="shared" si="39"/>
        <v>$S$141:$AH$141</v>
      </c>
      <c r="S141" s="565"/>
      <c r="T141" s="565"/>
      <c r="U141" s="565"/>
      <c r="V141" s="565"/>
      <c r="W141" s="565"/>
      <c r="X141" s="565"/>
      <c r="Y141" s="565"/>
      <c r="Z141" s="565"/>
      <c r="AA141" s="565"/>
      <c r="AB141" s="565"/>
      <c r="AC141" s="565"/>
      <c r="AD141" s="565"/>
      <c r="AE141" s="565"/>
      <c r="AF141" s="565"/>
      <c r="AG141" s="565"/>
      <c r="AH141" s="565"/>
      <c r="AJ141" s="164" t="str">
        <f t="shared" si="46"/>
        <v/>
      </c>
      <c r="AK141" s="152" t="str">
        <f t="shared" ca="1" si="47"/>
        <v/>
      </c>
      <c r="AL141" s="165" t="str">
        <f t="shared" si="48"/>
        <v/>
      </c>
      <c r="AN141" s="154" t="str">
        <f t="shared" si="40"/>
        <v/>
      </c>
      <c r="AO141" s="835" t="str">
        <f t="shared" si="41"/>
        <v/>
      </c>
      <c r="AP141" s="155" t="str">
        <f t="shared" si="42"/>
        <v/>
      </c>
      <c r="AR141" s="166" t="str">
        <f t="shared" si="49"/>
        <v/>
      </c>
      <c r="AS141" s="167" t="str">
        <f t="shared" si="50"/>
        <v/>
      </c>
      <c r="AT141" s="168" t="str">
        <f t="shared" si="51"/>
        <v/>
      </c>
      <c r="AV141" s="160" t="str" cm="1">
        <f t="array" aca="1" ref="AV141" ca="1">IF(AND($M141=1,ISNUMBER(INDIRECT(ADDRESS(ROW(),COLUMN()-_mp_perc_gap)))), INDIRECT(ADDRESS(ROW(),COLUMN()-_mp_perc_gap))*(1-AV$8)*(1-$BQ$8), "")</f>
        <v/>
      </c>
      <c r="AW141" s="160" t="str" cm="1">
        <f t="array" aca="1" ref="AW141" ca="1">IF(AND($M141=1,ISNUMBER(INDIRECT(ADDRESS(ROW(),COLUMN()-_mp_perc_gap)))), INDIRECT(ADDRESS(ROW(),COLUMN()-_mp_perc_gap))*(1-AW$8)*(1-$BQ$8), "")</f>
        <v/>
      </c>
      <c r="AX141" s="160" t="str" cm="1">
        <f t="array" aca="1" ref="AX141" ca="1">IF(AND($M141=1,ISNUMBER(INDIRECT(ADDRESS(ROW(),COLUMN()-_mp_perc_gap)))), INDIRECT(ADDRESS(ROW(),COLUMN()-_mp_perc_gap))*(1-AX$8)*(1-$BQ$8), "")</f>
        <v/>
      </c>
      <c r="AY141" s="160" t="str" cm="1">
        <f t="array" aca="1" ref="AY141" ca="1">IF(AND($M141=1,ISNUMBER(INDIRECT(ADDRESS(ROW(),COLUMN()-_mp_perc_gap)))), INDIRECT(ADDRESS(ROW(),COLUMN()-_mp_perc_gap))*(1-AY$8)*(1-$BQ$8), "")</f>
        <v/>
      </c>
      <c r="AZ141" s="160" t="str" cm="1">
        <f t="array" aca="1" ref="AZ141" ca="1">IF(AND($M141=1,ISNUMBER(INDIRECT(ADDRESS(ROW(),COLUMN()-_mp_perc_gap)))), INDIRECT(ADDRESS(ROW(),COLUMN()-_mp_perc_gap))*(1-AZ$8)*(1-$BQ$8), "")</f>
        <v/>
      </c>
      <c r="BA141" s="160" t="str" cm="1">
        <f t="array" aca="1" ref="BA141" ca="1">IF(AND($M141=1,ISNUMBER(INDIRECT(ADDRESS(ROW(),COLUMN()-_mp_perc_gap)))), INDIRECT(ADDRESS(ROW(),COLUMN()-_mp_perc_gap))*(1-BA$8)*(1-$BQ$8), "")</f>
        <v/>
      </c>
      <c r="BB141" s="160" t="str" cm="1">
        <f t="array" aca="1" ref="BB141" ca="1">IF(AND($M141=1,ISNUMBER(INDIRECT(ADDRESS(ROW(),COLUMN()-_mp_perc_gap)))), INDIRECT(ADDRESS(ROW(),COLUMN()-_mp_perc_gap))*(1-BB$8)*(1-$BQ$8), "")</f>
        <v/>
      </c>
      <c r="BC141" s="160" t="str" cm="1">
        <f t="array" aca="1" ref="BC141" ca="1">IF(AND($M141=1,ISNUMBER(INDIRECT(ADDRESS(ROW(),COLUMN()-_mp_perc_gap)))), INDIRECT(ADDRESS(ROW(),COLUMN()-_mp_perc_gap))*(1-BC$8)*(1-$BQ$8), "")</f>
        <v/>
      </c>
      <c r="BD141" s="160" t="str" cm="1">
        <f t="array" aca="1" ref="BD141" ca="1">IF(AND($M141=1,ISNUMBER(INDIRECT(ADDRESS(ROW(),COLUMN()-_mp_perc_gap)))), INDIRECT(ADDRESS(ROW(),COLUMN()-_mp_perc_gap))*(1-BD$8)*(1-$BQ$8), "")</f>
        <v/>
      </c>
      <c r="BE141" s="160" t="str" cm="1">
        <f t="array" aca="1" ref="BE141" ca="1">IF(AND($M141=1,ISNUMBER(INDIRECT(ADDRESS(ROW(),COLUMN()-_mp_perc_gap)))), INDIRECT(ADDRESS(ROW(),COLUMN()-_mp_perc_gap))*(1-BE$8)*(1-$BQ$8), "")</f>
        <v/>
      </c>
      <c r="BF141" s="160" t="str" cm="1">
        <f t="array" aca="1" ref="BF141" ca="1">IF(AND($M141=1,ISNUMBER(INDIRECT(ADDRESS(ROW(),COLUMN()-_mp_perc_gap)))), INDIRECT(ADDRESS(ROW(),COLUMN()-_mp_perc_gap))*(1-BF$8)*(1-$BQ$8), "")</f>
        <v/>
      </c>
      <c r="BG141" s="160" t="str" cm="1">
        <f t="array" aca="1" ref="BG141" ca="1">IF(AND($M141=1,ISNUMBER(INDIRECT(ADDRESS(ROW(),COLUMN()-_mp_perc_gap)))), INDIRECT(ADDRESS(ROW(),COLUMN()-_mp_perc_gap))*(1-BG$8)*(1-$BQ$8), "")</f>
        <v/>
      </c>
      <c r="BH141" s="160" t="str" cm="1">
        <f t="array" aca="1" ref="BH141" ca="1">IF(AND($M141=1,ISNUMBER(INDIRECT(ADDRESS(ROW(),COLUMN()-_mp_perc_gap)))), INDIRECT(ADDRESS(ROW(),COLUMN()-_mp_perc_gap))*(1-BH$8)*(1-$BQ$8), "")</f>
        <v/>
      </c>
      <c r="BI141" s="160" t="str" cm="1">
        <f t="array" aca="1" ref="BI141" ca="1">IF(AND($M141=1,ISNUMBER(INDIRECT(ADDRESS(ROW(),COLUMN()-_mp_perc_gap)))), INDIRECT(ADDRESS(ROW(),COLUMN()-_mp_perc_gap))*(1-BI$8)*(1-$BQ$8), "")</f>
        <v/>
      </c>
      <c r="BJ141" s="160" t="str" cm="1">
        <f t="array" aca="1" ref="BJ141" ca="1">IF(AND($M141=1,ISNUMBER(INDIRECT(ADDRESS(ROW(),COLUMN()-_mp_perc_gap)))), INDIRECT(ADDRESS(ROW(),COLUMN()-_mp_perc_gap))*(1-BJ$8)*(1-$BQ$8), "")</f>
        <v/>
      </c>
      <c r="BK141" s="160" t="str" cm="1">
        <f t="array" aca="1" ref="BK141" ca="1">IF(AND($M141=1,ISNUMBER(INDIRECT(ADDRESS(ROW(),COLUMN()-_mp_perc_gap)))), INDIRECT(ADDRESS(ROW(),COLUMN()-_mp_perc_gap))*(1-BK$8)*(1-$BQ$8), "")</f>
        <v/>
      </c>
      <c r="BM141" s="169" t="str">
        <f t="shared" si="52"/>
        <v/>
      </c>
      <c r="BN141" s="842" t="str">
        <f t="shared" si="53"/>
        <v/>
      </c>
      <c r="BO141" s="843" t="str">
        <f t="shared" si="54"/>
        <v/>
      </c>
      <c r="BP141" s="841" t="str">
        <f t="shared" ref="BP141:BP204" si="57">IF($M141=0, "", ($BN141*$J141*$BM141/12) )</f>
        <v/>
      </c>
      <c r="BQ141" s="170"/>
      <c r="BR141" s="133" t="b">
        <f t="shared" si="55"/>
        <v>1</v>
      </c>
      <c r="BU141" s="171">
        <f t="shared" si="43"/>
        <v>0</v>
      </c>
      <c r="BV141" s="171"/>
    </row>
    <row r="142" spans="2:74" ht="14.95" customHeight="1" x14ac:dyDescent="0.2">
      <c r="B142" s="691">
        <v>131</v>
      </c>
      <c r="C142" s="554"/>
      <c r="D142" s="554"/>
      <c r="E142" s="555"/>
      <c r="F142" s="550"/>
      <c r="G142" s="551"/>
      <c r="H142" s="556"/>
      <c r="I142" s="557"/>
      <c r="J142" s="553"/>
      <c r="K142" s="146">
        <f t="shared" si="56"/>
        <v>0</v>
      </c>
      <c r="M142" s="147">
        <f t="shared" si="44"/>
        <v>0</v>
      </c>
      <c r="N142" s="148">
        <f xml:space="preserve"> IF(M142=0, 0,VLOOKUP($F142,'הנחיות למילוי-התחל כאן'!$F$6:$I$17,3,0))</f>
        <v>0</v>
      </c>
      <c r="O142" s="149">
        <f xml:space="preserve"> IF(M142=0, 0,VLOOKUP($F142,'הנחיות למילוי-התחל כאן'!$F$6:$I$17,4,0))</f>
        <v>0</v>
      </c>
      <c r="P142" s="852">
        <f t="shared" si="45"/>
        <v>0</v>
      </c>
      <c r="Q142" s="230" t="str">
        <f t="shared" ref="Q142:Q205" si="58">ADDRESS(ROW(),COLUMN()+2)&amp;":"&amp;ADDRESS(ROW(),COLUMN()+17)</f>
        <v>$S$142:$AH$142</v>
      </c>
      <c r="S142" s="565"/>
      <c r="T142" s="565"/>
      <c r="U142" s="565"/>
      <c r="V142" s="565"/>
      <c r="W142" s="565"/>
      <c r="X142" s="565"/>
      <c r="Y142" s="565"/>
      <c r="Z142" s="565"/>
      <c r="AA142" s="565"/>
      <c r="AB142" s="565"/>
      <c r="AC142" s="565"/>
      <c r="AD142" s="565"/>
      <c r="AE142" s="565"/>
      <c r="AF142" s="565"/>
      <c r="AG142" s="565"/>
      <c r="AH142" s="565"/>
      <c r="AJ142" s="164" t="str">
        <f t="shared" si="46"/>
        <v/>
      </c>
      <c r="AK142" s="152" t="str">
        <f t="shared" ca="1" si="47"/>
        <v/>
      </c>
      <c r="AL142" s="165" t="str">
        <f t="shared" si="48"/>
        <v/>
      </c>
      <c r="AN142" s="154" t="str">
        <f t="shared" ref="AN142:AN205" si="59">IF($M142=0, "",MIN($G142+$H142, $N142 *  $J142) *$I142 * $AK142)</f>
        <v/>
      </c>
      <c r="AO142" s="835" t="str">
        <f t="shared" ref="AO142:AO205" si="60">IF($M142=0, "", $I142*$J142*$AK142/12)</f>
        <v/>
      </c>
      <c r="AP142" s="155" t="str">
        <f t="shared" ref="AP142:AP205" si="61">IF(M142=0, "", (G142+H142)*I142)</f>
        <v/>
      </c>
      <c r="AR142" s="166" t="str">
        <f t="shared" si="49"/>
        <v/>
      </c>
      <c r="AS142" s="167" t="str">
        <f t="shared" si="50"/>
        <v/>
      </c>
      <c r="AT142" s="168" t="str">
        <f t="shared" si="51"/>
        <v/>
      </c>
      <c r="AV142" s="160" t="str" cm="1">
        <f t="array" aca="1" ref="AV142" ca="1">IF(AND($M142=1,ISNUMBER(INDIRECT(ADDRESS(ROW(),COLUMN()-_mp_perc_gap)))), INDIRECT(ADDRESS(ROW(),COLUMN()-_mp_perc_gap))*(1-AV$8)*(1-$BQ$8), "")</f>
        <v/>
      </c>
      <c r="AW142" s="160" t="str" cm="1">
        <f t="array" aca="1" ref="AW142" ca="1">IF(AND($M142=1,ISNUMBER(INDIRECT(ADDRESS(ROW(),COLUMN()-_mp_perc_gap)))), INDIRECT(ADDRESS(ROW(),COLUMN()-_mp_perc_gap))*(1-AW$8)*(1-$BQ$8), "")</f>
        <v/>
      </c>
      <c r="AX142" s="160" t="str" cm="1">
        <f t="array" aca="1" ref="AX142" ca="1">IF(AND($M142=1,ISNUMBER(INDIRECT(ADDRESS(ROW(),COLUMN()-_mp_perc_gap)))), INDIRECT(ADDRESS(ROW(),COLUMN()-_mp_perc_gap))*(1-AX$8)*(1-$BQ$8), "")</f>
        <v/>
      </c>
      <c r="AY142" s="160" t="str" cm="1">
        <f t="array" aca="1" ref="AY142" ca="1">IF(AND($M142=1,ISNUMBER(INDIRECT(ADDRESS(ROW(),COLUMN()-_mp_perc_gap)))), INDIRECT(ADDRESS(ROW(),COLUMN()-_mp_perc_gap))*(1-AY$8)*(1-$BQ$8), "")</f>
        <v/>
      </c>
      <c r="AZ142" s="160" t="str" cm="1">
        <f t="array" aca="1" ref="AZ142" ca="1">IF(AND($M142=1,ISNUMBER(INDIRECT(ADDRESS(ROW(),COLUMN()-_mp_perc_gap)))), INDIRECT(ADDRESS(ROW(),COLUMN()-_mp_perc_gap))*(1-AZ$8)*(1-$BQ$8), "")</f>
        <v/>
      </c>
      <c r="BA142" s="160" t="str" cm="1">
        <f t="array" aca="1" ref="BA142" ca="1">IF(AND($M142=1,ISNUMBER(INDIRECT(ADDRESS(ROW(),COLUMN()-_mp_perc_gap)))), INDIRECT(ADDRESS(ROW(),COLUMN()-_mp_perc_gap))*(1-BA$8)*(1-$BQ$8), "")</f>
        <v/>
      </c>
      <c r="BB142" s="160" t="str" cm="1">
        <f t="array" aca="1" ref="BB142" ca="1">IF(AND($M142=1,ISNUMBER(INDIRECT(ADDRESS(ROW(),COLUMN()-_mp_perc_gap)))), INDIRECT(ADDRESS(ROW(),COLUMN()-_mp_perc_gap))*(1-BB$8)*(1-$BQ$8), "")</f>
        <v/>
      </c>
      <c r="BC142" s="160" t="str" cm="1">
        <f t="array" aca="1" ref="BC142" ca="1">IF(AND($M142=1,ISNUMBER(INDIRECT(ADDRESS(ROW(),COLUMN()-_mp_perc_gap)))), INDIRECT(ADDRESS(ROW(),COLUMN()-_mp_perc_gap))*(1-BC$8)*(1-$BQ$8), "")</f>
        <v/>
      </c>
      <c r="BD142" s="160" t="str" cm="1">
        <f t="array" aca="1" ref="BD142" ca="1">IF(AND($M142=1,ISNUMBER(INDIRECT(ADDRESS(ROW(),COLUMN()-_mp_perc_gap)))), INDIRECT(ADDRESS(ROW(),COLUMN()-_mp_perc_gap))*(1-BD$8)*(1-$BQ$8), "")</f>
        <v/>
      </c>
      <c r="BE142" s="160" t="str" cm="1">
        <f t="array" aca="1" ref="BE142" ca="1">IF(AND($M142=1,ISNUMBER(INDIRECT(ADDRESS(ROW(),COLUMN()-_mp_perc_gap)))), INDIRECT(ADDRESS(ROW(),COLUMN()-_mp_perc_gap))*(1-BE$8)*(1-$BQ$8), "")</f>
        <v/>
      </c>
      <c r="BF142" s="160" t="str" cm="1">
        <f t="array" aca="1" ref="BF142" ca="1">IF(AND($M142=1,ISNUMBER(INDIRECT(ADDRESS(ROW(),COLUMN()-_mp_perc_gap)))), INDIRECT(ADDRESS(ROW(),COLUMN()-_mp_perc_gap))*(1-BF$8)*(1-$BQ$8), "")</f>
        <v/>
      </c>
      <c r="BG142" s="160" t="str" cm="1">
        <f t="array" aca="1" ref="BG142" ca="1">IF(AND($M142=1,ISNUMBER(INDIRECT(ADDRESS(ROW(),COLUMN()-_mp_perc_gap)))), INDIRECT(ADDRESS(ROW(),COLUMN()-_mp_perc_gap))*(1-BG$8)*(1-$BQ$8), "")</f>
        <v/>
      </c>
      <c r="BH142" s="160" t="str" cm="1">
        <f t="array" aca="1" ref="BH142" ca="1">IF(AND($M142=1,ISNUMBER(INDIRECT(ADDRESS(ROW(),COLUMN()-_mp_perc_gap)))), INDIRECT(ADDRESS(ROW(),COLUMN()-_mp_perc_gap))*(1-BH$8)*(1-$BQ$8), "")</f>
        <v/>
      </c>
      <c r="BI142" s="160" t="str" cm="1">
        <f t="array" aca="1" ref="BI142" ca="1">IF(AND($M142=1,ISNUMBER(INDIRECT(ADDRESS(ROW(),COLUMN()-_mp_perc_gap)))), INDIRECT(ADDRESS(ROW(),COLUMN()-_mp_perc_gap))*(1-BI$8)*(1-$BQ$8), "")</f>
        <v/>
      </c>
      <c r="BJ142" s="160" t="str" cm="1">
        <f t="array" aca="1" ref="BJ142" ca="1">IF(AND($M142=1,ISNUMBER(INDIRECT(ADDRESS(ROW(),COLUMN()-_mp_perc_gap)))), INDIRECT(ADDRESS(ROW(),COLUMN()-_mp_perc_gap))*(1-BJ$8)*(1-$BQ$8), "")</f>
        <v/>
      </c>
      <c r="BK142" s="160" t="str" cm="1">
        <f t="array" aca="1" ref="BK142" ca="1">IF(AND($M142=1,ISNUMBER(INDIRECT(ADDRESS(ROW(),COLUMN()-_mp_perc_gap)))), INDIRECT(ADDRESS(ROW(),COLUMN()-_mp_perc_gap))*(1-BK$8)*(1-$BQ$8), "")</f>
        <v/>
      </c>
      <c r="BM142" s="169" t="str">
        <f t="shared" si="52"/>
        <v/>
      </c>
      <c r="BN142" s="842" t="str">
        <f t="shared" si="53"/>
        <v/>
      </c>
      <c r="BO142" s="843" t="str">
        <f t="shared" si="54"/>
        <v/>
      </c>
      <c r="BP142" s="841" t="str">
        <f t="shared" si="57"/>
        <v/>
      </c>
      <c r="BQ142" s="170"/>
      <c r="BR142" s="133" t="b">
        <f t="shared" si="55"/>
        <v>1</v>
      </c>
      <c r="BU142" s="171">
        <f t="shared" si="43"/>
        <v>0</v>
      </c>
      <c r="BV142" s="171"/>
    </row>
    <row r="143" spans="2:74" ht="14.95" customHeight="1" x14ac:dyDescent="0.2">
      <c r="B143" s="691">
        <v>132</v>
      </c>
      <c r="C143" s="554"/>
      <c r="D143" s="554"/>
      <c r="E143" s="555"/>
      <c r="F143" s="550"/>
      <c r="G143" s="551"/>
      <c r="H143" s="556"/>
      <c r="I143" s="557"/>
      <c r="J143" s="553"/>
      <c r="K143" s="146">
        <f t="shared" si="56"/>
        <v>0</v>
      </c>
      <c r="M143" s="147">
        <f t="shared" si="44"/>
        <v>0</v>
      </c>
      <c r="N143" s="148">
        <f xml:space="preserve"> IF(M143=0, 0,VLOOKUP($F143,'הנחיות למילוי-התחל כאן'!$F$6:$I$17,3,0))</f>
        <v>0</v>
      </c>
      <c r="O143" s="149">
        <f xml:space="preserve"> IF(M143=0, 0,VLOOKUP($F143,'הנחיות למילוי-התחל כאן'!$F$6:$I$17,4,0))</f>
        <v>0</v>
      </c>
      <c r="P143" s="852">
        <f t="shared" si="45"/>
        <v>0</v>
      </c>
      <c r="Q143" s="230" t="str">
        <f t="shared" si="58"/>
        <v>$S$143:$AH$143</v>
      </c>
      <c r="S143" s="565"/>
      <c r="T143" s="565"/>
      <c r="U143" s="565"/>
      <c r="V143" s="565"/>
      <c r="W143" s="565"/>
      <c r="X143" s="565"/>
      <c r="Y143" s="565"/>
      <c r="Z143" s="565"/>
      <c r="AA143" s="565"/>
      <c r="AB143" s="565"/>
      <c r="AC143" s="565"/>
      <c r="AD143" s="565"/>
      <c r="AE143" s="565"/>
      <c r="AF143" s="565"/>
      <c r="AG143" s="565"/>
      <c r="AH143" s="565"/>
      <c r="AJ143" s="164" t="str">
        <f t="shared" si="46"/>
        <v/>
      </c>
      <c r="AK143" s="152" t="str">
        <f t="shared" ca="1" si="47"/>
        <v/>
      </c>
      <c r="AL143" s="165" t="str">
        <f t="shared" si="48"/>
        <v/>
      </c>
      <c r="AN143" s="154" t="str">
        <f t="shared" si="59"/>
        <v/>
      </c>
      <c r="AO143" s="835" t="str">
        <f t="shared" si="60"/>
        <v/>
      </c>
      <c r="AP143" s="155" t="str">
        <f t="shared" si="61"/>
        <v/>
      </c>
      <c r="AR143" s="166" t="str">
        <f t="shared" si="49"/>
        <v/>
      </c>
      <c r="AS143" s="167" t="str">
        <f t="shared" si="50"/>
        <v/>
      </c>
      <c r="AT143" s="168" t="str">
        <f t="shared" si="51"/>
        <v/>
      </c>
      <c r="AV143" s="160" t="str" cm="1">
        <f t="array" aca="1" ref="AV143" ca="1">IF(AND($M143=1,ISNUMBER(INDIRECT(ADDRESS(ROW(),COLUMN()-_mp_perc_gap)))), INDIRECT(ADDRESS(ROW(),COLUMN()-_mp_perc_gap))*(1-AV$8)*(1-$BQ$8), "")</f>
        <v/>
      </c>
      <c r="AW143" s="160" t="str" cm="1">
        <f t="array" aca="1" ref="AW143" ca="1">IF(AND($M143=1,ISNUMBER(INDIRECT(ADDRESS(ROW(),COLUMN()-_mp_perc_gap)))), INDIRECT(ADDRESS(ROW(),COLUMN()-_mp_perc_gap))*(1-AW$8)*(1-$BQ$8), "")</f>
        <v/>
      </c>
      <c r="AX143" s="160" t="str" cm="1">
        <f t="array" aca="1" ref="AX143" ca="1">IF(AND($M143=1,ISNUMBER(INDIRECT(ADDRESS(ROW(),COLUMN()-_mp_perc_gap)))), INDIRECT(ADDRESS(ROW(),COLUMN()-_mp_perc_gap))*(1-AX$8)*(1-$BQ$8), "")</f>
        <v/>
      </c>
      <c r="AY143" s="160" t="str" cm="1">
        <f t="array" aca="1" ref="AY143" ca="1">IF(AND($M143=1,ISNUMBER(INDIRECT(ADDRESS(ROW(),COLUMN()-_mp_perc_gap)))), INDIRECT(ADDRESS(ROW(),COLUMN()-_mp_perc_gap))*(1-AY$8)*(1-$BQ$8), "")</f>
        <v/>
      </c>
      <c r="AZ143" s="160" t="str" cm="1">
        <f t="array" aca="1" ref="AZ143" ca="1">IF(AND($M143=1,ISNUMBER(INDIRECT(ADDRESS(ROW(),COLUMN()-_mp_perc_gap)))), INDIRECT(ADDRESS(ROW(),COLUMN()-_mp_perc_gap))*(1-AZ$8)*(1-$BQ$8), "")</f>
        <v/>
      </c>
      <c r="BA143" s="160" t="str" cm="1">
        <f t="array" aca="1" ref="BA143" ca="1">IF(AND($M143=1,ISNUMBER(INDIRECT(ADDRESS(ROW(),COLUMN()-_mp_perc_gap)))), INDIRECT(ADDRESS(ROW(),COLUMN()-_mp_perc_gap))*(1-BA$8)*(1-$BQ$8), "")</f>
        <v/>
      </c>
      <c r="BB143" s="160" t="str" cm="1">
        <f t="array" aca="1" ref="BB143" ca="1">IF(AND($M143=1,ISNUMBER(INDIRECT(ADDRESS(ROW(),COLUMN()-_mp_perc_gap)))), INDIRECT(ADDRESS(ROW(),COLUMN()-_mp_perc_gap))*(1-BB$8)*(1-$BQ$8), "")</f>
        <v/>
      </c>
      <c r="BC143" s="160" t="str" cm="1">
        <f t="array" aca="1" ref="BC143" ca="1">IF(AND($M143=1,ISNUMBER(INDIRECT(ADDRESS(ROW(),COLUMN()-_mp_perc_gap)))), INDIRECT(ADDRESS(ROW(),COLUMN()-_mp_perc_gap))*(1-BC$8)*(1-$BQ$8), "")</f>
        <v/>
      </c>
      <c r="BD143" s="160" t="str" cm="1">
        <f t="array" aca="1" ref="BD143" ca="1">IF(AND($M143=1,ISNUMBER(INDIRECT(ADDRESS(ROW(),COLUMN()-_mp_perc_gap)))), INDIRECT(ADDRESS(ROW(),COLUMN()-_mp_perc_gap))*(1-BD$8)*(1-$BQ$8), "")</f>
        <v/>
      </c>
      <c r="BE143" s="160" t="str" cm="1">
        <f t="array" aca="1" ref="BE143" ca="1">IF(AND($M143=1,ISNUMBER(INDIRECT(ADDRESS(ROW(),COLUMN()-_mp_perc_gap)))), INDIRECT(ADDRESS(ROW(),COLUMN()-_mp_perc_gap))*(1-BE$8)*(1-$BQ$8), "")</f>
        <v/>
      </c>
      <c r="BF143" s="160" t="str" cm="1">
        <f t="array" aca="1" ref="BF143" ca="1">IF(AND($M143=1,ISNUMBER(INDIRECT(ADDRESS(ROW(),COLUMN()-_mp_perc_gap)))), INDIRECT(ADDRESS(ROW(),COLUMN()-_mp_perc_gap))*(1-BF$8)*(1-$BQ$8), "")</f>
        <v/>
      </c>
      <c r="BG143" s="160" t="str" cm="1">
        <f t="array" aca="1" ref="BG143" ca="1">IF(AND($M143=1,ISNUMBER(INDIRECT(ADDRESS(ROW(),COLUMN()-_mp_perc_gap)))), INDIRECT(ADDRESS(ROW(),COLUMN()-_mp_perc_gap))*(1-BG$8)*(1-$BQ$8), "")</f>
        <v/>
      </c>
      <c r="BH143" s="160" t="str" cm="1">
        <f t="array" aca="1" ref="BH143" ca="1">IF(AND($M143=1,ISNUMBER(INDIRECT(ADDRESS(ROW(),COLUMN()-_mp_perc_gap)))), INDIRECT(ADDRESS(ROW(),COLUMN()-_mp_perc_gap))*(1-BH$8)*(1-$BQ$8), "")</f>
        <v/>
      </c>
      <c r="BI143" s="160" t="str" cm="1">
        <f t="array" aca="1" ref="BI143" ca="1">IF(AND($M143=1,ISNUMBER(INDIRECT(ADDRESS(ROW(),COLUMN()-_mp_perc_gap)))), INDIRECT(ADDRESS(ROW(),COLUMN()-_mp_perc_gap))*(1-BI$8)*(1-$BQ$8), "")</f>
        <v/>
      </c>
      <c r="BJ143" s="160" t="str" cm="1">
        <f t="array" aca="1" ref="BJ143" ca="1">IF(AND($M143=1,ISNUMBER(INDIRECT(ADDRESS(ROW(),COLUMN()-_mp_perc_gap)))), INDIRECT(ADDRESS(ROW(),COLUMN()-_mp_perc_gap))*(1-BJ$8)*(1-$BQ$8), "")</f>
        <v/>
      </c>
      <c r="BK143" s="160" t="str" cm="1">
        <f t="array" aca="1" ref="BK143" ca="1">IF(AND($M143=1,ISNUMBER(INDIRECT(ADDRESS(ROW(),COLUMN()-_mp_perc_gap)))), INDIRECT(ADDRESS(ROW(),COLUMN()-_mp_perc_gap))*(1-BK$8)*(1-$BQ$8), "")</f>
        <v/>
      </c>
      <c r="BM143" s="169" t="str">
        <f t="shared" si="52"/>
        <v/>
      </c>
      <c r="BN143" s="842" t="str">
        <f t="shared" si="53"/>
        <v/>
      </c>
      <c r="BO143" s="843" t="str">
        <f t="shared" si="54"/>
        <v/>
      </c>
      <c r="BP143" s="841" t="str">
        <f t="shared" si="57"/>
        <v/>
      </c>
      <c r="BQ143" s="170"/>
      <c r="BR143" s="133" t="b">
        <f t="shared" si="55"/>
        <v>1</v>
      </c>
      <c r="BU143" s="171">
        <f t="shared" si="43"/>
        <v>0</v>
      </c>
      <c r="BV143" s="171"/>
    </row>
    <row r="144" spans="2:74" ht="14.95" customHeight="1" x14ac:dyDescent="0.2">
      <c r="B144" s="691">
        <v>133</v>
      </c>
      <c r="C144" s="554"/>
      <c r="D144" s="554"/>
      <c r="E144" s="555"/>
      <c r="F144" s="550"/>
      <c r="G144" s="551"/>
      <c r="H144" s="556"/>
      <c r="I144" s="557"/>
      <c r="J144" s="553"/>
      <c r="K144" s="146">
        <f t="shared" si="56"/>
        <v>0</v>
      </c>
      <c r="M144" s="147">
        <f t="shared" si="44"/>
        <v>0</v>
      </c>
      <c r="N144" s="148">
        <f xml:space="preserve"> IF(M144=0, 0,VLOOKUP($F144,'הנחיות למילוי-התחל כאן'!$F$6:$I$17,3,0))</f>
        <v>0</v>
      </c>
      <c r="O144" s="149">
        <f xml:space="preserve"> IF(M144=0, 0,VLOOKUP($F144,'הנחיות למילוי-התחל כאן'!$F$6:$I$17,4,0))</f>
        <v>0</v>
      </c>
      <c r="P144" s="852">
        <f t="shared" si="45"/>
        <v>0</v>
      </c>
      <c r="Q144" s="230" t="str">
        <f t="shared" si="58"/>
        <v>$S$144:$AH$144</v>
      </c>
      <c r="S144" s="565"/>
      <c r="T144" s="565"/>
      <c r="U144" s="565"/>
      <c r="V144" s="565"/>
      <c r="W144" s="565"/>
      <c r="X144" s="565"/>
      <c r="Y144" s="565"/>
      <c r="Z144" s="565"/>
      <c r="AA144" s="565"/>
      <c r="AB144" s="565"/>
      <c r="AC144" s="565"/>
      <c r="AD144" s="565"/>
      <c r="AE144" s="565"/>
      <c r="AF144" s="565"/>
      <c r="AG144" s="565"/>
      <c r="AH144" s="565"/>
      <c r="AJ144" s="164" t="str">
        <f t="shared" si="46"/>
        <v/>
      </c>
      <c r="AK144" s="152" t="str">
        <f t="shared" ca="1" si="47"/>
        <v/>
      </c>
      <c r="AL144" s="165" t="str">
        <f t="shared" si="48"/>
        <v/>
      </c>
      <c r="AN144" s="154" t="str">
        <f t="shared" si="59"/>
        <v/>
      </c>
      <c r="AO144" s="835" t="str">
        <f t="shared" si="60"/>
        <v/>
      </c>
      <c r="AP144" s="155" t="str">
        <f t="shared" si="61"/>
        <v/>
      </c>
      <c r="AR144" s="166" t="str">
        <f t="shared" si="49"/>
        <v/>
      </c>
      <c r="AS144" s="167" t="str">
        <f t="shared" si="50"/>
        <v/>
      </c>
      <c r="AT144" s="168" t="str">
        <f t="shared" si="51"/>
        <v/>
      </c>
      <c r="AV144" s="160" t="str" cm="1">
        <f t="array" aca="1" ref="AV144" ca="1">IF(AND($M144=1,ISNUMBER(INDIRECT(ADDRESS(ROW(),COLUMN()-_mp_perc_gap)))), INDIRECT(ADDRESS(ROW(),COLUMN()-_mp_perc_gap))*(1-AV$8)*(1-$BQ$8), "")</f>
        <v/>
      </c>
      <c r="AW144" s="160" t="str" cm="1">
        <f t="array" aca="1" ref="AW144" ca="1">IF(AND($M144=1,ISNUMBER(INDIRECT(ADDRESS(ROW(),COLUMN()-_mp_perc_gap)))), INDIRECT(ADDRESS(ROW(),COLUMN()-_mp_perc_gap))*(1-AW$8)*(1-$BQ$8), "")</f>
        <v/>
      </c>
      <c r="AX144" s="160" t="str" cm="1">
        <f t="array" aca="1" ref="AX144" ca="1">IF(AND($M144=1,ISNUMBER(INDIRECT(ADDRESS(ROW(),COLUMN()-_mp_perc_gap)))), INDIRECT(ADDRESS(ROW(),COLUMN()-_mp_perc_gap))*(1-AX$8)*(1-$BQ$8), "")</f>
        <v/>
      </c>
      <c r="AY144" s="160" t="str" cm="1">
        <f t="array" aca="1" ref="AY144" ca="1">IF(AND($M144=1,ISNUMBER(INDIRECT(ADDRESS(ROW(),COLUMN()-_mp_perc_gap)))), INDIRECT(ADDRESS(ROW(),COLUMN()-_mp_perc_gap))*(1-AY$8)*(1-$BQ$8), "")</f>
        <v/>
      </c>
      <c r="AZ144" s="160" t="str" cm="1">
        <f t="array" aca="1" ref="AZ144" ca="1">IF(AND($M144=1,ISNUMBER(INDIRECT(ADDRESS(ROW(),COLUMN()-_mp_perc_gap)))), INDIRECT(ADDRESS(ROW(),COLUMN()-_mp_perc_gap))*(1-AZ$8)*(1-$BQ$8), "")</f>
        <v/>
      </c>
      <c r="BA144" s="160" t="str" cm="1">
        <f t="array" aca="1" ref="BA144" ca="1">IF(AND($M144=1,ISNUMBER(INDIRECT(ADDRESS(ROW(),COLUMN()-_mp_perc_gap)))), INDIRECT(ADDRESS(ROW(),COLUMN()-_mp_perc_gap))*(1-BA$8)*(1-$BQ$8), "")</f>
        <v/>
      </c>
      <c r="BB144" s="160" t="str" cm="1">
        <f t="array" aca="1" ref="BB144" ca="1">IF(AND($M144=1,ISNUMBER(INDIRECT(ADDRESS(ROW(),COLUMN()-_mp_perc_gap)))), INDIRECT(ADDRESS(ROW(),COLUMN()-_mp_perc_gap))*(1-BB$8)*(1-$BQ$8), "")</f>
        <v/>
      </c>
      <c r="BC144" s="160" t="str" cm="1">
        <f t="array" aca="1" ref="BC144" ca="1">IF(AND($M144=1,ISNUMBER(INDIRECT(ADDRESS(ROW(),COLUMN()-_mp_perc_gap)))), INDIRECT(ADDRESS(ROW(),COLUMN()-_mp_perc_gap))*(1-BC$8)*(1-$BQ$8), "")</f>
        <v/>
      </c>
      <c r="BD144" s="160" t="str" cm="1">
        <f t="array" aca="1" ref="BD144" ca="1">IF(AND($M144=1,ISNUMBER(INDIRECT(ADDRESS(ROW(),COLUMN()-_mp_perc_gap)))), INDIRECT(ADDRESS(ROW(),COLUMN()-_mp_perc_gap))*(1-BD$8)*(1-$BQ$8), "")</f>
        <v/>
      </c>
      <c r="BE144" s="160" t="str" cm="1">
        <f t="array" aca="1" ref="BE144" ca="1">IF(AND($M144=1,ISNUMBER(INDIRECT(ADDRESS(ROW(),COLUMN()-_mp_perc_gap)))), INDIRECT(ADDRESS(ROW(),COLUMN()-_mp_perc_gap))*(1-BE$8)*(1-$BQ$8), "")</f>
        <v/>
      </c>
      <c r="BF144" s="160" t="str" cm="1">
        <f t="array" aca="1" ref="BF144" ca="1">IF(AND($M144=1,ISNUMBER(INDIRECT(ADDRESS(ROW(),COLUMN()-_mp_perc_gap)))), INDIRECT(ADDRESS(ROW(),COLUMN()-_mp_perc_gap))*(1-BF$8)*(1-$BQ$8), "")</f>
        <v/>
      </c>
      <c r="BG144" s="160" t="str" cm="1">
        <f t="array" aca="1" ref="BG144" ca="1">IF(AND($M144=1,ISNUMBER(INDIRECT(ADDRESS(ROW(),COLUMN()-_mp_perc_gap)))), INDIRECT(ADDRESS(ROW(),COLUMN()-_mp_perc_gap))*(1-BG$8)*(1-$BQ$8), "")</f>
        <v/>
      </c>
      <c r="BH144" s="160" t="str" cm="1">
        <f t="array" aca="1" ref="BH144" ca="1">IF(AND($M144=1,ISNUMBER(INDIRECT(ADDRESS(ROW(),COLUMN()-_mp_perc_gap)))), INDIRECT(ADDRESS(ROW(),COLUMN()-_mp_perc_gap))*(1-BH$8)*(1-$BQ$8), "")</f>
        <v/>
      </c>
      <c r="BI144" s="160" t="str" cm="1">
        <f t="array" aca="1" ref="BI144" ca="1">IF(AND($M144=1,ISNUMBER(INDIRECT(ADDRESS(ROW(),COLUMN()-_mp_perc_gap)))), INDIRECT(ADDRESS(ROW(),COLUMN()-_mp_perc_gap))*(1-BI$8)*(1-$BQ$8), "")</f>
        <v/>
      </c>
      <c r="BJ144" s="160" t="str" cm="1">
        <f t="array" aca="1" ref="BJ144" ca="1">IF(AND($M144=1,ISNUMBER(INDIRECT(ADDRESS(ROW(),COLUMN()-_mp_perc_gap)))), INDIRECT(ADDRESS(ROW(),COLUMN()-_mp_perc_gap))*(1-BJ$8)*(1-$BQ$8), "")</f>
        <v/>
      </c>
      <c r="BK144" s="160" t="str" cm="1">
        <f t="array" aca="1" ref="BK144" ca="1">IF(AND($M144=1,ISNUMBER(INDIRECT(ADDRESS(ROW(),COLUMN()-_mp_perc_gap)))), INDIRECT(ADDRESS(ROW(),COLUMN()-_mp_perc_gap))*(1-BK$8)*(1-$BQ$8), "")</f>
        <v/>
      </c>
      <c r="BM144" s="169" t="str">
        <f t="shared" si="52"/>
        <v/>
      </c>
      <c r="BN144" s="842" t="str">
        <f t="shared" si="53"/>
        <v/>
      </c>
      <c r="BO144" s="843" t="str">
        <f t="shared" si="54"/>
        <v/>
      </c>
      <c r="BP144" s="841" t="str">
        <f t="shared" si="57"/>
        <v/>
      </c>
      <c r="BQ144" s="170"/>
      <c r="BR144" s="133" t="b">
        <f t="shared" si="55"/>
        <v>1</v>
      </c>
      <c r="BU144" s="171">
        <f t="shared" si="43"/>
        <v>0</v>
      </c>
      <c r="BV144" s="171"/>
    </row>
    <row r="145" spans="2:74" ht="14.95" customHeight="1" x14ac:dyDescent="0.2">
      <c r="B145" s="691">
        <v>134</v>
      </c>
      <c r="C145" s="554"/>
      <c r="D145" s="554"/>
      <c r="E145" s="555"/>
      <c r="F145" s="550"/>
      <c r="G145" s="551"/>
      <c r="H145" s="556"/>
      <c r="I145" s="557"/>
      <c r="J145" s="553"/>
      <c r="K145" s="146">
        <f t="shared" si="56"/>
        <v>0</v>
      </c>
      <c r="M145" s="147">
        <f t="shared" si="44"/>
        <v>0</v>
      </c>
      <c r="N145" s="148">
        <f xml:space="preserve"> IF(M145=0, 0,VLOOKUP($F145,'הנחיות למילוי-התחל כאן'!$F$6:$I$17,3,0))</f>
        <v>0</v>
      </c>
      <c r="O145" s="149">
        <f xml:space="preserve"> IF(M145=0, 0,VLOOKUP($F145,'הנחיות למילוי-התחל כאן'!$F$6:$I$17,4,0))</f>
        <v>0</v>
      </c>
      <c r="P145" s="852">
        <f t="shared" si="45"/>
        <v>0</v>
      </c>
      <c r="Q145" s="230" t="str">
        <f t="shared" si="58"/>
        <v>$S$145:$AH$145</v>
      </c>
      <c r="S145" s="565"/>
      <c r="T145" s="565"/>
      <c r="U145" s="565"/>
      <c r="V145" s="565"/>
      <c r="W145" s="565"/>
      <c r="X145" s="565"/>
      <c r="Y145" s="565"/>
      <c r="Z145" s="565"/>
      <c r="AA145" s="565"/>
      <c r="AB145" s="565"/>
      <c r="AC145" s="565"/>
      <c r="AD145" s="565"/>
      <c r="AE145" s="565"/>
      <c r="AF145" s="565"/>
      <c r="AG145" s="565"/>
      <c r="AH145" s="565"/>
      <c r="AJ145" s="164" t="str">
        <f t="shared" si="46"/>
        <v/>
      </c>
      <c r="AK145" s="152" t="str">
        <f t="shared" ca="1" si="47"/>
        <v/>
      </c>
      <c r="AL145" s="165" t="str">
        <f t="shared" si="48"/>
        <v/>
      </c>
      <c r="AN145" s="154" t="str">
        <f t="shared" si="59"/>
        <v/>
      </c>
      <c r="AO145" s="835" t="str">
        <f t="shared" si="60"/>
        <v/>
      </c>
      <c r="AP145" s="155" t="str">
        <f t="shared" si="61"/>
        <v/>
      </c>
      <c r="AR145" s="166" t="str">
        <f t="shared" si="49"/>
        <v/>
      </c>
      <c r="AS145" s="167" t="str">
        <f t="shared" si="50"/>
        <v/>
      </c>
      <c r="AT145" s="168" t="str">
        <f t="shared" si="51"/>
        <v/>
      </c>
      <c r="AV145" s="160" t="str" cm="1">
        <f t="array" aca="1" ref="AV145" ca="1">IF(AND($M145=1,ISNUMBER(INDIRECT(ADDRESS(ROW(),COLUMN()-_mp_perc_gap)))), INDIRECT(ADDRESS(ROW(),COLUMN()-_mp_perc_gap))*(1-AV$8)*(1-$BQ$8), "")</f>
        <v/>
      </c>
      <c r="AW145" s="160" t="str" cm="1">
        <f t="array" aca="1" ref="AW145" ca="1">IF(AND($M145=1,ISNUMBER(INDIRECT(ADDRESS(ROW(),COLUMN()-_mp_perc_gap)))), INDIRECT(ADDRESS(ROW(),COLUMN()-_mp_perc_gap))*(1-AW$8)*(1-$BQ$8), "")</f>
        <v/>
      </c>
      <c r="AX145" s="160" t="str" cm="1">
        <f t="array" aca="1" ref="AX145" ca="1">IF(AND($M145=1,ISNUMBER(INDIRECT(ADDRESS(ROW(),COLUMN()-_mp_perc_gap)))), INDIRECT(ADDRESS(ROW(),COLUMN()-_mp_perc_gap))*(1-AX$8)*(1-$BQ$8), "")</f>
        <v/>
      </c>
      <c r="AY145" s="160" t="str" cm="1">
        <f t="array" aca="1" ref="AY145" ca="1">IF(AND($M145=1,ISNUMBER(INDIRECT(ADDRESS(ROW(),COLUMN()-_mp_perc_gap)))), INDIRECT(ADDRESS(ROW(),COLUMN()-_mp_perc_gap))*(1-AY$8)*(1-$BQ$8), "")</f>
        <v/>
      </c>
      <c r="AZ145" s="160" t="str" cm="1">
        <f t="array" aca="1" ref="AZ145" ca="1">IF(AND($M145=1,ISNUMBER(INDIRECT(ADDRESS(ROW(),COLUMN()-_mp_perc_gap)))), INDIRECT(ADDRESS(ROW(),COLUMN()-_mp_perc_gap))*(1-AZ$8)*(1-$BQ$8), "")</f>
        <v/>
      </c>
      <c r="BA145" s="160" t="str" cm="1">
        <f t="array" aca="1" ref="BA145" ca="1">IF(AND($M145=1,ISNUMBER(INDIRECT(ADDRESS(ROW(),COLUMN()-_mp_perc_gap)))), INDIRECT(ADDRESS(ROW(),COLUMN()-_mp_perc_gap))*(1-BA$8)*(1-$BQ$8), "")</f>
        <v/>
      </c>
      <c r="BB145" s="160" t="str" cm="1">
        <f t="array" aca="1" ref="BB145" ca="1">IF(AND($M145=1,ISNUMBER(INDIRECT(ADDRESS(ROW(),COLUMN()-_mp_perc_gap)))), INDIRECT(ADDRESS(ROW(),COLUMN()-_mp_perc_gap))*(1-BB$8)*(1-$BQ$8), "")</f>
        <v/>
      </c>
      <c r="BC145" s="160" t="str" cm="1">
        <f t="array" aca="1" ref="BC145" ca="1">IF(AND($M145=1,ISNUMBER(INDIRECT(ADDRESS(ROW(),COLUMN()-_mp_perc_gap)))), INDIRECT(ADDRESS(ROW(),COLUMN()-_mp_perc_gap))*(1-BC$8)*(1-$BQ$8), "")</f>
        <v/>
      </c>
      <c r="BD145" s="160" t="str" cm="1">
        <f t="array" aca="1" ref="BD145" ca="1">IF(AND($M145=1,ISNUMBER(INDIRECT(ADDRESS(ROW(),COLUMN()-_mp_perc_gap)))), INDIRECT(ADDRESS(ROW(),COLUMN()-_mp_perc_gap))*(1-BD$8)*(1-$BQ$8), "")</f>
        <v/>
      </c>
      <c r="BE145" s="160" t="str" cm="1">
        <f t="array" aca="1" ref="BE145" ca="1">IF(AND($M145=1,ISNUMBER(INDIRECT(ADDRESS(ROW(),COLUMN()-_mp_perc_gap)))), INDIRECT(ADDRESS(ROW(),COLUMN()-_mp_perc_gap))*(1-BE$8)*(1-$BQ$8), "")</f>
        <v/>
      </c>
      <c r="BF145" s="160" t="str" cm="1">
        <f t="array" aca="1" ref="BF145" ca="1">IF(AND($M145=1,ISNUMBER(INDIRECT(ADDRESS(ROW(),COLUMN()-_mp_perc_gap)))), INDIRECT(ADDRESS(ROW(),COLUMN()-_mp_perc_gap))*(1-BF$8)*(1-$BQ$8), "")</f>
        <v/>
      </c>
      <c r="BG145" s="160" t="str" cm="1">
        <f t="array" aca="1" ref="BG145" ca="1">IF(AND($M145=1,ISNUMBER(INDIRECT(ADDRESS(ROW(),COLUMN()-_mp_perc_gap)))), INDIRECT(ADDRESS(ROW(),COLUMN()-_mp_perc_gap))*(1-BG$8)*(1-$BQ$8), "")</f>
        <v/>
      </c>
      <c r="BH145" s="160" t="str" cm="1">
        <f t="array" aca="1" ref="BH145" ca="1">IF(AND($M145=1,ISNUMBER(INDIRECT(ADDRESS(ROW(),COLUMN()-_mp_perc_gap)))), INDIRECT(ADDRESS(ROW(),COLUMN()-_mp_perc_gap))*(1-BH$8)*(1-$BQ$8), "")</f>
        <v/>
      </c>
      <c r="BI145" s="160" t="str" cm="1">
        <f t="array" aca="1" ref="BI145" ca="1">IF(AND($M145=1,ISNUMBER(INDIRECT(ADDRESS(ROW(),COLUMN()-_mp_perc_gap)))), INDIRECT(ADDRESS(ROW(),COLUMN()-_mp_perc_gap))*(1-BI$8)*(1-$BQ$8), "")</f>
        <v/>
      </c>
      <c r="BJ145" s="160" t="str" cm="1">
        <f t="array" aca="1" ref="BJ145" ca="1">IF(AND($M145=1,ISNUMBER(INDIRECT(ADDRESS(ROW(),COLUMN()-_mp_perc_gap)))), INDIRECT(ADDRESS(ROW(),COLUMN()-_mp_perc_gap))*(1-BJ$8)*(1-$BQ$8), "")</f>
        <v/>
      </c>
      <c r="BK145" s="160" t="str" cm="1">
        <f t="array" aca="1" ref="BK145" ca="1">IF(AND($M145=1,ISNUMBER(INDIRECT(ADDRESS(ROW(),COLUMN()-_mp_perc_gap)))), INDIRECT(ADDRESS(ROW(),COLUMN()-_mp_perc_gap))*(1-BK$8)*(1-$BQ$8), "")</f>
        <v/>
      </c>
      <c r="BM145" s="169" t="str">
        <f t="shared" si="52"/>
        <v/>
      </c>
      <c r="BN145" s="842" t="str">
        <f t="shared" si="53"/>
        <v/>
      </c>
      <c r="BO145" s="843" t="str">
        <f t="shared" si="54"/>
        <v/>
      </c>
      <c r="BP145" s="841" t="str">
        <f t="shared" si="57"/>
        <v/>
      </c>
      <c r="BQ145" s="170"/>
      <c r="BR145" s="133" t="b">
        <f t="shared" si="55"/>
        <v>1</v>
      </c>
      <c r="BU145" s="171">
        <f t="shared" si="43"/>
        <v>0</v>
      </c>
      <c r="BV145" s="171"/>
    </row>
    <row r="146" spans="2:74" ht="14.95" customHeight="1" x14ac:dyDescent="0.2">
      <c r="B146" s="691">
        <v>135</v>
      </c>
      <c r="C146" s="554"/>
      <c r="D146" s="554"/>
      <c r="E146" s="555"/>
      <c r="F146" s="550"/>
      <c r="G146" s="551"/>
      <c r="H146" s="556"/>
      <c r="I146" s="557"/>
      <c r="J146" s="553"/>
      <c r="K146" s="146">
        <f t="shared" si="56"/>
        <v>0</v>
      </c>
      <c r="M146" s="147">
        <f t="shared" si="44"/>
        <v>0</v>
      </c>
      <c r="N146" s="148">
        <f xml:space="preserve"> IF(M146=0, 0,VLOOKUP($F146,'הנחיות למילוי-התחל כאן'!$F$6:$I$17,3,0))</f>
        <v>0</v>
      </c>
      <c r="O146" s="149">
        <f xml:space="preserve"> IF(M146=0, 0,VLOOKUP($F146,'הנחיות למילוי-התחל כאן'!$F$6:$I$17,4,0))</f>
        <v>0</v>
      </c>
      <c r="P146" s="852">
        <f t="shared" si="45"/>
        <v>0</v>
      </c>
      <c r="Q146" s="230" t="str">
        <f t="shared" si="58"/>
        <v>$S$146:$AH$146</v>
      </c>
      <c r="S146" s="565"/>
      <c r="T146" s="565"/>
      <c r="U146" s="565"/>
      <c r="V146" s="565"/>
      <c r="W146" s="565"/>
      <c r="X146" s="565"/>
      <c r="Y146" s="565"/>
      <c r="Z146" s="565"/>
      <c r="AA146" s="565"/>
      <c r="AB146" s="565"/>
      <c r="AC146" s="565"/>
      <c r="AD146" s="565"/>
      <c r="AE146" s="565"/>
      <c r="AF146" s="565"/>
      <c r="AG146" s="565"/>
      <c r="AH146" s="565"/>
      <c r="AJ146" s="164" t="str">
        <f t="shared" si="46"/>
        <v/>
      </c>
      <c r="AK146" s="152" t="str">
        <f t="shared" ca="1" si="47"/>
        <v/>
      </c>
      <c r="AL146" s="165" t="str">
        <f t="shared" si="48"/>
        <v/>
      </c>
      <c r="AN146" s="154" t="str">
        <f t="shared" si="59"/>
        <v/>
      </c>
      <c r="AO146" s="835" t="str">
        <f t="shared" si="60"/>
        <v/>
      </c>
      <c r="AP146" s="155" t="str">
        <f t="shared" si="61"/>
        <v/>
      </c>
      <c r="AR146" s="166" t="str">
        <f t="shared" si="49"/>
        <v/>
      </c>
      <c r="AS146" s="167" t="str">
        <f t="shared" si="50"/>
        <v/>
      </c>
      <c r="AT146" s="168" t="str">
        <f t="shared" si="51"/>
        <v/>
      </c>
      <c r="AV146" s="160" t="str" cm="1">
        <f t="array" aca="1" ref="AV146" ca="1">IF(AND($M146=1,ISNUMBER(INDIRECT(ADDRESS(ROW(),COLUMN()-_mp_perc_gap)))), INDIRECT(ADDRESS(ROW(),COLUMN()-_mp_perc_gap))*(1-AV$8)*(1-$BQ$8), "")</f>
        <v/>
      </c>
      <c r="AW146" s="160" t="str" cm="1">
        <f t="array" aca="1" ref="AW146" ca="1">IF(AND($M146=1,ISNUMBER(INDIRECT(ADDRESS(ROW(),COLUMN()-_mp_perc_gap)))), INDIRECT(ADDRESS(ROW(),COLUMN()-_mp_perc_gap))*(1-AW$8)*(1-$BQ$8), "")</f>
        <v/>
      </c>
      <c r="AX146" s="160" t="str" cm="1">
        <f t="array" aca="1" ref="AX146" ca="1">IF(AND($M146=1,ISNUMBER(INDIRECT(ADDRESS(ROW(),COLUMN()-_mp_perc_gap)))), INDIRECT(ADDRESS(ROW(),COLUMN()-_mp_perc_gap))*(1-AX$8)*(1-$BQ$8), "")</f>
        <v/>
      </c>
      <c r="AY146" s="160" t="str" cm="1">
        <f t="array" aca="1" ref="AY146" ca="1">IF(AND($M146=1,ISNUMBER(INDIRECT(ADDRESS(ROW(),COLUMN()-_mp_perc_gap)))), INDIRECT(ADDRESS(ROW(),COLUMN()-_mp_perc_gap))*(1-AY$8)*(1-$BQ$8), "")</f>
        <v/>
      </c>
      <c r="AZ146" s="160" t="str" cm="1">
        <f t="array" aca="1" ref="AZ146" ca="1">IF(AND($M146=1,ISNUMBER(INDIRECT(ADDRESS(ROW(),COLUMN()-_mp_perc_gap)))), INDIRECT(ADDRESS(ROW(),COLUMN()-_mp_perc_gap))*(1-AZ$8)*(1-$BQ$8), "")</f>
        <v/>
      </c>
      <c r="BA146" s="160" t="str" cm="1">
        <f t="array" aca="1" ref="BA146" ca="1">IF(AND($M146=1,ISNUMBER(INDIRECT(ADDRESS(ROW(),COLUMN()-_mp_perc_gap)))), INDIRECT(ADDRESS(ROW(),COLUMN()-_mp_perc_gap))*(1-BA$8)*(1-$BQ$8), "")</f>
        <v/>
      </c>
      <c r="BB146" s="160" t="str" cm="1">
        <f t="array" aca="1" ref="BB146" ca="1">IF(AND($M146=1,ISNUMBER(INDIRECT(ADDRESS(ROW(),COLUMN()-_mp_perc_gap)))), INDIRECT(ADDRESS(ROW(),COLUMN()-_mp_perc_gap))*(1-BB$8)*(1-$BQ$8), "")</f>
        <v/>
      </c>
      <c r="BC146" s="160" t="str" cm="1">
        <f t="array" aca="1" ref="BC146" ca="1">IF(AND($M146=1,ISNUMBER(INDIRECT(ADDRESS(ROW(),COLUMN()-_mp_perc_gap)))), INDIRECT(ADDRESS(ROW(),COLUMN()-_mp_perc_gap))*(1-BC$8)*(1-$BQ$8), "")</f>
        <v/>
      </c>
      <c r="BD146" s="160" t="str" cm="1">
        <f t="array" aca="1" ref="BD146" ca="1">IF(AND($M146=1,ISNUMBER(INDIRECT(ADDRESS(ROW(),COLUMN()-_mp_perc_gap)))), INDIRECT(ADDRESS(ROW(),COLUMN()-_mp_perc_gap))*(1-BD$8)*(1-$BQ$8), "")</f>
        <v/>
      </c>
      <c r="BE146" s="160" t="str" cm="1">
        <f t="array" aca="1" ref="BE146" ca="1">IF(AND($M146=1,ISNUMBER(INDIRECT(ADDRESS(ROW(),COLUMN()-_mp_perc_gap)))), INDIRECT(ADDRESS(ROW(),COLUMN()-_mp_perc_gap))*(1-BE$8)*(1-$BQ$8), "")</f>
        <v/>
      </c>
      <c r="BF146" s="160" t="str" cm="1">
        <f t="array" aca="1" ref="BF146" ca="1">IF(AND($M146=1,ISNUMBER(INDIRECT(ADDRESS(ROW(),COLUMN()-_mp_perc_gap)))), INDIRECT(ADDRESS(ROW(),COLUMN()-_mp_perc_gap))*(1-BF$8)*(1-$BQ$8), "")</f>
        <v/>
      </c>
      <c r="BG146" s="160" t="str" cm="1">
        <f t="array" aca="1" ref="BG146" ca="1">IF(AND($M146=1,ISNUMBER(INDIRECT(ADDRESS(ROW(),COLUMN()-_mp_perc_gap)))), INDIRECT(ADDRESS(ROW(),COLUMN()-_mp_perc_gap))*(1-BG$8)*(1-$BQ$8), "")</f>
        <v/>
      </c>
      <c r="BH146" s="160" t="str" cm="1">
        <f t="array" aca="1" ref="BH146" ca="1">IF(AND($M146=1,ISNUMBER(INDIRECT(ADDRESS(ROW(),COLUMN()-_mp_perc_gap)))), INDIRECT(ADDRESS(ROW(),COLUMN()-_mp_perc_gap))*(1-BH$8)*(1-$BQ$8), "")</f>
        <v/>
      </c>
      <c r="BI146" s="160" t="str" cm="1">
        <f t="array" aca="1" ref="BI146" ca="1">IF(AND($M146=1,ISNUMBER(INDIRECT(ADDRESS(ROW(),COLUMN()-_mp_perc_gap)))), INDIRECT(ADDRESS(ROW(),COLUMN()-_mp_perc_gap))*(1-BI$8)*(1-$BQ$8), "")</f>
        <v/>
      </c>
      <c r="BJ146" s="160" t="str" cm="1">
        <f t="array" aca="1" ref="BJ146" ca="1">IF(AND($M146=1,ISNUMBER(INDIRECT(ADDRESS(ROW(),COLUMN()-_mp_perc_gap)))), INDIRECT(ADDRESS(ROW(),COLUMN()-_mp_perc_gap))*(1-BJ$8)*(1-$BQ$8), "")</f>
        <v/>
      </c>
      <c r="BK146" s="160" t="str" cm="1">
        <f t="array" aca="1" ref="BK146" ca="1">IF(AND($M146=1,ISNUMBER(INDIRECT(ADDRESS(ROW(),COLUMN()-_mp_perc_gap)))), INDIRECT(ADDRESS(ROW(),COLUMN()-_mp_perc_gap))*(1-BK$8)*(1-$BQ$8), "")</f>
        <v/>
      </c>
      <c r="BM146" s="169" t="str">
        <f t="shared" si="52"/>
        <v/>
      </c>
      <c r="BN146" s="842" t="str">
        <f t="shared" si="53"/>
        <v/>
      </c>
      <c r="BO146" s="843" t="str">
        <f t="shared" si="54"/>
        <v/>
      </c>
      <c r="BP146" s="841" t="str">
        <f t="shared" si="57"/>
        <v/>
      </c>
      <c r="BQ146" s="170"/>
      <c r="BR146" s="133" t="b">
        <f t="shared" si="55"/>
        <v>1</v>
      </c>
      <c r="BU146" s="171">
        <f t="shared" si="43"/>
        <v>0</v>
      </c>
      <c r="BV146" s="171"/>
    </row>
    <row r="147" spans="2:74" ht="14.95" customHeight="1" x14ac:dyDescent="0.2">
      <c r="B147" s="691">
        <v>136</v>
      </c>
      <c r="C147" s="554"/>
      <c r="D147" s="554"/>
      <c r="E147" s="555"/>
      <c r="F147" s="550"/>
      <c r="G147" s="551"/>
      <c r="H147" s="556"/>
      <c r="I147" s="557"/>
      <c r="J147" s="553"/>
      <c r="K147" s="146">
        <f t="shared" si="56"/>
        <v>0</v>
      </c>
      <c r="M147" s="147">
        <f t="shared" si="44"/>
        <v>0</v>
      </c>
      <c r="N147" s="148">
        <f xml:space="preserve"> IF(M147=0, 0,VLOOKUP($F147,'הנחיות למילוי-התחל כאן'!$F$6:$I$17,3,0))</f>
        <v>0</v>
      </c>
      <c r="O147" s="149">
        <f xml:space="preserve"> IF(M147=0, 0,VLOOKUP($F147,'הנחיות למילוי-התחל כאן'!$F$6:$I$17,4,0))</f>
        <v>0</v>
      </c>
      <c r="P147" s="852">
        <f t="shared" si="45"/>
        <v>0</v>
      </c>
      <c r="Q147" s="230" t="str">
        <f t="shared" si="58"/>
        <v>$S$147:$AH$147</v>
      </c>
      <c r="S147" s="565"/>
      <c r="T147" s="565"/>
      <c r="U147" s="565"/>
      <c r="V147" s="565"/>
      <c r="W147" s="565"/>
      <c r="X147" s="565"/>
      <c r="Y147" s="565"/>
      <c r="Z147" s="565"/>
      <c r="AA147" s="565"/>
      <c r="AB147" s="565"/>
      <c r="AC147" s="565"/>
      <c r="AD147" s="565"/>
      <c r="AE147" s="565"/>
      <c r="AF147" s="565"/>
      <c r="AG147" s="565"/>
      <c r="AH147" s="565"/>
      <c r="AJ147" s="164" t="str">
        <f t="shared" si="46"/>
        <v/>
      </c>
      <c r="AK147" s="152" t="str">
        <f t="shared" ca="1" si="47"/>
        <v/>
      </c>
      <c r="AL147" s="165" t="str">
        <f t="shared" si="48"/>
        <v/>
      </c>
      <c r="AN147" s="154" t="str">
        <f t="shared" si="59"/>
        <v/>
      </c>
      <c r="AO147" s="835" t="str">
        <f t="shared" si="60"/>
        <v/>
      </c>
      <c r="AP147" s="155" t="str">
        <f t="shared" si="61"/>
        <v/>
      </c>
      <c r="AR147" s="166" t="str">
        <f t="shared" si="49"/>
        <v/>
      </c>
      <c r="AS147" s="167" t="str">
        <f t="shared" si="50"/>
        <v/>
      </c>
      <c r="AT147" s="168" t="str">
        <f t="shared" si="51"/>
        <v/>
      </c>
      <c r="AV147" s="160" t="str" cm="1">
        <f t="array" aca="1" ref="AV147" ca="1">IF(AND($M147=1,ISNUMBER(INDIRECT(ADDRESS(ROW(),COLUMN()-_mp_perc_gap)))), INDIRECT(ADDRESS(ROW(),COLUMN()-_mp_perc_gap))*(1-AV$8)*(1-$BQ$8), "")</f>
        <v/>
      </c>
      <c r="AW147" s="160" t="str" cm="1">
        <f t="array" aca="1" ref="AW147" ca="1">IF(AND($M147=1,ISNUMBER(INDIRECT(ADDRESS(ROW(),COLUMN()-_mp_perc_gap)))), INDIRECT(ADDRESS(ROW(),COLUMN()-_mp_perc_gap))*(1-AW$8)*(1-$BQ$8), "")</f>
        <v/>
      </c>
      <c r="AX147" s="160" t="str" cm="1">
        <f t="array" aca="1" ref="AX147" ca="1">IF(AND($M147=1,ISNUMBER(INDIRECT(ADDRESS(ROW(),COLUMN()-_mp_perc_gap)))), INDIRECT(ADDRESS(ROW(),COLUMN()-_mp_perc_gap))*(1-AX$8)*(1-$BQ$8), "")</f>
        <v/>
      </c>
      <c r="AY147" s="160" t="str" cm="1">
        <f t="array" aca="1" ref="AY147" ca="1">IF(AND($M147=1,ISNUMBER(INDIRECT(ADDRESS(ROW(),COLUMN()-_mp_perc_gap)))), INDIRECT(ADDRESS(ROW(),COLUMN()-_mp_perc_gap))*(1-AY$8)*(1-$BQ$8), "")</f>
        <v/>
      </c>
      <c r="AZ147" s="160" t="str" cm="1">
        <f t="array" aca="1" ref="AZ147" ca="1">IF(AND($M147=1,ISNUMBER(INDIRECT(ADDRESS(ROW(),COLUMN()-_mp_perc_gap)))), INDIRECT(ADDRESS(ROW(),COLUMN()-_mp_perc_gap))*(1-AZ$8)*(1-$BQ$8), "")</f>
        <v/>
      </c>
      <c r="BA147" s="160" t="str" cm="1">
        <f t="array" aca="1" ref="BA147" ca="1">IF(AND($M147=1,ISNUMBER(INDIRECT(ADDRESS(ROW(),COLUMN()-_mp_perc_gap)))), INDIRECT(ADDRESS(ROW(),COLUMN()-_mp_perc_gap))*(1-BA$8)*(1-$BQ$8), "")</f>
        <v/>
      </c>
      <c r="BB147" s="160" t="str" cm="1">
        <f t="array" aca="1" ref="BB147" ca="1">IF(AND($M147=1,ISNUMBER(INDIRECT(ADDRESS(ROW(),COLUMN()-_mp_perc_gap)))), INDIRECT(ADDRESS(ROW(),COLUMN()-_mp_perc_gap))*(1-BB$8)*(1-$BQ$8), "")</f>
        <v/>
      </c>
      <c r="BC147" s="160" t="str" cm="1">
        <f t="array" aca="1" ref="BC147" ca="1">IF(AND($M147=1,ISNUMBER(INDIRECT(ADDRESS(ROW(),COLUMN()-_mp_perc_gap)))), INDIRECT(ADDRESS(ROW(),COLUMN()-_mp_perc_gap))*(1-BC$8)*(1-$BQ$8), "")</f>
        <v/>
      </c>
      <c r="BD147" s="160" t="str" cm="1">
        <f t="array" aca="1" ref="BD147" ca="1">IF(AND($M147=1,ISNUMBER(INDIRECT(ADDRESS(ROW(),COLUMN()-_mp_perc_gap)))), INDIRECT(ADDRESS(ROW(),COLUMN()-_mp_perc_gap))*(1-BD$8)*(1-$BQ$8), "")</f>
        <v/>
      </c>
      <c r="BE147" s="160" t="str" cm="1">
        <f t="array" aca="1" ref="BE147" ca="1">IF(AND($M147=1,ISNUMBER(INDIRECT(ADDRESS(ROW(),COLUMN()-_mp_perc_gap)))), INDIRECT(ADDRESS(ROW(),COLUMN()-_mp_perc_gap))*(1-BE$8)*(1-$BQ$8), "")</f>
        <v/>
      </c>
      <c r="BF147" s="160" t="str" cm="1">
        <f t="array" aca="1" ref="BF147" ca="1">IF(AND($M147=1,ISNUMBER(INDIRECT(ADDRESS(ROW(),COLUMN()-_mp_perc_gap)))), INDIRECT(ADDRESS(ROW(),COLUMN()-_mp_perc_gap))*(1-BF$8)*(1-$BQ$8), "")</f>
        <v/>
      </c>
      <c r="BG147" s="160" t="str" cm="1">
        <f t="array" aca="1" ref="BG147" ca="1">IF(AND($M147=1,ISNUMBER(INDIRECT(ADDRESS(ROW(),COLUMN()-_mp_perc_gap)))), INDIRECT(ADDRESS(ROW(),COLUMN()-_mp_perc_gap))*(1-BG$8)*(1-$BQ$8), "")</f>
        <v/>
      </c>
      <c r="BH147" s="160" t="str" cm="1">
        <f t="array" aca="1" ref="BH147" ca="1">IF(AND($M147=1,ISNUMBER(INDIRECT(ADDRESS(ROW(),COLUMN()-_mp_perc_gap)))), INDIRECT(ADDRESS(ROW(),COLUMN()-_mp_perc_gap))*(1-BH$8)*(1-$BQ$8), "")</f>
        <v/>
      </c>
      <c r="BI147" s="160" t="str" cm="1">
        <f t="array" aca="1" ref="BI147" ca="1">IF(AND($M147=1,ISNUMBER(INDIRECT(ADDRESS(ROW(),COLUMN()-_mp_perc_gap)))), INDIRECT(ADDRESS(ROW(),COLUMN()-_mp_perc_gap))*(1-BI$8)*(1-$BQ$8), "")</f>
        <v/>
      </c>
      <c r="BJ147" s="160" t="str" cm="1">
        <f t="array" aca="1" ref="BJ147" ca="1">IF(AND($M147=1,ISNUMBER(INDIRECT(ADDRESS(ROW(),COLUMN()-_mp_perc_gap)))), INDIRECT(ADDRESS(ROW(),COLUMN()-_mp_perc_gap))*(1-BJ$8)*(1-$BQ$8), "")</f>
        <v/>
      </c>
      <c r="BK147" s="160" t="str" cm="1">
        <f t="array" aca="1" ref="BK147" ca="1">IF(AND($M147=1,ISNUMBER(INDIRECT(ADDRESS(ROW(),COLUMN()-_mp_perc_gap)))), INDIRECT(ADDRESS(ROW(),COLUMN()-_mp_perc_gap))*(1-BK$8)*(1-$BQ$8), "")</f>
        <v/>
      </c>
      <c r="BM147" s="169" t="str">
        <f t="shared" si="52"/>
        <v/>
      </c>
      <c r="BN147" s="842" t="str">
        <f t="shared" si="53"/>
        <v/>
      </c>
      <c r="BO147" s="843" t="str">
        <f t="shared" si="54"/>
        <v/>
      </c>
      <c r="BP147" s="841" t="str">
        <f t="shared" si="57"/>
        <v/>
      </c>
      <c r="BQ147" s="170"/>
      <c r="BR147" s="133" t="b">
        <f t="shared" si="55"/>
        <v>1</v>
      </c>
      <c r="BU147" s="171">
        <f t="shared" si="43"/>
        <v>0</v>
      </c>
      <c r="BV147" s="171"/>
    </row>
    <row r="148" spans="2:74" ht="14.95" customHeight="1" x14ac:dyDescent="0.2">
      <c r="B148" s="691">
        <v>137</v>
      </c>
      <c r="C148" s="554"/>
      <c r="D148" s="554"/>
      <c r="E148" s="555"/>
      <c r="F148" s="550"/>
      <c r="G148" s="551"/>
      <c r="H148" s="556"/>
      <c r="I148" s="557"/>
      <c r="J148" s="553"/>
      <c r="K148" s="146">
        <f t="shared" si="56"/>
        <v>0</v>
      </c>
      <c r="M148" s="147">
        <f t="shared" si="44"/>
        <v>0</v>
      </c>
      <c r="N148" s="148">
        <f xml:space="preserve"> IF(M148=0, 0,VLOOKUP($F148,'הנחיות למילוי-התחל כאן'!$F$6:$I$17,3,0))</f>
        <v>0</v>
      </c>
      <c r="O148" s="149">
        <f xml:space="preserve"> IF(M148=0, 0,VLOOKUP($F148,'הנחיות למילוי-התחל כאן'!$F$6:$I$17,4,0))</f>
        <v>0</v>
      </c>
      <c r="P148" s="852">
        <f t="shared" si="45"/>
        <v>0</v>
      </c>
      <c r="Q148" s="230" t="str">
        <f t="shared" si="58"/>
        <v>$S$148:$AH$148</v>
      </c>
      <c r="S148" s="565"/>
      <c r="T148" s="565"/>
      <c r="U148" s="565"/>
      <c r="V148" s="565"/>
      <c r="W148" s="565"/>
      <c r="X148" s="565"/>
      <c r="Y148" s="565"/>
      <c r="Z148" s="565"/>
      <c r="AA148" s="565"/>
      <c r="AB148" s="565"/>
      <c r="AC148" s="565"/>
      <c r="AD148" s="565"/>
      <c r="AE148" s="565"/>
      <c r="AF148" s="565"/>
      <c r="AG148" s="565"/>
      <c r="AH148" s="565"/>
      <c r="AJ148" s="164" t="str">
        <f t="shared" si="46"/>
        <v/>
      </c>
      <c r="AK148" s="152" t="str">
        <f t="shared" ca="1" si="47"/>
        <v/>
      </c>
      <c r="AL148" s="165" t="str">
        <f t="shared" si="48"/>
        <v/>
      </c>
      <c r="AN148" s="154" t="str">
        <f t="shared" si="59"/>
        <v/>
      </c>
      <c r="AO148" s="835" t="str">
        <f t="shared" si="60"/>
        <v/>
      </c>
      <c r="AP148" s="155" t="str">
        <f t="shared" si="61"/>
        <v/>
      </c>
      <c r="AR148" s="166" t="str">
        <f t="shared" si="49"/>
        <v/>
      </c>
      <c r="AS148" s="167" t="str">
        <f t="shared" si="50"/>
        <v/>
      </c>
      <c r="AT148" s="168" t="str">
        <f t="shared" si="51"/>
        <v/>
      </c>
      <c r="AV148" s="160" t="str" cm="1">
        <f t="array" aca="1" ref="AV148" ca="1">IF(AND($M148=1,ISNUMBER(INDIRECT(ADDRESS(ROW(),COLUMN()-_mp_perc_gap)))), INDIRECT(ADDRESS(ROW(),COLUMN()-_mp_perc_gap))*(1-AV$8)*(1-$BQ$8), "")</f>
        <v/>
      </c>
      <c r="AW148" s="160" t="str" cm="1">
        <f t="array" aca="1" ref="AW148" ca="1">IF(AND($M148=1,ISNUMBER(INDIRECT(ADDRESS(ROW(),COLUMN()-_mp_perc_gap)))), INDIRECT(ADDRESS(ROW(),COLUMN()-_mp_perc_gap))*(1-AW$8)*(1-$BQ$8), "")</f>
        <v/>
      </c>
      <c r="AX148" s="160" t="str" cm="1">
        <f t="array" aca="1" ref="AX148" ca="1">IF(AND($M148=1,ISNUMBER(INDIRECT(ADDRESS(ROW(),COLUMN()-_mp_perc_gap)))), INDIRECT(ADDRESS(ROW(),COLUMN()-_mp_perc_gap))*(1-AX$8)*(1-$BQ$8), "")</f>
        <v/>
      </c>
      <c r="AY148" s="160" t="str" cm="1">
        <f t="array" aca="1" ref="AY148" ca="1">IF(AND($M148=1,ISNUMBER(INDIRECT(ADDRESS(ROW(),COLUMN()-_mp_perc_gap)))), INDIRECT(ADDRESS(ROW(),COLUMN()-_mp_perc_gap))*(1-AY$8)*(1-$BQ$8), "")</f>
        <v/>
      </c>
      <c r="AZ148" s="160" t="str" cm="1">
        <f t="array" aca="1" ref="AZ148" ca="1">IF(AND($M148=1,ISNUMBER(INDIRECT(ADDRESS(ROW(),COLUMN()-_mp_perc_gap)))), INDIRECT(ADDRESS(ROW(),COLUMN()-_mp_perc_gap))*(1-AZ$8)*(1-$BQ$8), "")</f>
        <v/>
      </c>
      <c r="BA148" s="160" t="str" cm="1">
        <f t="array" aca="1" ref="BA148" ca="1">IF(AND($M148=1,ISNUMBER(INDIRECT(ADDRESS(ROW(),COLUMN()-_mp_perc_gap)))), INDIRECT(ADDRESS(ROW(),COLUMN()-_mp_perc_gap))*(1-BA$8)*(1-$BQ$8), "")</f>
        <v/>
      </c>
      <c r="BB148" s="160" t="str" cm="1">
        <f t="array" aca="1" ref="BB148" ca="1">IF(AND($M148=1,ISNUMBER(INDIRECT(ADDRESS(ROW(),COLUMN()-_mp_perc_gap)))), INDIRECT(ADDRESS(ROW(),COLUMN()-_mp_perc_gap))*(1-BB$8)*(1-$BQ$8), "")</f>
        <v/>
      </c>
      <c r="BC148" s="160" t="str" cm="1">
        <f t="array" aca="1" ref="BC148" ca="1">IF(AND($M148=1,ISNUMBER(INDIRECT(ADDRESS(ROW(),COLUMN()-_mp_perc_gap)))), INDIRECT(ADDRESS(ROW(),COLUMN()-_mp_perc_gap))*(1-BC$8)*(1-$BQ$8), "")</f>
        <v/>
      </c>
      <c r="BD148" s="160" t="str" cm="1">
        <f t="array" aca="1" ref="BD148" ca="1">IF(AND($M148=1,ISNUMBER(INDIRECT(ADDRESS(ROW(),COLUMN()-_mp_perc_gap)))), INDIRECT(ADDRESS(ROW(),COLUMN()-_mp_perc_gap))*(1-BD$8)*(1-$BQ$8), "")</f>
        <v/>
      </c>
      <c r="BE148" s="160" t="str" cm="1">
        <f t="array" aca="1" ref="BE148" ca="1">IF(AND($M148=1,ISNUMBER(INDIRECT(ADDRESS(ROW(),COLUMN()-_mp_perc_gap)))), INDIRECT(ADDRESS(ROW(),COLUMN()-_mp_perc_gap))*(1-BE$8)*(1-$BQ$8), "")</f>
        <v/>
      </c>
      <c r="BF148" s="160" t="str" cm="1">
        <f t="array" aca="1" ref="BF148" ca="1">IF(AND($M148=1,ISNUMBER(INDIRECT(ADDRESS(ROW(),COLUMN()-_mp_perc_gap)))), INDIRECT(ADDRESS(ROW(),COLUMN()-_mp_perc_gap))*(1-BF$8)*(1-$BQ$8), "")</f>
        <v/>
      </c>
      <c r="BG148" s="160" t="str" cm="1">
        <f t="array" aca="1" ref="BG148" ca="1">IF(AND($M148=1,ISNUMBER(INDIRECT(ADDRESS(ROW(),COLUMN()-_mp_perc_gap)))), INDIRECT(ADDRESS(ROW(),COLUMN()-_mp_perc_gap))*(1-BG$8)*(1-$BQ$8), "")</f>
        <v/>
      </c>
      <c r="BH148" s="160" t="str" cm="1">
        <f t="array" aca="1" ref="BH148" ca="1">IF(AND($M148=1,ISNUMBER(INDIRECT(ADDRESS(ROW(),COLUMN()-_mp_perc_gap)))), INDIRECT(ADDRESS(ROW(),COLUMN()-_mp_perc_gap))*(1-BH$8)*(1-$BQ$8), "")</f>
        <v/>
      </c>
      <c r="BI148" s="160" t="str" cm="1">
        <f t="array" aca="1" ref="BI148" ca="1">IF(AND($M148=1,ISNUMBER(INDIRECT(ADDRESS(ROW(),COLUMN()-_mp_perc_gap)))), INDIRECT(ADDRESS(ROW(),COLUMN()-_mp_perc_gap))*(1-BI$8)*(1-$BQ$8), "")</f>
        <v/>
      </c>
      <c r="BJ148" s="160" t="str" cm="1">
        <f t="array" aca="1" ref="BJ148" ca="1">IF(AND($M148=1,ISNUMBER(INDIRECT(ADDRESS(ROW(),COLUMN()-_mp_perc_gap)))), INDIRECT(ADDRESS(ROW(),COLUMN()-_mp_perc_gap))*(1-BJ$8)*(1-$BQ$8), "")</f>
        <v/>
      </c>
      <c r="BK148" s="160" t="str" cm="1">
        <f t="array" aca="1" ref="BK148" ca="1">IF(AND($M148=1,ISNUMBER(INDIRECT(ADDRESS(ROW(),COLUMN()-_mp_perc_gap)))), INDIRECT(ADDRESS(ROW(),COLUMN()-_mp_perc_gap))*(1-BK$8)*(1-$BQ$8), "")</f>
        <v/>
      </c>
      <c r="BM148" s="169" t="str">
        <f t="shared" si="52"/>
        <v/>
      </c>
      <c r="BN148" s="842" t="str">
        <f t="shared" si="53"/>
        <v/>
      </c>
      <c r="BO148" s="843" t="str">
        <f t="shared" si="54"/>
        <v/>
      </c>
      <c r="BP148" s="841" t="str">
        <f t="shared" si="57"/>
        <v/>
      </c>
      <c r="BQ148" s="170"/>
      <c r="BR148" s="133" t="b">
        <f t="shared" si="55"/>
        <v>1</v>
      </c>
      <c r="BU148" s="171">
        <f t="shared" si="43"/>
        <v>0</v>
      </c>
      <c r="BV148" s="171"/>
    </row>
    <row r="149" spans="2:74" ht="14.95" customHeight="1" x14ac:dyDescent="0.2">
      <c r="B149" s="691">
        <v>138</v>
      </c>
      <c r="C149" s="554"/>
      <c r="D149" s="554"/>
      <c r="E149" s="555"/>
      <c r="F149" s="550"/>
      <c r="G149" s="551"/>
      <c r="H149" s="556"/>
      <c r="I149" s="557"/>
      <c r="J149" s="553"/>
      <c r="K149" s="146">
        <f t="shared" si="56"/>
        <v>0</v>
      </c>
      <c r="M149" s="147">
        <f t="shared" si="44"/>
        <v>0</v>
      </c>
      <c r="N149" s="148">
        <f xml:space="preserve"> IF(M149=0, 0,VLOOKUP($F149,'הנחיות למילוי-התחל כאן'!$F$6:$I$17,3,0))</f>
        <v>0</v>
      </c>
      <c r="O149" s="149">
        <f xml:space="preserve"> IF(M149=0, 0,VLOOKUP($F149,'הנחיות למילוי-התחל כאן'!$F$6:$I$17,4,0))</f>
        <v>0</v>
      </c>
      <c r="P149" s="852">
        <f t="shared" si="45"/>
        <v>0</v>
      </c>
      <c r="Q149" s="230" t="str">
        <f t="shared" si="58"/>
        <v>$S$149:$AH$149</v>
      </c>
      <c r="S149" s="565"/>
      <c r="T149" s="565"/>
      <c r="U149" s="565"/>
      <c r="V149" s="565"/>
      <c r="W149" s="565"/>
      <c r="X149" s="565"/>
      <c r="Y149" s="565"/>
      <c r="Z149" s="565"/>
      <c r="AA149" s="565"/>
      <c r="AB149" s="565"/>
      <c r="AC149" s="565"/>
      <c r="AD149" s="565"/>
      <c r="AE149" s="565"/>
      <c r="AF149" s="565"/>
      <c r="AG149" s="565"/>
      <c r="AH149" s="565"/>
      <c r="AJ149" s="164" t="str">
        <f t="shared" si="46"/>
        <v/>
      </c>
      <c r="AK149" s="152" t="str">
        <f t="shared" ca="1" si="47"/>
        <v/>
      </c>
      <c r="AL149" s="165" t="str">
        <f t="shared" si="48"/>
        <v/>
      </c>
      <c r="AN149" s="154" t="str">
        <f t="shared" si="59"/>
        <v/>
      </c>
      <c r="AO149" s="835" t="str">
        <f t="shared" si="60"/>
        <v/>
      </c>
      <c r="AP149" s="155" t="str">
        <f t="shared" si="61"/>
        <v/>
      </c>
      <c r="AR149" s="166" t="str">
        <f t="shared" si="49"/>
        <v/>
      </c>
      <c r="AS149" s="167" t="str">
        <f t="shared" si="50"/>
        <v/>
      </c>
      <c r="AT149" s="168" t="str">
        <f t="shared" si="51"/>
        <v/>
      </c>
      <c r="AV149" s="160" t="str" cm="1">
        <f t="array" aca="1" ref="AV149" ca="1">IF(AND($M149=1,ISNUMBER(INDIRECT(ADDRESS(ROW(),COLUMN()-_mp_perc_gap)))), INDIRECT(ADDRESS(ROW(),COLUMN()-_mp_perc_gap))*(1-AV$8)*(1-$BQ$8), "")</f>
        <v/>
      </c>
      <c r="AW149" s="160" t="str" cm="1">
        <f t="array" aca="1" ref="AW149" ca="1">IF(AND($M149=1,ISNUMBER(INDIRECT(ADDRESS(ROW(),COLUMN()-_mp_perc_gap)))), INDIRECT(ADDRESS(ROW(),COLUMN()-_mp_perc_gap))*(1-AW$8)*(1-$BQ$8), "")</f>
        <v/>
      </c>
      <c r="AX149" s="160" t="str" cm="1">
        <f t="array" aca="1" ref="AX149" ca="1">IF(AND($M149=1,ISNUMBER(INDIRECT(ADDRESS(ROW(),COLUMN()-_mp_perc_gap)))), INDIRECT(ADDRESS(ROW(),COLUMN()-_mp_perc_gap))*(1-AX$8)*(1-$BQ$8), "")</f>
        <v/>
      </c>
      <c r="AY149" s="160" t="str" cm="1">
        <f t="array" aca="1" ref="AY149" ca="1">IF(AND($M149=1,ISNUMBER(INDIRECT(ADDRESS(ROW(),COLUMN()-_mp_perc_gap)))), INDIRECT(ADDRESS(ROW(),COLUMN()-_mp_perc_gap))*(1-AY$8)*(1-$BQ$8), "")</f>
        <v/>
      </c>
      <c r="AZ149" s="160" t="str" cm="1">
        <f t="array" aca="1" ref="AZ149" ca="1">IF(AND($M149=1,ISNUMBER(INDIRECT(ADDRESS(ROW(),COLUMN()-_mp_perc_gap)))), INDIRECT(ADDRESS(ROW(),COLUMN()-_mp_perc_gap))*(1-AZ$8)*(1-$BQ$8), "")</f>
        <v/>
      </c>
      <c r="BA149" s="160" t="str" cm="1">
        <f t="array" aca="1" ref="BA149" ca="1">IF(AND($M149=1,ISNUMBER(INDIRECT(ADDRESS(ROW(),COLUMN()-_mp_perc_gap)))), INDIRECT(ADDRESS(ROW(),COLUMN()-_mp_perc_gap))*(1-BA$8)*(1-$BQ$8), "")</f>
        <v/>
      </c>
      <c r="BB149" s="160" t="str" cm="1">
        <f t="array" aca="1" ref="BB149" ca="1">IF(AND($M149=1,ISNUMBER(INDIRECT(ADDRESS(ROW(),COLUMN()-_mp_perc_gap)))), INDIRECT(ADDRESS(ROW(),COLUMN()-_mp_perc_gap))*(1-BB$8)*(1-$BQ$8), "")</f>
        <v/>
      </c>
      <c r="BC149" s="160" t="str" cm="1">
        <f t="array" aca="1" ref="BC149" ca="1">IF(AND($M149=1,ISNUMBER(INDIRECT(ADDRESS(ROW(),COLUMN()-_mp_perc_gap)))), INDIRECT(ADDRESS(ROW(),COLUMN()-_mp_perc_gap))*(1-BC$8)*(1-$BQ$8), "")</f>
        <v/>
      </c>
      <c r="BD149" s="160" t="str" cm="1">
        <f t="array" aca="1" ref="BD149" ca="1">IF(AND($M149=1,ISNUMBER(INDIRECT(ADDRESS(ROW(),COLUMN()-_mp_perc_gap)))), INDIRECT(ADDRESS(ROW(),COLUMN()-_mp_perc_gap))*(1-BD$8)*(1-$BQ$8), "")</f>
        <v/>
      </c>
      <c r="BE149" s="160" t="str" cm="1">
        <f t="array" aca="1" ref="BE149" ca="1">IF(AND($M149=1,ISNUMBER(INDIRECT(ADDRESS(ROW(),COLUMN()-_mp_perc_gap)))), INDIRECT(ADDRESS(ROW(),COLUMN()-_mp_perc_gap))*(1-BE$8)*(1-$BQ$8), "")</f>
        <v/>
      </c>
      <c r="BF149" s="160" t="str" cm="1">
        <f t="array" aca="1" ref="BF149" ca="1">IF(AND($M149=1,ISNUMBER(INDIRECT(ADDRESS(ROW(),COLUMN()-_mp_perc_gap)))), INDIRECT(ADDRESS(ROW(),COLUMN()-_mp_perc_gap))*(1-BF$8)*(1-$BQ$8), "")</f>
        <v/>
      </c>
      <c r="BG149" s="160" t="str" cm="1">
        <f t="array" aca="1" ref="BG149" ca="1">IF(AND($M149=1,ISNUMBER(INDIRECT(ADDRESS(ROW(),COLUMN()-_mp_perc_gap)))), INDIRECT(ADDRESS(ROW(),COLUMN()-_mp_perc_gap))*(1-BG$8)*(1-$BQ$8), "")</f>
        <v/>
      </c>
      <c r="BH149" s="160" t="str" cm="1">
        <f t="array" aca="1" ref="BH149" ca="1">IF(AND($M149=1,ISNUMBER(INDIRECT(ADDRESS(ROW(),COLUMN()-_mp_perc_gap)))), INDIRECT(ADDRESS(ROW(),COLUMN()-_mp_perc_gap))*(1-BH$8)*(1-$BQ$8), "")</f>
        <v/>
      </c>
      <c r="BI149" s="160" t="str" cm="1">
        <f t="array" aca="1" ref="BI149" ca="1">IF(AND($M149=1,ISNUMBER(INDIRECT(ADDRESS(ROW(),COLUMN()-_mp_perc_gap)))), INDIRECT(ADDRESS(ROW(),COLUMN()-_mp_perc_gap))*(1-BI$8)*(1-$BQ$8), "")</f>
        <v/>
      </c>
      <c r="BJ149" s="160" t="str" cm="1">
        <f t="array" aca="1" ref="BJ149" ca="1">IF(AND($M149=1,ISNUMBER(INDIRECT(ADDRESS(ROW(),COLUMN()-_mp_perc_gap)))), INDIRECT(ADDRESS(ROW(),COLUMN()-_mp_perc_gap))*(1-BJ$8)*(1-$BQ$8), "")</f>
        <v/>
      </c>
      <c r="BK149" s="160" t="str" cm="1">
        <f t="array" aca="1" ref="BK149" ca="1">IF(AND($M149=1,ISNUMBER(INDIRECT(ADDRESS(ROW(),COLUMN()-_mp_perc_gap)))), INDIRECT(ADDRESS(ROW(),COLUMN()-_mp_perc_gap))*(1-BK$8)*(1-$BQ$8), "")</f>
        <v/>
      </c>
      <c r="BM149" s="169" t="str">
        <f t="shared" si="52"/>
        <v/>
      </c>
      <c r="BN149" s="842" t="str">
        <f t="shared" si="53"/>
        <v/>
      </c>
      <c r="BO149" s="843" t="str">
        <f t="shared" si="54"/>
        <v/>
      </c>
      <c r="BP149" s="841" t="str">
        <f t="shared" si="57"/>
        <v/>
      </c>
      <c r="BQ149" s="170"/>
      <c r="BR149" s="133" t="b">
        <f t="shared" si="55"/>
        <v>1</v>
      </c>
      <c r="BU149" s="171">
        <f t="shared" si="43"/>
        <v>0</v>
      </c>
      <c r="BV149" s="171"/>
    </row>
    <row r="150" spans="2:74" ht="14.95" customHeight="1" x14ac:dyDescent="0.2">
      <c r="B150" s="691">
        <v>139</v>
      </c>
      <c r="C150" s="554"/>
      <c r="D150" s="554"/>
      <c r="E150" s="555"/>
      <c r="F150" s="550"/>
      <c r="G150" s="551"/>
      <c r="H150" s="556"/>
      <c r="I150" s="557"/>
      <c r="J150" s="553"/>
      <c r="K150" s="146">
        <f t="shared" si="56"/>
        <v>0</v>
      </c>
      <c r="M150" s="147">
        <f t="shared" si="44"/>
        <v>0</v>
      </c>
      <c r="N150" s="148">
        <f xml:space="preserve"> IF(M150=0, 0,VLOOKUP($F150,'הנחיות למילוי-התחל כאן'!$F$6:$I$17,3,0))</f>
        <v>0</v>
      </c>
      <c r="O150" s="149">
        <f xml:space="preserve"> IF(M150=0, 0,VLOOKUP($F150,'הנחיות למילוי-התחל כאן'!$F$6:$I$17,4,0))</f>
        <v>0</v>
      </c>
      <c r="P150" s="852">
        <f t="shared" si="45"/>
        <v>0</v>
      </c>
      <c r="Q150" s="230" t="str">
        <f t="shared" si="58"/>
        <v>$S$150:$AH$150</v>
      </c>
      <c r="S150" s="565"/>
      <c r="T150" s="565"/>
      <c r="U150" s="565"/>
      <c r="V150" s="565"/>
      <c r="W150" s="565"/>
      <c r="X150" s="565"/>
      <c r="Y150" s="565"/>
      <c r="Z150" s="565"/>
      <c r="AA150" s="565"/>
      <c r="AB150" s="565"/>
      <c r="AC150" s="565"/>
      <c r="AD150" s="565"/>
      <c r="AE150" s="565"/>
      <c r="AF150" s="565"/>
      <c r="AG150" s="565"/>
      <c r="AH150" s="565"/>
      <c r="AJ150" s="164" t="str">
        <f t="shared" si="46"/>
        <v/>
      </c>
      <c r="AK150" s="152" t="str">
        <f t="shared" ca="1" si="47"/>
        <v/>
      </c>
      <c r="AL150" s="165" t="str">
        <f t="shared" si="48"/>
        <v/>
      </c>
      <c r="AN150" s="154" t="str">
        <f t="shared" si="59"/>
        <v/>
      </c>
      <c r="AO150" s="835" t="str">
        <f t="shared" si="60"/>
        <v/>
      </c>
      <c r="AP150" s="155" t="str">
        <f t="shared" si="61"/>
        <v/>
      </c>
      <c r="AR150" s="166" t="str">
        <f t="shared" si="49"/>
        <v/>
      </c>
      <c r="AS150" s="167" t="str">
        <f t="shared" si="50"/>
        <v/>
      </c>
      <c r="AT150" s="168" t="str">
        <f t="shared" si="51"/>
        <v/>
      </c>
      <c r="AV150" s="160" t="str" cm="1">
        <f t="array" aca="1" ref="AV150" ca="1">IF(AND($M150=1,ISNUMBER(INDIRECT(ADDRESS(ROW(),COLUMN()-_mp_perc_gap)))), INDIRECT(ADDRESS(ROW(),COLUMN()-_mp_perc_gap))*(1-AV$8)*(1-$BQ$8), "")</f>
        <v/>
      </c>
      <c r="AW150" s="160" t="str" cm="1">
        <f t="array" aca="1" ref="AW150" ca="1">IF(AND($M150=1,ISNUMBER(INDIRECT(ADDRESS(ROW(),COLUMN()-_mp_perc_gap)))), INDIRECT(ADDRESS(ROW(),COLUMN()-_mp_perc_gap))*(1-AW$8)*(1-$BQ$8), "")</f>
        <v/>
      </c>
      <c r="AX150" s="160" t="str" cm="1">
        <f t="array" aca="1" ref="AX150" ca="1">IF(AND($M150=1,ISNUMBER(INDIRECT(ADDRESS(ROW(),COLUMN()-_mp_perc_gap)))), INDIRECT(ADDRESS(ROW(),COLUMN()-_mp_perc_gap))*(1-AX$8)*(1-$BQ$8), "")</f>
        <v/>
      </c>
      <c r="AY150" s="160" t="str" cm="1">
        <f t="array" aca="1" ref="AY150" ca="1">IF(AND($M150=1,ISNUMBER(INDIRECT(ADDRESS(ROW(),COLUMN()-_mp_perc_gap)))), INDIRECT(ADDRESS(ROW(),COLUMN()-_mp_perc_gap))*(1-AY$8)*(1-$BQ$8), "")</f>
        <v/>
      </c>
      <c r="AZ150" s="160" t="str" cm="1">
        <f t="array" aca="1" ref="AZ150" ca="1">IF(AND($M150=1,ISNUMBER(INDIRECT(ADDRESS(ROW(),COLUMN()-_mp_perc_gap)))), INDIRECT(ADDRESS(ROW(),COLUMN()-_mp_perc_gap))*(1-AZ$8)*(1-$BQ$8), "")</f>
        <v/>
      </c>
      <c r="BA150" s="160" t="str" cm="1">
        <f t="array" aca="1" ref="BA150" ca="1">IF(AND($M150=1,ISNUMBER(INDIRECT(ADDRESS(ROW(),COLUMN()-_mp_perc_gap)))), INDIRECT(ADDRESS(ROW(),COLUMN()-_mp_perc_gap))*(1-BA$8)*(1-$BQ$8), "")</f>
        <v/>
      </c>
      <c r="BB150" s="160" t="str" cm="1">
        <f t="array" aca="1" ref="BB150" ca="1">IF(AND($M150=1,ISNUMBER(INDIRECT(ADDRESS(ROW(),COLUMN()-_mp_perc_gap)))), INDIRECT(ADDRESS(ROW(),COLUMN()-_mp_perc_gap))*(1-BB$8)*(1-$BQ$8), "")</f>
        <v/>
      </c>
      <c r="BC150" s="160" t="str" cm="1">
        <f t="array" aca="1" ref="BC150" ca="1">IF(AND($M150=1,ISNUMBER(INDIRECT(ADDRESS(ROW(),COLUMN()-_mp_perc_gap)))), INDIRECT(ADDRESS(ROW(),COLUMN()-_mp_perc_gap))*(1-BC$8)*(1-$BQ$8), "")</f>
        <v/>
      </c>
      <c r="BD150" s="160" t="str" cm="1">
        <f t="array" aca="1" ref="BD150" ca="1">IF(AND($M150=1,ISNUMBER(INDIRECT(ADDRESS(ROW(),COLUMN()-_mp_perc_gap)))), INDIRECT(ADDRESS(ROW(),COLUMN()-_mp_perc_gap))*(1-BD$8)*(1-$BQ$8), "")</f>
        <v/>
      </c>
      <c r="BE150" s="160" t="str" cm="1">
        <f t="array" aca="1" ref="BE150" ca="1">IF(AND($M150=1,ISNUMBER(INDIRECT(ADDRESS(ROW(),COLUMN()-_mp_perc_gap)))), INDIRECT(ADDRESS(ROW(),COLUMN()-_mp_perc_gap))*(1-BE$8)*(1-$BQ$8), "")</f>
        <v/>
      </c>
      <c r="BF150" s="160" t="str" cm="1">
        <f t="array" aca="1" ref="BF150" ca="1">IF(AND($M150=1,ISNUMBER(INDIRECT(ADDRESS(ROW(),COLUMN()-_mp_perc_gap)))), INDIRECT(ADDRESS(ROW(),COLUMN()-_mp_perc_gap))*(1-BF$8)*(1-$BQ$8), "")</f>
        <v/>
      </c>
      <c r="BG150" s="160" t="str" cm="1">
        <f t="array" aca="1" ref="BG150" ca="1">IF(AND($M150=1,ISNUMBER(INDIRECT(ADDRESS(ROW(),COLUMN()-_mp_perc_gap)))), INDIRECT(ADDRESS(ROW(),COLUMN()-_mp_perc_gap))*(1-BG$8)*(1-$BQ$8), "")</f>
        <v/>
      </c>
      <c r="BH150" s="160" t="str" cm="1">
        <f t="array" aca="1" ref="BH150" ca="1">IF(AND($M150=1,ISNUMBER(INDIRECT(ADDRESS(ROW(),COLUMN()-_mp_perc_gap)))), INDIRECT(ADDRESS(ROW(),COLUMN()-_mp_perc_gap))*(1-BH$8)*(1-$BQ$8), "")</f>
        <v/>
      </c>
      <c r="BI150" s="160" t="str" cm="1">
        <f t="array" aca="1" ref="BI150" ca="1">IF(AND($M150=1,ISNUMBER(INDIRECT(ADDRESS(ROW(),COLUMN()-_mp_perc_gap)))), INDIRECT(ADDRESS(ROW(),COLUMN()-_mp_perc_gap))*(1-BI$8)*(1-$BQ$8), "")</f>
        <v/>
      </c>
      <c r="BJ150" s="160" t="str" cm="1">
        <f t="array" aca="1" ref="BJ150" ca="1">IF(AND($M150=1,ISNUMBER(INDIRECT(ADDRESS(ROW(),COLUMN()-_mp_perc_gap)))), INDIRECT(ADDRESS(ROW(),COLUMN()-_mp_perc_gap))*(1-BJ$8)*(1-$BQ$8), "")</f>
        <v/>
      </c>
      <c r="BK150" s="160" t="str" cm="1">
        <f t="array" aca="1" ref="BK150" ca="1">IF(AND($M150=1,ISNUMBER(INDIRECT(ADDRESS(ROW(),COLUMN()-_mp_perc_gap)))), INDIRECT(ADDRESS(ROW(),COLUMN()-_mp_perc_gap))*(1-BK$8)*(1-$BQ$8), "")</f>
        <v/>
      </c>
      <c r="BM150" s="169" t="str">
        <f t="shared" si="52"/>
        <v/>
      </c>
      <c r="BN150" s="842" t="str">
        <f t="shared" si="53"/>
        <v/>
      </c>
      <c r="BO150" s="843" t="str">
        <f t="shared" si="54"/>
        <v/>
      </c>
      <c r="BP150" s="841" t="str">
        <f t="shared" si="57"/>
        <v/>
      </c>
      <c r="BQ150" s="170"/>
      <c r="BR150" s="133" t="b">
        <f t="shared" si="55"/>
        <v>1</v>
      </c>
      <c r="BU150" s="171">
        <f t="shared" si="43"/>
        <v>0</v>
      </c>
      <c r="BV150" s="171"/>
    </row>
    <row r="151" spans="2:74" ht="14.95" customHeight="1" x14ac:dyDescent="0.2">
      <c r="B151" s="691">
        <v>140</v>
      </c>
      <c r="C151" s="554"/>
      <c r="D151" s="554"/>
      <c r="E151" s="555"/>
      <c r="F151" s="550"/>
      <c r="G151" s="551"/>
      <c r="H151" s="556"/>
      <c r="I151" s="557"/>
      <c r="J151" s="553"/>
      <c r="K151" s="146">
        <f t="shared" si="56"/>
        <v>0</v>
      </c>
      <c r="M151" s="147">
        <f t="shared" si="44"/>
        <v>0</v>
      </c>
      <c r="N151" s="148">
        <f xml:space="preserve"> IF(M151=0, 0,VLOOKUP($F151,'הנחיות למילוי-התחל כאן'!$F$6:$I$17,3,0))</f>
        <v>0</v>
      </c>
      <c r="O151" s="149">
        <f xml:space="preserve"> IF(M151=0, 0,VLOOKUP($F151,'הנחיות למילוי-התחל כאן'!$F$6:$I$17,4,0))</f>
        <v>0</v>
      </c>
      <c r="P151" s="852">
        <f t="shared" si="45"/>
        <v>0</v>
      </c>
      <c r="Q151" s="230" t="str">
        <f t="shared" si="58"/>
        <v>$S$151:$AH$151</v>
      </c>
      <c r="S151" s="565"/>
      <c r="T151" s="565"/>
      <c r="U151" s="565"/>
      <c r="V151" s="565"/>
      <c r="W151" s="565"/>
      <c r="X151" s="565"/>
      <c r="Y151" s="565"/>
      <c r="Z151" s="565"/>
      <c r="AA151" s="565"/>
      <c r="AB151" s="565"/>
      <c r="AC151" s="565"/>
      <c r="AD151" s="565"/>
      <c r="AE151" s="565"/>
      <c r="AF151" s="565"/>
      <c r="AG151" s="565"/>
      <c r="AH151" s="565"/>
      <c r="AJ151" s="164" t="str">
        <f t="shared" si="46"/>
        <v/>
      </c>
      <c r="AK151" s="152" t="str">
        <f t="shared" ca="1" si="47"/>
        <v/>
      </c>
      <c r="AL151" s="165" t="str">
        <f t="shared" si="48"/>
        <v/>
      </c>
      <c r="AN151" s="154" t="str">
        <f t="shared" si="59"/>
        <v/>
      </c>
      <c r="AO151" s="835" t="str">
        <f t="shared" si="60"/>
        <v/>
      </c>
      <c r="AP151" s="155" t="str">
        <f t="shared" si="61"/>
        <v/>
      </c>
      <c r="AR151" s="166" t="str">
        <f t="shared" si="49"/>
        <v/>
      </c>
      <c r="AS151" s="167" t="str">
        <f t="shared" si="50"/>
        <v/>
      </c>
      <c r="AT151" s="168" t="str">
        <f t="shared" si="51"/>
        <v/>
      </c>
      <c r="AV151" s="160" t="str" cm="1">
        <f t="array" aca="1" ref="AV151" ca="1">IF(AND($M151=1,ISNUMBER(INDIRECT(ADDRESS(ROW(),COLUMN()-_mp_perc_gap)))), INDIRECT(ADDRESS(ROW(),COLUMN()-_mp_perc_gap))*(1-AV$8)*(1-$BQ$8), "")</f>
        <v/>
      </c>
      <c r="AW151" s="160" t="str" cm="1">
        <f t="array" aca="1" ref="AW151" ca="1">IF(AND($M151=1,ISNUMBER(INDIRECT(ADDRESS(ROW(),COLUMN()-_mp_perc_gap)))), INDIRECT(ADDRESS(ROW(),COLUMN()-_mp_perc_gap))*(1-AW$8)*(1-$BQ$8), "")</f>
        <v/>
      </c>
      <c r="AX151" s="160" t="str" cm="1">
        <f t="array" aca="1" ref="AX151" ca="1">IF(AND($M151=1,ISNUMBER(INDIRECT(ADDRESS(ROW(),COLUMN()-_mp_perc_gap)))), INDIRECT(ADDRESS(ROW(),COLUMN()-_mp_perc_gap))*(1-AX$8)*(1-$BQ$8), "")</f>
        <v/>
      </c>
      <c r="AY151" s="160" t="str" cm="1">
        <f t="array" aca="1" ref="AY151" ca="1">IF(AND($M151=1,ISNUMBER(INDIRECT(ADDRESS(ROW(),COLUMN()-_mp_perc_gap)))), INDIRECT(ADDRESS(ROW(),COLUMN()-_mp_perc_gap))*(1-AY$8)*(1-$BQ$8), "")</f>
        <v/>
      </c>
      <c r="AZ151" s="160" t="str" cm="1">
        <f t="array" aca="1" ref="AZ151" ca="1">IF(AND($M151=1,ISNUMBER(INDIRECT(ADDRESS(ROW(),COLUMN()-_mp_perc_gap)))), INDIRECT(ADDRESS(ROW(),COLUMN()-_mp_perc_gap))*(1-AZ$8)*(1-$BQ$8), "")</f>
        <v/>
      </c>
      <c r="BA151" s="160" t="str" cm="1">
        <f t="array" aca="1" ref="BA151" ca="1">IF(AND($M151=1,ISNUMBER(INDIRECT(ADDRESS(ROW(),COLUMN()-_mp_perc_gap)))), INDIRECT(ADDRESS(ROW(),COLUMN()-_mp_perc_gap))*(1-BA$8)*(1-$BQ$8), "")</f>
        <v/>
      </c>
      <c r="BB151" s="160" t="str" cm="1">
        <f t="array" aca="1" ref="BB151" ca="1">IF(AND($M151=1,ISNUMBER(INDIRECT(ADDRESS(ROW(),COLUMN()-_mp_perc_gap)))), INDIRECT(ADDRESS(ROW(),COLUMN()-_mp_perc_gap))*(1-BB$8)*(1-$BQ$8), "")</f>
        <v/>
      </c>
      <c r="BC151" s="160" t="str" cm="1">
        <f t="array" aca="1" ref="BC151" ca="1">IF(AND($M151=1,ISNUMBER(INDIRECT(ADDRESS(ROW(),COLUMN()-_mp_perc_gap)))), INDIRECT(ADDRESS(ROW(),COLUMN()-_mp_perc_gap))*(1-BC$8)*(1-$BQ$8), "")</f>
        <v/>
      </c>
      <c r="BD151" s="160" t="str" cm="1">
        <f t="array" aca="1" ref="BD151" ca="1">IF(AND($M151=1,ISNUMBER(INDIRECT(ADDRESS(ROW(),COLUMN()-_mp_perc_gap)))), INDIRECT(ADDRESS(ROW(),COLUMN()-_mp_perc_gap))*(1-BD$8)*(1-$BQ$8), "")</f>
        <v/>
      </c>
      <c r="BE151" s="160" t="str" cm="1">
        <f t="array" aca="1" ref="BE151" ca="1">IF(AND($M151=1,ISNUMBER(INDIRECT(ADDRESS(ROW(),COLUMN()-_mp_perc_gap)))), INDIRECT(ADDRESS(ROW(),COLUMN()-_mp_perc_gap))*(1-BE$8)*(1-$BQ$8), "")</f>
        <v/>
      </c>
      <c r="BF151" s="160" t="str" cm="1">
        <f t="array" aca="1" ref="BF151" ca="1">IF(AND($M151=1,ISNUMBER(INDIRECT(ADDRESS(ROW(),COLUMN()-_mp_perc_gap)))), INDIRECT(ADDRESS(ROW(),COLUMN()-_mp_perc_gap))*(1-BF$8)*(1-$BQ$8), "")</f>
        <v/>
      </c>
      <c r="BG151" s="160" t="str" cm="1">
        <f t="array" aca="1" ref="BG151" ca="1">IF(AND($M151=1,ISNUMBER(INDIRECT(ADDRESS(ROW(),COLUMN()-_mp_perc_gap)))), INDIRECT(ADDRESS(ROW(),COLUMN()-_mp_perc_gap))*(1-BG$8)*(1-$BQ$8), "")</f>
        <v/>
      </c>
      <c r="BH151" s="160" t="str" cm="1">
        <f t="array" aca="1" ref="BH151" ca="1">IF(AND($M151=1,ISNUMBER(INDIRECT(ADDRESS(ROW(),COLUMN()-_mp_perc_gap)))), INDIRECT(ADDRESS(ROW(),COLUMN()-_mp_perc_gap))*(1-BH$8)*(1-$BQ$8), "")</f>
        <v/>
      </c>
      <c r="BI151" s="160" t="str" cm="1">
        <f t="array" aca="1" ref="BI151" ca="1">IF(AND($M151=1,ISNUMBER(INDIRECT(ADDRESS(ROW(),COLUMN()-_mp_perc_gap)))), INDIRECT(ADDRESS(ROW(),COLUMN()-_mp_perc_gap))*(1-BI$8)*(1-$BQ$8), "")</f>
        <v/>
      </c>
      <c r="BJ151" s="160" t="str" cm="1">
        <f t="array" aca="1" ref="BJ151" ca="1">IF(AND($M151=1,ISNUMBER(INDIRECT(ADDRESS(ROW(),COLUMN()-_mp_perc_gap)))), INDIRECT(ADDRESS(ROW(),COLUMN()-_mp_perc_gap))*(1-BJ$8)*(1-$BQ$8), "")</f>
        <v/>
      </c>
      <c r="BK151" s="160" t="str" cm="1">
        <f t="array" aca="1" ref="BK151" ca="1">IF(AND($M151=1,ISNUMBER(INDIRECT(ADDRESS(ROW(),COLUMN()-_mp_perc_gap)))), INDIRECT(ADDRESS(ROW(),COLUMN()-_mp_perc_gap))*(1-BK$8)*(1-$BQ$8), "")</f>
        <v/>
      </c>
      <c r="BM151" s="169" t="str">
        <f t="shared" si="52"/>
        <v/>
      </c>
      <c r="BN151" s="842" t="str">
        <f t="shared" si="53"/>
        <v/>
      </c>
      <c r="BO151" s="843" t="str">
        <f t="shared" si="54"/>
        <v/>
      </c>
      <c r="BP151" s="841" t="str">
        <f t="shared" si="57"/>
        <v/>
      </c>
      <c r="BQ151" s="170"/>
      <c r="BR151" s="133" t="b">
        <f t="shared" si="55"/>
        <v>1</v>
      </c>
      <c r="BU151" s="171">
        <f t="shared" si="43"/>
        <v>0</v>
      </c>
      <c r="BV151" s="171"/>
    </row>
    <row r="152" spans="2:74" ht="14.95" customHeight="1" x14ac:dyDescent="0.2">
      <c r="B152" s="691">
        <v>141</v>
      </c>
      <c r="C152" s="554"/>
      <c r="D152" s="554"/>
      <c r="E152" s="555"/>
      <c r="F152" s="550"/>
      <c r="G152" s="551"/>
      <c r="H152" s="556"/>
      <c r="I152" s="557"/>
      <c r="J152" s="553"/>
      <c r="K152" s="146">
        <f t="shared" si="56"/>
        <v>0</v>
      </c>
      <c r="M152" s="147">
        <f t="shared" si="44"/>
        <v>0</v>
      </c>
      <c r="N152" s="148">
        <f xml:space="preserve"> IF(M152=0, 0,VLOOKUP($F152,'הנחיות למילוי-התחל כאן'!$F$6:$I$17,3,0))</f>
        <v>0</v>
      </c>
      <c r="O152" s="149">
        <f xml:space="preserve"> IF(M152=0, 0,VLOOKUP($F152,'הנחיות למילוי-התחל כאן'!$F$6:$I$17,4,0))</f>
        <v>0</v>
      </c>
      <c r="P152" s="852">
        <f t="shared" si="45"/>
        <v>0</v>
      </c>
      <c r="Q152" s="230" t="str">
        <f t="shared" si="58"/>
        <v>$S$152:$AH$152</v>
      </c>
      <c r="S152" s="565"/>
      <c r="T152" s="565"/>
      <c r="U152" s="565"/>
      <c r="V152" s="565"/>
      <c r="W152" s="565"/>
      <c r="X152" s="565"/>
      <c r="Y152" s="565"/>
      <c r="Z152" s="565"/>
      <c r="AA152" s="565"/>
      <c r="AB152" s="565"/>
      <c r="AC152" s="565"/>
      <c r="AD152" s="565"/>
      <c r="AE152" s="565"/>
      <c r="AF152" s="565"/>
      <c r="AG152" s="565"/>
      <c r="AH152" s="565"/>
      <c r="AJ152" s="164" t="str">
        <f t="shared" si="46"/>
        <v/>
      </c>
      <c r="AK152" s="152" t="str">
        <f t="shared" ca="1" si="47"/>
        <v/>
      </c>
      <c r="AL152" s="165" t="str">
        <f t="shared" si="48"/>
        <v/>
      </c>
      <c r="AN152" s="154" t="str">
        <f t="shared" si="59"/>
        <v/>
      </c>
      <c r="AO152" s="835" t="str">
        <f t="shared" si="60"/>
        <v/>
      </c>
      <c r="AP152" s="155" t="str">
        <f t="shared" si="61"/>
        <v/>
      </c>
      <c r="AR152" s="166" t="str">
        <f t="shared" si="49"/>
        <v/>
      </c>
      <c r="AS152" s="167" t="str">
        <f t="shared" si="50"/>
        <v/>
      </c>
      <c r="AT152" s="168" t="str">
        <f t="shared" si="51"/>
        <v/>
      </c>
      <c r="AV152" s="160" t="str" cm="1">
        <f t="array" aca="1" ref="AV152" ca="1">IF(AND($M152=1,ISNUMBER(INDIRECT(ADDRESS(ROW(),COLUMN()-_mp_perc_gap)))), INDIRECT(ADDRESS(ROW(),COLUMN()-_mp_perc_gap))*(1-AV$8)*(1-$BQ$8), "")</f>
        <v/>
      </c>
      <c r="AW152" s="160" t="str" cm="1">
        <f t="array" aca="1" ref="AW152" ca="1">IF(AND($M152=1,ISNUMBER(INDIRECT(ADDRESS(ROW(),COLUMN()-_mp_perc_gap)))), INDIRECT(ADDRESS(ROW(),COLUMN()-_mp_perc_gap))*(1-AW$8)*(1-$BQ$8), "")</f>
        <v/>
      </c>
      <c r="AX152" s="160" t="str" cm="1">
        <f t="array" aca="1" ref="AX152" ca="1">IF(AND($M152=1,ISNUMBER(INDIRECT(ADDRESS(ROW(),COLUMN()-_mp_perc_gap)))), INDIRECT(ADDRESS(ROW(),COLUMN()-_mp_perc_gap))*(1-AX$8)*(1-$BQ$8), "")</f>
        <v/>
      </c>
      <c r="AY152" s="160" t="str" cm="1">
        <f t="array" aca="1" ref="AY152" ca="1">IF(AND($M152=1,ISNUMBER(INDIRECT(ADDRESS(ROW(),COLUMN()-_mp_perc_gap)))), INDIRECT(ADDRESS(ROW(),COLUMN()-_mp_perc_gap))*(1-AY$8)*(1-$BQ$8), "")</f>
        <v/>
      </c>
      <c r="AZ152" s="160" t="str" cm="1">
        <f t="array" aca="1" ref="AZ152" ca="1">IF(AND($M152=1,ISNUMBER(INDIRECT(ADDRESS(ROW(),COLUMN()-_mp_perc_gap)))), INDIRECT(ADDRESS(ROW(),COLUMN()-_mp_perc_gap))*(1-AZ$8)*(1-$BQ$8), "")</f>
        <v/>
      </c>
      <c r="BA152" s="160" t="str" cm="1">
        <f t="array" aca="1" ref="BA152" ca="1">IF(AND($M152=1,ISNUMBER(INDIRECT(ADDRESS(ROW(),COLUMN()-_mp_perc_gap)))), INDIRECT(ADDRESS(ROW(),COLUMN()-_mp_perc_gap))*(1-BA$8)*(1-$BQ$8), "")</f>
        <v/>
      </c>
      <c r="BB152" s="160" t="str" cm="1">
        <f t="array" aca="1" ref="BB152" ca="1">IF(AND($M152=1,ISNUMBER(INDIRECT(ADDRESS(ROW(),COLUMN()-_mp_perc_gap)))), INDIRECT(ADDRESS(ROW(),COLUMN()-_mp_perc_gap))*(1-BB$8)*(1-$BQ$8), "")</f>
        <v/>
      </c>
      <c r="BC152" s="160" t="str" cm="1">
        <f t="array" aca="1" ref="BC152" ca="1">IF(AND($M152=1,ISNUMBER(INDIRECT(ADDRESS(ROW(),COLUMN()-_mp_perc_gap)))), INDIRECT(ADDRESS(ROW(),COLUMN()-_mp_perc_gap))*(1-BC$8)*(1-$BQ$8), "")</f>
        <v/>
      </c>
      <c r="BD152" s="160" t="str" cm="1">
        <f t="array" aca="1" ref="BD152" ca="1">IF(AND($M152=1,ISNUMBER(INDIRECT(ADDRESS(ROW(),COLUMN()-_mp_perc_gap)))), INDIRECT(ADDRESS(ROW(),COLUMN()-_mp_perc_gap))*(1-BD$8)*(1-$BQ$8), "")</f>
        <v/>
      </c>
      <c r="BE152" s="160" t="str" cm="1">
        <f t="array" aca="1" ref="BE152" ca="1">IF(AND($M152=1,ISNUMBER(INDIRECT(ADDRESS(ROW(),COLUMN()-_mp_perc_gap)))), INDIRECT(ADDRESS(ROW(),COLUMN()-_mp_perc_gap))*(1-BE$8)*(1-$BQ$8), "")</f>
        <v/>
      </c>
      <c r="BF152" s="160" t="str" cm="1">
        <f t="array" aca="1" ref="BF152" ca="1">IF(AND($M152=1,ISNUMBER(INDIRECT(ADDRESS(ROW(),COLUMN()-_mp_perc_gap)))), INDIRECT(ADDRESS(ROW(),COLUMN()-_mp_perc_gap))*(1-BF$8)*(1-$BQ$8), "")</f>
        <v/>
      </c>
      <c r="BG152" s="160" t="str" cm="1">
        <f t="array" aca="1" ref="BG152" ca="1">IF(AND($M152=1,ISNUMBER(INDIRECT(ADDRESS(ROW(),COLUMN()-_mp_perc_gap)))), INDIRECT(ADDRESS(ROW(),COLUMN()-_mp_perc_gap))*(1-BG$8)*(1-$BQ$8), "")</f>
        <v/>
      </c>
      <c r="BH152" s="160" t="str" cm="1">
        <f t="array" aca="1" ref="BH152" ca="1">IF(AND($M152=1,ISNUMBER(INDIRECT(ADDRESS(ROW(),COLUMN()-_mp_perc_gap)))), INDIRECT(ADDRESS(ROW(),COLUMN()-_mp_perc_gap))*(1-BH$8)*(1-$BQ$8), "")</f>
        <v/>
      </c>
      <c r="BI152" s="160" t="str" cm="1">
        <f t="array" aca="1" ref="BI152" ca="1">IF(AND($M152=1,ISNUMBER(INDIRECT(ADDRESS(ROW(),COLUMN()-_mp_perc_gap)))), INDIRECT(ADDRESS(ROW(),COLUMN()-_mp_perc_gap))*(1-BI$8)*(1-$BQ$8), "")</f>
        <v/>
      </c>
      <c r="BJ152" s="160" t="str" cm="1">
        <f t="array" aca="1" ref="BJ152" ca="1">IF(AND($M152=1,ISNUMBER(INDIRECT(ADDRESS(ROW(),COLUMN()-_mp_perc_gap)))), INDIRECT(ADDRESS(ROW(),COLUMN()-_mp_perc_gap))*(1-BJ$8)*(1-$BQ$8), "")</f>
        <v/>
      </c>
      <c r="BK152" s="160" t="str" cm="1">
        <f t="array" aca="1" ref="BK152" ca="1">IF(AND($M152=1,ISNUMBER(INDIRECT(ADDRESS(ROW(),COLUMN()-_mp_perc_gap)))), INDIRECT(ADDRESS(ROW(),COLUMN()-_mp_perc_gap))*(1-BK$8)*(1-$BQ$8), "")</f>
        <v/>
      </c>
      <c r="BM152" s="169" t="str">
        <f t="shared" si="52"/>
        <v/>
      </c>
      <c r="BN152" s="842" t="str">
        <f t="shared" si="53"/>
        <v/>
      </c>
      <c r="BO152" s="843" t="str">
        <f t="shared" si="54"/>
        <v/>
      </c>
      <c r="BP152" s="841" t="str">
        <f t="shared" si="57"/>
        <v/>
      </c>
      <c r="BQ152" s="170"/>
      <c r="BR152" s="133" t="b">
        <f t="shared" si="55"/>
        <v>1</v>
      </c>
      <c r="BU152" s="171">
        <f t="shared" ref="BU152:BU215" si="62">+G152+H152</f>
        <v>0</v>
      </c>
      <c r="BV152" s="171"/>
    </row>
    <row r="153" spans="2:74" ht="14.95" customHeight="1" x14ac:dyDescent="0.2">
      <c r="B153" s="691">
        <v>142</v>
      </c>
      <c r="C153" s="554"/>
      <c r="D153" s="554"/>
      <c r="E153" s="555"/>
      <c r="F153" s="550"/>
      <c r="G153" s="551"/>
      <c r="H153" s="556"/>
      <c r="I153" s="557"/>
      <c r="J153" s="553"/>
      <c r="K153" s="146">
        <f t="shared" si="56"/>
        <v>0</v>
      </c>
      <c r="M153" s="147">
        <f t="shared" si="44"/>
        <v>0</v>
      </c>
      <c r="N153" s="148">
        <f xml:space="preserve"> IF(M153=0, 0,VLOOKUP($F153,'הנחיות למילוי-התחל כאן'!$F$6:$I$17,3,0))</f>
        <v>0</v>
      </c>
      <c r="O153" s="149">
        <f xml:space="preserve"> IF(M153=0, 0,VLOOKUP($F153,'הנחיות למילוי-התחל כאן'!$F$6:$I$17,4,0))</f>
        <v>0</v>
      </c>
      <c r="P153" s="852">
        <f t="shared" si="45"/>
        <v>0</v>
      </c>
      <c r="Q153" s="230" t="str">
        <f t="shared" si="58"/>
        <v>$S$153:$AH$153</v>
      </c>
      <c r="S153" s="565"/>
      <c r="T153" s="565"/>
      <c r="U153" s="565"/>
      <c r="V153" s="565"/>
      <c r="W153" s="565"/>
      <c r="X153" s="565"/>
      <c r="Y153" s="565"/>
      <c r="Z153" s="565"/>
      <c r="AA153" s="565"/>
      <c r="AB153" s="565"/>
      <c r="AC153" s="565"/>
      <c r="AD153" s="565"/>
      <c r="AE153" s="565"/>
      <c r="AF153" s="565"/>
      <c r="AG153" s="565"/>
      <c r="AH153" s="565"/>
      <c r="AJ153" s="164" t="str">
        <f t="shared" si="46"/>
        <v/>
      </c>
      <c r="AK153" s="152" t="str">
        <f t="shared" ca="1" si="47"/>
        <v/>
      </c>
      <c r="AL153" s="165" t="str">
        <f t="shared" si="48"/>
        <v/>
      </c>
      <c r="AN153" s="154" t="str">
        <f t="shared" si="59"/>
        <v/>
      </c>
      <c r="AO153" s="835" t="str">
        <f t="shared" si="60"/>
        <v/>
      </c>
      <c r="AP153" s="155" t="str">
        <f t="shared" si="61"/>
        <v/>
      </c>
      <c r="AR153" s="166" t="str">
        <f t="shared" si="49"/>
        <v/>
      </c>
      <c r="AS153" s="167" t="str">
        <f t="shared" si="50"/>
        <v/>
      </c>
      <c r="AT153" s="168" t="str">
        <f t="shared" si="51"/>
        <v/>
      </c>
      <c r="AV153" s="160" t="str" cm="1">
        <f t="array" aca="1" ref="AV153" ca="1">IF(AND($M153=1,ISNUMBER(INDIRECT(ADDRESS(ROW(),COLUMN()-_mp_perc_gap)))), INDIRECT(ADDRESS(ROW(),COLUMN()-_mp_perc_gap))*(1-AV$8)*(1-$BQ$8), "")</f>
        <v/>
      </c>
      <c r="AW153" s="160" t="str" cm="1">
        <f t="array" aca="1" ref="AW153" ca="1">IF(AND($M153=1,ISNUMBER(INDIRECT(ADDRESS(ROW(),COLUMN()-_mp_perc_gap)))), INDIRECT(ADDRESS(ROW(),COLUMN()-_mp_perc_gap))*(1-AW$8)*(1-$BQ$8), "")</f>
        <v/>
      </c>
      <c r="AX153" s="160" t="str" cm="1">
        <f t="array" aca="1" ref="AX153" ca="1">IF(AND($M153=1,ISNUMBER(INDIRECT(ADDRESS(ROW(),COLUMN()-_mp_perc_gap)))), INDIRECT(ADDRESS(ROW(),COLUMN()-_mp_perc_gap))*(1-AX$8)*(1-$BQ$8), "")</f>
        <v/>
      </c>
      <c r="AY153" s="160" t="str" cm="1">
        <f t="array" aca="1" ref="AY153" ca="1">IF(AND($M153=1,ISNUMBER(INDIRECT(ADDRESS(ROW(),COLUMN()-_mp_perc_gap)))), INDIRECT(ADDRESS(ROW(),COLUMN()-_mp_perc_gap))*(1-AY$8)*(1-$BQ$8), "")</f>
        <v/>
      </c>
      <c r="AZ153" s="160" t="str" cm="1">
        <f t="array" aca="1" ref="AZ153" ca="1">IF(AND($M153=1,ISNUMBER(INDIRECT(ADDRESS(ROW(),COLUMN()-_mp_perc_gap)))), INDIRECT(ADDRESS(ROW(),COLUMN()-_mp_perc_gap))*(1-AZ$8)*(1-$BQ$8), "")</f>
        <v/>
      </c>
      <c r="BA153" s="160" t="str" cm="1">
        <f t="array" aca="1" ref="BA153" ca="1">IF(AND($M153=1,ISNUMBER(INDIRECT(ADDRESS(ROW(),COLUMN()-_mp_perc_gap)))), INDIRECT(ADDRESS(ROW(),COLUMN()-_mp_perc_gap))*(1-BA$8)*(1-$BQ$8), "")</f>
        <v/>
      </c>
      <c r="BB153" s="160" t="str" cm="1">
        <f t="array" aca="1" ref="BB153" ca="1">IF(AND($M153=1,ISNUMBER(INDIRECT(ADDRESS(ROW(),COLUMN()-_mp_perc_gap)))), INDIRECT(ADDRESS(ROW(),COLUMN()-_mp_perc_gap))*(1-BB$8)*(1-$BQ$8), "")</f>
        <v/>
      </c>
      <c r="BC153" s="160" t="str" cm="1">
        <f t="array" aca="1" ref="BC153" ca="1">IF(AND($M153=1,ISNUMBER(INDIRECT(ADDRESS(ROW(),COLUMN()-_mp_perc_gap)))), INDIRECT(ADDRESS(ROW(),COLUMN()-_mp_perc_gap))*(1-BC$8)*(1-$BQ$8), "")</f>
        <v/>
      </c>
      <c r="BD153" s="160" t="str" cm="1">
        <f t="array" aca="1" ref="BD153" ca="1">IF(AND($M153=1,ISNUMBER(INDIRECT(ADDRESS(ROW(),COLUMN()-_mp_perc_gap)))), INDIRECT(ADDRESS(ROW(),COLUMN()-_mp_perc_gap))*(1-BD$8)*(1-$BQ$8), "")</f>
        <v/>
      </c>
      <c r="BE153" s="160" t="str" cm="1">
        <f t="array" aca="1" ref="BE153" ca="1">IF(AND($M153=1,ISNUMBER(INDIRECT(ADDRESS(ROW(),COLUMN()-_mp_perc_gap)))), INDIRECT(ADDRESS(ROW(),COLUMN()-_mp_perc_gap))*(1-BE$8)*(1-$BQ$8), "")</f>
        <v/>
      </c>
      <c r="BF153" s="160" t="str" cm="1">
        <f t="array" aca="1" ref="BF153" ca="1">IF(AND($M153=1,ISNUMBER(INDIRECT(ADDRESS(ROW(),COLUMN()-_mp_perc_gap)))), INDIRECT(ADDRESS(ROW(),COLUMN()-_mp_perc_gap))*(1-BF$8)*(1-$BQ$8), "")</f>
        <v/>
      </c>
      <c r="BG153" s="160" t="str" cm="1">
        <f t="array" aca="1" ref="BG153" ca="1">IF(AND($M153=1,ISNUMBER(INDIRECT(ADDRESS(ROW(),COLUMN()-_mp_perc_gap)))), INDIRECT(ADDRESS(ROW(),COLUMN()-_mp_perc_gap))*(1-BG$8)*(1-$BQ$8), "")</f>
        <v/>
      </c>
      <c r="BH153" s="160" t="str" cm="1">
        <f t="array" aca="1" ref="BH153" ca="1">IF(AND($M153=1,ISNUMBER(INDIRECT(ADDRESS(ROW(),COLUMN()-_mp_perc_gap)))), INDIRECT(ADDRESS(ROW(),COLUMN()-_mp_perc_gap))*(1-BH$8)*(1-$BQ$8), "")</f>
        <v/>
      </c>
      <c r="BI153" s="160" t="str" cm="1">
        <f t="array" aca="1" ref="BI153" ca="1">IF(AND($M153=1,ISNUMBER(INDIRECT(ADDRESS(ROW(),COLUMN()-_mp_perc_gap)))), INDIRECT(ADDRESS(ROW(),COLUMN()-_mp_perc_gap))*(1-BI$8)*(1-$BQ$8), "")</f>
        <v/>
      </c>
      <c r="BJ153" s="160" t="str" cm="1">
        <f t="array" aca="1" ref="BJ153" ca="1">IF(AND($M153=1,ISNUMBER(INDIRECT(ADDRESS(ROW(),COLUMN()-_mp_perc_gap)))), INDIRECT(ADDRESS(ROW(),COLUMN()-_mp_perc_gap))*(1-BJ$8)*(1-$BQ$8), "")</f>
        <v/>
      </c>
      <c r="BK153" s="160" t="str" cm="1">
        <f t="array" aca="1" ref="BK153" ca="1">IF(AND($M153=1,ISNUMBER(INDIRECT(ADDRESS(ROW(),COLUMN()-_mp_perc_gap)))), INDIRECT(ADDRESS(ROW(),COLUMN()-_mp_perc_gap))*(1-BK$8)*(1-$BQ$8), "")</f>
        <v/>
      </c>
      <c r="BM153" s="169" t="str">
        <f t="shared" si="52"/>
        <v/>
      </c>
      <c r="BN153" s="842" t="str">
        <f t="shared" si="53"/>
        <v/>
      </c>
      <c r="BO153" s="843" t="str">
        <f t="shared" si="54"/>
        <v/>
      </c>
      <c r="BP153" s="841" t="str">
        <f t="shared" si="57"/>
        <v/>
      </c>
      <c r="BQ153" s="170"/>
      <c r="BR153" s="133" t="b">
        <f t="shared" si="55"/>
        <v>1</v>
      </c>
      <c r="BU153" s="171">
        <f t="shared" si="62"/>
        <v>0</v>
      </c>
      <c r="BV153" s="171"/>
    </row>
    <row r="154" spans="2:74" ht="14.95" customHeight="1" x14ac:dyDescent="0.2">
      <c r="B154" s="691">
        <v>143</v>
      </c>
      <c r="C154" s="554"/>
      <c r="D154" s="554"/>
      <c r="E154" s="555"/>
      <c r="F154" s="550"/>
      <c r="G154" s="551"/>
      <c r="H154" s="556"/>
      <c r="I154" s="557"/>
      <c r="J154" s="553"/>
      <c r="K154" s="146">
        <f t="shared" si="56"/>
        <v>0</v>
      </c>
      <c r="M154" s="147">
        <f t="shared" si="44"/>
        <v>0</v>
      </c>
      <c r="N154" s="148">
        <f xml:space="preserve"> IF(M154=0, 0,VLOOKUP($F154,'הנחיות למילוי-התחל כאן'!$F$6:$I$17,3,0))</f>
        <v>0</v>
      </c>
      <c r="O154" s="149">
        <f xml:space="preserve"> IF(M154=0, 0,VLOOKUP($F154,'הנחיות למילוי-התחל כאן'!$F$6:$I$17,4,0))</f>
        <v>0</v>
      </c>
      <c r="P154" s="852">
        <f t="shared" si="45"/>
        <v>0</v>
      </c>
      <c r="Q154" s="230" t="str">
        <f t="shared" si="58"/>
        <v>$S$154:$AH$154</v>
      </c>
      <c r="S154" s="565"/>
      <c r="T154" s="565"/>
      <c r="U154" s="565"/>
      <c r="V154" s="565"/>
      <c r="W154" s="565"/>
      <c r="X154" s="565"/>
      <c r="Y154" s="565"/>
      <c r="Z154" s="565"/>
      <c r="AA154" s="565"/>
      <c r="AB154" s="565"/>
      <c r="AC154" s="565"/>
      <c r="AD154" s="565"/>
      <c r="AE154" s="565"/>
      <c r="AF154" s="565"/>
      <c r="AG154" s="565"/>
      <c r="AH154" s="565"/>
      <c r="AJ154" s="164" t="str">
        <f t="shared" si="46"/>
        <v/>
      </c>
      <c r="AK154" s="152" t="str">
        <f t="shared" ca="1" si="47"/>
        <v/>
      </c>
      <c r="AL154" s="165" t="str">
        <f t="shared" si="48"/>
        <v/>
      </c>
      <c r="AN154" s="154" t="str">
        <f t="shared" si="59"/>
        <v/>
      </c>
      <c r="AO154" s="835" t="str">
        <f t="shared" si="60"/>
        <v/>
      </c>
      <c r="AP154" s="155" t="str">
        <f t="shared" si="61"/>
        <v/>
      </c>
      <c r="AR154" s="166" t="str">
        <f t="shared" si="49"/>
        <v/>
      </c>
      <c r="AS154" s="167" t="str">
        <f t="shared" si="50"/>
        <v/>
      </c>
      <c r="AT154" s="168" t="str">
        <f t="shared" si="51"/>
        <v/>
      </c>
      <c r="AV154" s="160" t="str" cm="1">
        <f t="array" aca="1" ref="AV154" ca="1">IF(AND($M154=1,ISNUMBER(INDIRECT(ADDRESS(ROW(),COLUMN()-_mp_perc_gap)))), INDIRECT(ADDRESS(ROW(),COLUMN()-_mp_perc_gap))*(1-AV$8)*(1-$BQ$8), "")</f>
        <v/>
      </c>
      <c r="AW154" s="160" t="str" cm="1">
        <f t="array" aca="1" ref="AW154" ca="1">IF(AND($M154=1,ISNUMBER(INDIRECT(ADDRESS(ROW(),COLUMN()-_mp_perc_gap)))), INDIRECT(ADDRESS(ROW(),COLUMN()-_mp_perc_gap))*(1-AW$8)*(1-$BQ$8), "")</f>
        <v/>
      </c>
      <c r="AX154" s="160" t="str" cm="1">
        <f t="array" aca="1" ref="AX154" ca="1">IF(AND($M154=1,ISNUMBER(INDIRECT(ADDRESS(ROW(),COLUMN()-_mp_perc_gap)))), INDIRECT(ADDRESS(ROW(),COLUMN()-_mp_perc_gap))*(1-AX$8)*(1-$BQ$8), "")</f>
        <v/>
      </c>
      <c r="AY154" s="160" t="str" cm="1">
        <f t="array" aca="1" ref="AY154" ca="1">IF(AND($M154=1,ISNUMBER(INDIRECT(ADDRESS(ROW(),COLUMN()-_mp_perc_gap)))), INDIRECT(ADDRESS(ROW(),COLUMN()-_mp_perc_gap))*(1-AY$8)*(1-$BQ$8), "")</f>
        <v/>
      </c>
      <c r="AZ154" s="160" t="str" cm="1">
        <f t="array" aca="1" ref="AZ154" ca="1">IF(AND($M154=1,ISNUMBER(INDIRECT(ADDRESS(ROW(),COLUMN()-_mp_perc_gap)))), INDIRECT(ADDRESS(ROW(),COLUMN()-_mp_perc_gap))*(1-AZ$8)*(1-$BQ$8), "")</f>
        <v/>
      </c>
      <c r="BA154" s="160" t="str" cm="1">
        <f t="array" aca="1" ref="BA154" ca="1">IF(AND($M154=1,ISNUMBER(INDIRECT(ADDRESS(ROW(),COLUMN()-_mp_perc_gap)))), INDIRECT(ADDRESS(ROW(),COLUMN()-_mp_perc_gap))*(1-BA$8)*(1-$BQ$8), "")</f>
        <v/>
      </c>
      <c r="BB154" s="160" t="str" cm="1">
        <f t="array" aca="1" ref="BB154" ca="1">IF(AND($M154=1,ISNUMBER(INDIRECT(ADDRESS(ROW(),COLUMN()-_mp_perc_gap)))), INDIRECT(ADDRESS(ROW(),COLUMN()-_mp_perc_gap))*(1-BB$8)*(1-$BQ$8), "")</f>
        <v/>
      </c>
      <c r="BC154" s="160" t="str" cm="1">
        <f t="array" aca="1" ref="BC154" ca="1">IF(AND($M154=1,ISNUMBER(INDIRECT(ADDRESS(ROW(),COLUMN()-_mp_perc_gap)))), INDIRECT(ADDRESS(ROW(),COLUMN()-_mp_perc_gap))*(1-BC$8)*(1-$BQ$8), "")</f>
        <v/>
      </c>
      <c r="BD154" s="160" t="str" cm="1">
        <f t="array" aca="1" ref="BD154" ca="1">IF(AND($M154=1,ISNUMBER(INDIRECT(ADDRESS(ROW(),COLUMN()-_mp_perc_gap)))), INDIRECT(ADDRESS(ROW(),COLUMN()-_mp_perc_gap))*(1-BD$8)*(1-$BQ$8), "")</f>
        <v/>
      </c>
      <c r="BE154" s="160" t="str" cm="1">
        <f t="array" aca="1" ref="BE154" ca="1">IF(AND($M154=1,ISNUMBER(INDIRECT(ADDRESS(ROW(),COLUMN()-_mp_perc_gap)))), INDIRECT(ADDRESS(ROW(),COLUMN()-_mp_perc_gap))*(1-BE$8)*(1-$BQ$8), "")</f>
        <v/>
      </c>
      <c r="BF154" s="160" t="str" cm="1">
        <f t="array" aca="1" ref="BF154" ca="1">IF(AND($M154=1,ISNUMBER(INDIRECT(ADDRESS(ROW(),COLUMN()-_mp_perc_gap)))), INDIRECT(ADDRESS(ROW(),COLUMN()-_mp_perc_gap))*(1-BF$8)*(1-$BQ$8), "")</f>
        <v/>
      </c>
      <c r="BG154" s="160" t="str" cm="1">
        <f t="array" aca="1" ref="BG154" ca="1">IF(AND($M154=1,ISNUMBER(INDIRECT(ADDRESS(ROW(),COLUMN()-_mp_perc_gap)))), INDIRECT(ADDRESS(ROW(),COLUMN()-_mp_perc_gap))*(1-BG$8)*(1-$BQ$8), "")</f>
        <v/>
      </c>
      <c r="BH154" s="160" t="str" cm="1">
        <f t="array" aca="1" ref="BH154" ca="1">IF(AND($M154=1,ISNUMBER(INDIRECT(ADDRESS(ROW(),COLUMN()-_mp_perc_gap)))), INDIRECT(ADDRESS(ROW(),COLUMN()-_mp_perc_gap))*(1-BH$8)*(1-$BQ$8), "")</f>
        <v/>
      </c>
      <c r="BI154" s="160" t="str" cm="1">
        <f t="array" aca="1" ref="BI154" ca="1">IF(AND($M154=1,ISNUMBER(INDIRECT(ADDRESS(ROW(),COLUMN()-_mp_perc_gap)))), INDIRECT(ADDRESS(ROW(),COLUMN()-_mp_perc_gap))*(1-BI$8)*(1-$BQ$8), "")</f>
        <v/>
      </c>
      <c r="BJ154" s="160" t="str" cm="1">
        <f t="array" aca="1" ref="BJ154" ca="1">IF(AND($M154=1,ISNUMBER(INDIRECT(ADDRESS(ROW(),COLUMN()-_mp_perc_gap)))), INDIRECT(ADDRESS(ROW(),COLUMN()-_mp_perc_gap))*(1-BJ$8)*(1-$BQ$8), "")</f>
        <v/>
      </c>
      <c r="BK154" s="160" t="str" cm="1">
        <f t="array" aca="1" ref="BK154" ca="1">IF(AND($M154=1,ISNUMBER(INDIRECT(ADDRESS(ROW(),COLUMN()-_mp_perc_gap)))), INDIRECT(ADDRESS(ROW(),COLUMN()-_mp_perc_gap))*(1-BK$8)*(1-$BQ$8), "")</f>
        <v/>
      </c>
      <c r="BM154" s="169" t="str">
        <f t="shared" si="52"/>
        <v/>
      </c>
      <c r="BN154" s="842" t="str">
        <f t="shared" si="53"/>
        <v/>
      </c>
      <c r="BO154" s="843" t="str">
        <f t="shared" si="54"/>
        <v/>
      </c>
      <c r="BP154" s="841" t="str">
        <f t="shared" si="57"/>
        <v/>
      </c>
      <c r="BQ154" s="170"/>
      <c r="BR154" s="133" t="b">
        <f t="shared" si="55"/>
        <v>1</v>
      </c>
      <c r="BU154" s="171">
        <f t="shared" si="62"/>
        <v>0</v>
      </c>
      <c r="BV154" s="171"/>
    </row>
    <row r="155" spans="2:74" ht="14.95" customHeight="1" x14ac:dyDescent="0.2">
      <c r="B155" s="691">
        <v>144</v>
      </c>
      <c r="C155" s="554"/>
      <c r="D155" s="554"/>
      <c r="E155" s="555"/>
      <c r="F155" s="550"/>
      <c r="G155" s="551"/>
      <c r="H155" s="556"/>
      <c r="I155" s="557"/>
      <c r="J155" s="553"/>
      <c r="K155" s="146">
        <f t="shared" si="56"/>
        <v>0</v>
      </c>
      <c r="M155" s="147">
        <f t="shared" si="44"/>
        <v>0</v>
      </c>
      <c r="N155" s="148">
        <f xml:space="preserve"> IF(M155=0, 0,VLOOKUP($F155,'הנחיות למילוי-התחל כאן'!$F$6:$I$17,3,0))</f>
        <v>0</v>
      </c>
      <c r="O155" s="149">
        <f xml:space="preserve"> IF(M155=0, 0,VLOOKUP($F155,'הנחיות למילוי-התחל כאן'!$F$6:$I$17,4,0))</f>
        <v>0</v>
      </c>
      <c r="P155" s="852">
        <f t="shared" si="45"/>
        <v>0</v>
      </c>
      <c r="Q155" s="230" t="str">
        <f t="shared" si="58"/>
        <v>$S$155:$AH$155</v>
      </c>
      <c r="S155" s="565"/>
      <c r="T155" s="565"/>
      <c r="U155" s="565"/>
      <c r="V155" s="565"/>
      <c r="W155" s="565"/>
      <c r="X155" s="565"/>
      <c r="Y155" s="565"/>
      <c r="Z155" s="565"/>
      <c r="AA155" s="565"/>
      <c r="AB155" s="565"/>
      <c r="AC155" s="565"/>
      <c r="AD155" s="565"/>
      <c r="AE155" s="565"/>
      <c r="AF155" s="565"/>
      <c r="AG155" s="565"/>
      <c r="AH155" s="565"/>
      <c r="AJ155" s="164" t="str">
        <f t="shared" si="46"/>
        <v/>
      </c>
      <c r="AK155" s="152" t="str">
        <f t="shared" ca="1" si="47"/>
        <v/>
      </c>
      <c r="AL155" s="165" t="str">
        <f t="shared" si="48"/>
        <v/>
      </c>
      <c r="AN155" s="154" t="str">
        <f t="shared" si="59"/>
        <v/>
      </c>
      <c r="AO155" s="835" t="str">
        <f t="shared" si="60"/>
        <v/>
      </c>
      <c r="AP155" s="155" t="str">
        <f t="shared" si="61"/>
        <v/>
      </c>
      <c r="AR155" s="166" t="str">
        <f t="shared" si="49"/>
        <v/>
      </c>
      <c r="AS155" s="167" t="str">
        <f t="shared" si="50"/>
        <v/>
      </c>
      <c r="AT155" s="168" t="str">
        <f t="shared" si="51"/>
        <v/>
      </c>
      <c r="AV155" s="160" t="str" cm="1">
        <f t="array" aca="1" ref="AV155" ca="1">IF(AND($M155=1,ISNUMBER(INDIRECT(ADDRESS(ROW(),COLUMN()-_mp_perc_gap)))), INDIRECT(ADDRESS(ROW(),COLUMN()-_mp_perc_gap))*(1-AV$8)*(1-$BQ$8), "")</f>
        <v/>
      </c>
      <c r="AW155" s="160" t="str" cm="1">
        <f t="array" aca="1" ref="AW155" ca="1">IF(AND($M155=1,ISNUMBER(INDIRECT(ADDRESS(ROW(),COLUMN()-_mp_perc_gap)))), INDIRECT(ADDRESS(ROW(),COLUMN()-_mp_perc_gap))*(1-AW$8)*(1-$BQ$8), "")</f>
        <v/>
      </c>
      <c r="AX155" s="160" t="str" cm="1">
        <f t="array" aca="1" ref="AX155" ca="1">IF(AND($M155=1,ISNUMBER(INDIRECT(ADDRESS(ROW(),COLUMN()-_mp_perc_gap)))), INDIRECT(ADDRESS(ROW(),COLUMN()-_mp_perc_gap))*(1-AX$8)*(1-$BQ$8), "")</f>
        <v/>
      </c>
      <c r="AY155" s="160" t="str" cm="1">
        <f t="array" aca="1" ref="AY155" ca="1">IF(AND($M155=1,ISNUMBER(INDIRECT(ADDRESS(ROW(),COLUMN()-_mp_perc_gap)))), INDIRECT(ADDRESS(ROW(),COLUMN()-_mp_perc_gap))*(1-AY$8)*(1-$BQ$8), "")</f>
        <v/>
      </c>
      <c r="AZ155" s="160" t="str" cm="1">
        <f t="array" aca="1" ref="AZ155" ca="1">IF(AND($M155=1,ISNUMBER(INDIRECT(ADDRESS(ROW(),COLUMN()-_mp_perc_gap)))), INDIRECT(ADDRESS(ROW(),COLUMN()-_mp_perc_gap))*(1-AZ$8)*(1-$BQ$8), "")</f>
        <v/>
      </c>
      <c r="BA155" s="160" t="str" cm="1">
        <f t="array" aca="1" ref="BA155" ca="1">IF(AND($M155=1,ISNUMBER(INDIRECT(ADDRESS(ROW(),COLUMN()-_mp_perc_gap)))), INDIRECT(ADDRESS(ROW(),COLUMN()-_mp_perc_gap))*(1-BA$8)*(1-$BQ$8), "")</f>
        <v/>
      </c>
      <c r="BB155" s="160" t="str" cm="1">
        <f t="array" aca="1" ref="BB155" ca="1">IF(AND($M155=1,ISNUMBER(INDIRECT(ADDRESS(ROW(),COLUMN()-_mp_perc_gap)))), INDIRECT(ADDRESS(ROW(),COLUMN()-_mp_perc_gap))*(1-BB$8)*(1-$BQ$8), "")</f>
        <v/>
      </c>
      <c r="BC155" s="160" t="str" cm="1">
        <f t="array" aca="1" ref="BC155" ca="1">IF(AND($M155=1,ISNUMBER(INDIRECT(ADDRESS(ROW(),COLUMN()-_mp_perc_gap)))), INDIRECT(ADDRESS(ROW(),COLUMN()-_mp_perc_gap))*(1-BC$8)*(1-$BQ$8), "")</f>
        <v/>
      </c>
      <c r="BD155" s="160" t="str" cm="1">
        <f t="array" aca="1" ref="BD155" ca="1">IF(AND($M155=1,ISNUMBER(INDIRECT(ADDRESS(ROW(),COLUMN()-_mp_perc_gap)))), INDIRECT(ADDRESS(ROW(),COLUMN()-_mp_perc_gap))*(1-BD$8)*(1-$BQ$8), "")</f>
        <v/>
      </c>
      <c r="BE155" s="160" t="str" cm="1">
        <f t="array" aca="1" ref="BE155" ca="1">IF(AND($M155=1,ISNUMBER(INDIRECT(ADDRESS(ROW(),COLUMN()-_mp_perc_gap)))), INDIRECT(ADDRESS(ROW(),COLUMN()-_mp_perc_gap))*(1-BE$8)*(1-$BQ$8), "")</f>
        <v/>
      </c>
      <c r="BF155" s="160" t="str" cm="1">
        <f t="array" aca="1" ref="BF155" ca="1">IF(AND($M155=1,ISNUMBER(INDIRECT(ADDRESS(ROW(),COLUMN()-_mp_perc_gap)))), INDIRECT(ADDRESS(ROW(),COLUMN()-_mp_perc_gap))*(1-BF$8)*(1-$BQ$8), "")</f>
        <v/>
      </c>
      <c r="BG155" s="160" t="str" cm="1">
        <f t="array" aca="1" ref="BG155" ca="1">IF(AND($M155=1,ISNUMBER(INDIRECT(ADDRESS(ROW(),COLUMN()-_mp_perc_gap)))), INDIRECT(ADDRESS(ROW(),COLUMN()-_mp_perc_gap))*(1-BG$8)*(1-$BQ$8), "")</f>
        <v/>
      </c>
      <c r="BH155" s="160" t="str" cm="1">
        <f t="array" aca="1" ref="BH155" ca="1">IF(AND($M155=1,ISNUMBER(INDIRECT(ADDRESS(ROW(),COLUMN()-_mp_perc_gap)))), INDIRECT(ADDRESS(ROW(),COLUMN()-_mp_perc_gap))*(1-BH$8)*(1-$BQ$8), "")</f>
        <v/>
      </c>
      <c r="BI155" s="160" t="str" cm="1">
        <f t="array" aca="1" ref="BI155" ca="1">IF(AND($M155=1,ISNUMBER(INDIRECT(ADDRESS(ROW(),COLUMN()-_mp_perc_gap)))), INDIRECT(ADDRESS(ROW(),COLUMN()-_mp_perc_gap))*(1-BI$8)*(1-$BQ$8), "")</f>
        <v/>
      </c>
      <c r="BJ155" s="160" t="str" cm="1">
        <f t="array" aca="1" ref="BJ155" ca="1">IF(AND($M155=1,ISNUMBER(INDIRECT(ADDRESS(ROW(),COLUMN()-_mp_perc_gap)))), INDIRECT(ADDRESS(ROW(),COLUMN()-_mp_perc_gap))*(1-BJ$8)*(1-$BQ$8), "")</f>
        <v/>
      </c>
      <c r="BK155" s="160" t="str" cm="1">
        <f t="array" aca="1" ref="BK155" ca="1">IF(AND($M155=1,ISNUMBER(INDIRECT(ADDRESS(ROW(),COLUMN()-_mp_perc_gap)))), INDIRECT(ADDRESS(ROW(),COLUMN()-_mp_perc_gap))*(1-BK$8)*(1-$BQ$8), "")</f>
        <v/>
      </c>
      <c r="BM155" s="169" t="str">
        <f t="shared" si="52"/>
        <v/>
      </c>
      <c r="BN155" s="842" t="str">
        <f t="shared" si="53"/>
        <v/>
      </c>
      <c r="BO155" s="843" t="str">
        <f t="shared" si="54"/>
        <v/>
      </c>
      <c r="BP155" s="841" t="str">
        <f t="shared" si="57"/>
        <v/>
      </c>
      <c r="BQ155" s="170"/>
      <c r="BR155" s="133" t="b">
        <f t="shared" si="55"/>
        <v>1</v>
      </c>
      <c r="BU155" s="171">
        <f t="shared" si="62"/>
        <v>0</v>
      </c>
      <c r="BV155" s="171"/>
    </row>
    <row r="156" spans="2:74" ht="14.95" customHeight="1" x14ac:dyDescent="0.2">
      <c r="B156" s="691">
        <v>145</v>
      </c>
      <c r="C156" s="554"/>
      <c r="D156" s="554"/>
      <c r="E156" s="555"/>
      <c r="F156" s="550"/>
      <c r="G156" s="551"/>
      <c r="H156" s="556"/>
      <c r="I156" s="557"/>
      <c r="J156" s="553"/>
      <c r="K156" s="146">
        <f t="shared" si="56"/>
        <v>0</v>
      </c>
      <c r="M156" s="147">
        <f t="shared" si="44"/>
        <v>0</v>
      </c>
      <c r="N156" s="148">
        <f xml:space="preserve"> IF(M156=0, 0,VLOOKUP($F156,'הנחיות למילוי-התחל כאן'!$F$6:$I$17,3,0))</f>
        <v>0</v>
      </c>
      <c r="O156" s="149">
        <f xml:space="preserve"> IF(M156=0, 0,VLOOKUP($F156,'הנחיות למילוי-התחל כאן'!$F$6:$I$17,4,0))</f>
        <v>0</v>
      </c>
      <c r="P156" s="852">
        <f t="shared" si="45"/>
        <v>0</v>
      </c>
      <c r="Q156" s="230" t="str">
        <f t="shared" si="58"/>
        <v>$S$156:$AH$156</v>
      </c>
      <c r="S156" s="565"/>
      <c r="T156" s="565"/>
      <c r="U156" s="565"/>
      <c r="V156" s="565"/>
      <c r="W156" s="565"/>
      <c r="X156" s="565"/>
      <c r="Y156" s="565"/>
      <c r="Z156" s="565"/>
      <c r="AA156" s="565"/>
      <c r="AB156" s="565"/>
      <c r="AC156" s="565"/>
      <c r="AD156" s="565"/>
      <c r="AE156" s="565"/>
      <c r="AF156" s="565"/>
      <c r="AG156" s="565"/>
      <c r="AH156" s="565"/>
      <c r="AJ156" s="164" t="str">
        <f t="shared" si="46"/>
        <v/>
      </c>
      <c r="AK156" s="152" t="str">
        <f t="shared" ca="1" si="47"/>
        <v/>
      </c>
      <c r="AL156" s="165" t="str">
        <f t="shared" si="48"/>
        <v/>
      </c>
      <c r="AN156" s="154" t="str">
        <f t="shared" si="59"/>
        <v/>
      </c>
      <c r="AO156" s="835" t="str">
        <f t="shared" si="60"/>
        <v/>
      </c>
      <c r="AP156" s="155" t="str">
        <f t="shared" si="61"/>
        <v/>
      </c>
      <c r="AR156" s="166" t="str">
        <f t="shared" si="49"/>
        <v/>
      </c>
      <c r="AS156" s="167" t="str">
        <f t="shared" si="50"/>
        <v/>
      </c>
      <c r="AT156" s="168" t="str">
        <f t="shared" si="51"/>
        <v/>
      </c>
      <c r="AV156" s="160" t="str" cm="1">
        <f t="array" aca="1" ref="AV156" ca="1">IF(AND($M156=1,ISNUMBER(INDIRECT(ADDRESS(ROW(),COLUMN()-_mp_perc_gap)))), INDIRECT(ADDRESS(ROW(),COLUMN()-_mp_perc_gap))*(1-AV$8)*(1-$BQ$8), "")</f>
        <v/>
      </c>
      <c r="AW156" s="160" t="str" cm="1">
        <f t="array" aca="1" ref="AW156" ca="1">IF(AND($M156=1,ISNUMBER(INDIRECT(ADDRESS(ROW(),COLUMN()-_mp_perc_gap)))), INDIRECT(ADDRESS(ROW(),COLUMN()-_mp_perc_gap))*(1-AW$8)*(1-$BQ$8), "")</f>
        <v/>
      </c>
      <c r="AX156" s="160" t="str" cm="1">
        <f t="array" aca="1" ref="AX156" ca="1">IF(AND($M156=1,ISNUMBER(INDIRECT(ADDRESS(ROW(),COLUMN()-_mp_perc_gap)))), INDIRECT(ADDRESS(ROW(),COLUMN()-_mp_perc_gap))*(1-AX$8)*(1-$BQ$8), "")</f>
        <v/>
      </c>
      <c r="AY156" s="160" t="str" cm="1">
        <f t="array" aca="1" ref="AY156" ca="1">IF(AND($M156=1,ISNUMBER(INDIRECT(ADDRESS(ROW(),COLUMN()-_mp_perc_gap)))), INDIRECT(ADDRESS(ROW(),COLUMN()-_mp_perc_gap))*(1-AY$8)*(1-$BQ$8), "")</f>
        <v/>
      </c>
      <c r="AZ156" s="160" t="str" cm="1">
        <f t="array" aca="1" ref="AZ156" ca="1">IF(AND($M156=1,ISNUMBER(INDIRECT(ADDRESS(ROW(),COLUMN()-_mp_perc_gap)))), INDIRECT(ADDRESS(ROW(),COLUMN()-_mp_perc_gap))*(1-AZ$8)*(1-$BQ$8), "")</f>
        <v/>
      </c>
      <c r="BA156" s="160" t="str" cm="1">
        <f t="array" aca="1" ref="BA156" ca="1">IF(AND($M156=1,ISNUMBER(INDIRECT(ADDRESS(ROW(),COLUMN()-_mp_perc_gap)))), INDIRECT(ADDRESS(ROW(),COLUMN()-_mp_perc_gap))*(1-BA$8)*(1-$BQ$8), "")</f>
        <v/>
      </c>
      <c r="BB156" s="160" t="str" cm="1">
        <f t="array" aca="1" ref="BB156" ca="1">IF(AND($M156=1,ISNUMBER(INDIRECT(ADDRESS(ROW(),COLUMN()-_mp_perc_gap)))), INDIRECT(ADDRESS(ROW(),COLUMN()-_mp_perc_gap))*(1-BB$8)*(1-$BQ$8), "")</f>
        <v/>
      </c>
      <c r="BC156" s="160" t="str" cm="1">
        <f t="array" aca="1" ref="BC156" ca="1">IF(AND($M156=1,ISNUMBER(INDIRECT(ADDRESS(ROW(),COLUMN()-_mp_perc_gap)))), INDIRECT(ADDRESS(ROW(),COLUMN()-_mp_perc_gap))*(1-BC$8)*(1-$BQ$8), "")</f>
        <v/>
      </c>
      <c r="BD156" s="160" t="str" cm="1">
        <f t="array" aca="1" ref="BD156" ca="1">IF(AND($M156=1,ISNUMBER(INDIRECT(ADDRESS(ROW(),COLUMN()-_mp_perc_gap)))), INDIRECT(ADDRESS(ROW(),COLUMN()-_mp_perc_gap))*(1-BD$8)*(1-$BQ$8), "")</f>
        <v/>
      </c>
      <c r="BE156" s="160" t="str" cm="1">
        <f t="array" aca="1" ref="BE156" ca="1">IF(AND($M156=1,ISNUMBER(INDIRECT(ADDRESS(ROW(),COLUMN()-_mp_perc_gap)))), INDIRECT(ADDRESS(ROW(),COLUMN()-_mp_perc_gap))*(1-BE$8)*(1-$BQ$8), "")</f>
        <v/>
      </c>
      <c r="BF156" s="160" t="str" cm="1">
        <f t="array" aca="1" ref="BF156" ca="1">IF(AND($M156=1,ISNUMBER(INDIRECT(ADDRESS(ROW(),COLUMN()-_mp_perc_gap)))), INDIRECT(ADDRESS(ROW(),COLUMN()-_mp_perc_gap))*(1-BF$8)*(1-$BQ$8), "")</f>
        <v/>
      </c>
      <c r="BG156" s="160" t="str" cm="1">
        <f t="array" aca="1" ref="BG156" ca="1">IF(AND($M156=1,ISNUMBER(INDIRECT(ADDRESS(ROW(),COLUMN()-_mp_perc_gap)))), INDIRECT(ADDRESS(ROW(),COLUMN()-_mp_perc_gap))*(1-BG$8)*(1-$BQ$8), "")</f>
        <v/>
      </c>
      <c r="BH156" s="160" t="str" cm="1">
        <f t="array" aca="1" ref="BH156" ca="1">IF(AND($M156=1,ISNUMBER(INDIRECT(ADDRESS(ROW(),COLUMN()-_mp_perc_gap)))), INDIRECT(ADDRESS(ROW(),COLUMN()-_mp_perc_gap))*(1-BH$8)*(1-$BQ$8), "")</f>
        <v/>
      </c>
      <c r="BI156" s="160" t="str" cm="1">
        <f t="array" aca="1" ref="BI156" ca="1">IF(AND($M156=1,ISNUMBER(INDIRECT(ADDRESS(ROW(),COLUMN()-_mp_perc_gap)))), INDIRECT(ADDRESS(ROW(),COLUMN()-_mp_perc_gap))*(1-BI$8)*(1-$BQ$8), "")</f>
        <v/>
      </c>
      <c r="BJ156" s="160" t="str" cm="1">
        <f t="array" aca="1" ref="BJ156" ca="1">IF(AND($M156=1,ISNUMBER(INDIRECT(ADDRESS(ROW(),COLUMN()-_mp_perc_gap)))), INDIRECT(ADDRESS(ROW(),COLUMN()-_mp_perc_gap))*(1-BJ$8)*(1-$BQ$8), "")</f>
        <v/>
      </c>
      <c r="BK156" s="160" t="str" cm="1">
        <f t="array" aca="1" ref="BK156" ca="1">IF(AND($M156=1,ISNUMBER(INDIRECT(ADDRESS(ROW(),COLUMN()-_mp_perc_gap)))), INDIRECT(ADDRESS(ROW(),COLUMN()-_mp_perc_gap))*(1-BK$8)*(1-$BQ$8), "")</f>
        <v/>
      </c>
      <c r="BM156" s="169" t="str">
        <f t="shared" si="52"/>
        <v/>
      </c>
      <c r="BN156" s="842" t="str">
        <f t="shared" si="53"/>
        <v/>
      </c>
      <c r="BO156" s="843" t="str">
        <f t="shared" si="54"/>
        <v/>
      </c>
      <c r="BP156" s="841" t="str">
        <f t="shared" si="57"/>
        <v/>
      </c>
      <c r="BQ156" s="170"/>
      <c r="BR156" s="133" t="b">
        <f t="shared" si="55"/>
        <v>1</v>
      </c>
      <c r="BU156" s="171">
        <f t="shared" si="62"/>
        <v>0</v>
      </c>
      <c r="BV156" s="171"/>
    </row>
    <row r="157" spans="2:74" ht="14.95" customHeight="1" x14ac:dyDescent="0.2">
      <c r="B157" s="691">
        <v>146</v>
      </c>
      <c r="C157" s="554"/>
      <c r="D157" s="554"/>
      <c r="E157" s="555"/>
      <c r="F157" s="550"/>
      <c r="G157" s="551"/>
      <c r="H157" s="556"/>
      <c r="I157" s="557"/>
      <c r="J157" s="553"/>
      <c r="K157" s="146">
        <f t="shared" si="56"/>
        <v>0</v>
      </c>
      <c r="M157" s="147">
        <f t="shared" si="44"/>
        <v>0</v>
      </c>
      <c r="N157" s="148">
        <f xml:space="preserve"> IF(M157=0, 0,VLOOKUP($F157,'הנחיות למילוי-התחל כאן'!$F$6:$I$17,3,0))</f>
        <v>0</v>
      </c>
      <c r="O157" s="149">
        <f xml:space="preserve"> IF(M157=0, 0,VLOOKUP($F157,'הנחיות למילוי-התחל כאן'!$F$6:$I$17,4,0))</f>
        <v>0</v>
      </c>
      <c r="P157" s="852">
        <f t="shared" si="45"/>
        <v>0</v>
      </c>
      <c r="Q157" s="230" t="str">
        <f t="shared" si="58"/>
        <v>$S$157:$AH$157</v>
      </c>
      <c r="S157" s="565"/>
      <c r="T157" s="565"/>
      <c r="U157" s="565"/>
      <c r="V157" s="565"/>
      <c r="W157" s="565"/>
      <c r="X157" s="565"/>
      <c r="Y157" s="565"/>
      <c r="Z157" s="565"/>
      <c r="AA157" s="565"/>
      <c r="AB157" s="565"/>
      <c r="AC157" s="565"/>
      <c r="AD157" s="565"/>
      <c r="AE157" s="565"/>
      <c r="AF157" s="565"/>
      <c r="AG157" s="565"/>
      <c r="AH157" s="565"/>
      <c r="AJ157" s="164" t="str">
        <f t="shared" si="46"/>
        <v/>
      </c>
      <c r="AK157" s="152" t="str">
        <f t="shared" ca="1" si="47"/>
        <v/>
      </c>
      <c r="AL157" s="165" t="str">
        <f t="shared" si="48"/>
        <v/>
      </c>
      <c r="AN157" s="154" t="str">
        <f t="shared" si="59"/>
        <v/>
      </c>
      <c r="AO157" s="835" t="str">
        <f t="shared" si="60"/>
        <v/>
      </c>
      <c r="AP157" s="155" t="str">
        <f t="shared" si="61"/>
        <v/>
      </c>
      <c r="AR157" s="166" t="str">
        <f t="shared" si="49"/>
        <v/>
      </c>
      <c r="AS157" s="167" t="str">
        <f t="shared" si="50"/>
        <v/>
      </c>
      <c r="AT157" s="168" t="str">
        <f t="shared" si="51"/>
        <v/>
      </c>
      <c r="AV157" s="160" t="str" cm="1">
        <f t="array" aca="1" ref="AV157" ca="1">IF(AND($M157=1,ISNUMBER(INDIRECT(ADDRESS(ROW(),COLUMN()-_mp_perc_gap)))), INDIRECT(ADDRESS(ROW(),COLUMN()-_mp_perc_gap))*(1-AV$8)*(1-$BQ$8), "")</f>
        <v/>
      </c>
      <c r="AW157" s="160" t="str" cm="1">
        <f t="array" aca="1" ref="AW157" ca="1">IF(AND($M157=1,ISNUMBER(INDIRECT(ADDRESS(ROW(),COLUMN()-_mp_perc_gap)))), INDIRECT(ADDRESS(ROW(),COLUMN()-_mp_perc_gap))*(1-AW$8)*(1-$BQ$8), "")</f>
        <v/>
      </c>
      <c r="AX157" s="160" t="str" cm="1">
        <f t="array" aca="1" ref="AX157" ca="1">IF(AND($M157=1,ISNUMBER(INDIRECT(ADDRESS(ROW(),COLUMN()-_mp_perc_gap)))), INDIRECT(ADDRESS(ROW(),COLUMN()-_mp_perc_gap))*(1-AX$8)*(1-$BQ$8), "")</f>
        <v/>
      </c>
      <c r="AY157" s="160" t="str" cm="1">
        <f t="array" aca="1" ref="AY157" ca="1">IF(AND($M157=1,ISNUMBER(INDIRECT(ADDRESS(ROW(),COLUMN()-_mp_perc_gap)))), INDIRECT(ADDRESS(ROW(),COLUMN()-_mp_perc_gap))*(1-AY$8)*(1-$BQ$8), "")</f>
        <v/>
      </c>
      <c r="AZ157" s="160" t="str" cm="1">
        <f t="array" aca="1" ref="AZ157" ca="1">IF(AND($M157=1,ISNUMBER(INDIRECT(ADDRESS(ROW(),COLUMN()-_mp_perc_gap)))), INDIRECT(ADDRESS(ROW(),COLUMN()-_mp_perc_gap))*(1-AZ$8)*(1-$BQ$8), "")</f>
        <v/>
      </c>
      <c r="BA157" s="160" t="str" cm="1">
        <f t="array" aca="1" ref="BA157" ca="1">IF(AND($M157=1,ISNUMBER(INDIRECT(ADDRESS(ROW(),COLUMN()-_mp_perc_gap)))), INDIRECT(ADDRESS(ROW(),COLUMN()-_mp_perc_gap))*(1-BA$8)*(1-$BQ$8), "")</f>
        <v/>
      </c>
      <c r="BB157" s="160" t="str" cm="1">
        <f t="array" aca="1" ref="BB157" ca="1">IF(AND($M157=1,ISNUMBER(INDIRECT(ADDRESS(ROW(),COLUMN()-_mp_perc_gap)))), INDIRECT(ADDRESS(ROW(),COLUMN()-_mp_perc_gap))*(1-BB$8)*(1-$BQ$8), "")</f>
        <v/>
      </c>
      <c r="BC157" s="160" t="str" cm="1">
        <f t="array" aca="1" ref="BC157" ca="1">IF(AND($M157=1,ISNUMBER(INDIRECT(ADDRESS(ROW(),COLUMN()-_mp_perc_gap)))), INDIRECT(ADDRESS(ROW(),COLUMN()-_mp_perc_gap))*(1-BC$8)*(1-$BQ$8), "")</f>
        <v/>
      </c>
      <c r="BD157" s="160" t="str" cm="1">
        <f t="array" aca="1" ref="BD157" ca="1">IF(AND($M157=1,ISNUMBER(INDIRECT(ADDRESS(ROW(),COLUMN()-_mp_perc_gap)))), INDIRECT(ADDRESS(ROW(),COLUMN()-_mp_perc_gap))*(1-BD$8)*(1-$BQ$8), "")</f>
        <v/>
      </c>
      <c r="BE157" s="160" t="str" cm="1">
        <f t="array" aca="1" ref="BE157" ca="1">IF(AND($M157=1,ISNUMBER(INDIRECT(ADDRESS(ROW(),COLUMN()-_mp_perc_gap)))), INDIRECT(ADDRESS(ROW(),COLUMN()-_mp_perc_gap))*(1-BE$8)*(1-$BQ$8), "")</f>
        <v/>
      </c>
      <c r="BF157" s="160" t="str" cm="1">
        <f t="array" aca="1" ref="BF157" ca="1">IF(AND($M157=1,ISNUMBER(INDIRECT(ADDRESS(ROW(),COLUMN()-_mp_perc_gap)))), INDIRECT(ADDRESS(ROW(),COLUMN()-_mp_perc_gap))*(1-BF$8)*(1-$BQ$8), "")</f>
        <v/>
      </c>
      <c r="BG157" s="160" t="str" cm="1">
        <f t="array" aca="1" ref="BG157" ca="1">IF(AND($M157=1,ISNUMBER(INDIRECT(ADDRESS(ROW(),COLUMN()-_mp_perc_gap)))), INDIRECT(ADDRESS(ROW(),COLUMN()-_mp_perc_gap))*(1-BG$8)*(1-$BQ$8), "")</f>
        <v/>
      </c>
      <c r="BH157" s="160" t="str" cm="1">
        <f t="array" aca="1" ref="BH157" ca="1">IF(AND($M157=1,ISNUMBER(INDIRECT(ADDRESS(ROW(),COLUMN()-_mp_perc_gap)))), INDIRECT(ADDRESS(ROW(),COLUMN()-_mp_perc_gap))*(1-BH$8)*(1-$BQ$8), "")</f>
        <v/>
      </c>
      <c r="BI157" s="160" t="str" cm="1">
        <f t="array" aca="1" ref="BI157" ca="1">IF(AND($M157=1,ISNUMBER(INDIRECT(ADDRESS(ROW(),COLUMN()-_mp_perc_gap)))), INDIRECT(ADDRESS(ROW(),COLUMN()-_mp_perc_gap))*(1-BI$8)*(1-$BQ$8), "")</f>
        <v/>
      </c>
      <c r="BJ157" s="160" t="str" cm="1">
        <f t="array" aca="1" ref="BJ157" ca="1">IF(AND($M157=1,ISNUMBER(INDIRECT(ADDRESS(ROW(),COLUMN()-_mp_perc_gap)))), INDIRECT(ADDRESS(ROW(),COLUMN()-_mp_perc_gap))*(1-BJ$8)*(1-$BQ$8), "")</f>
        <v/>
      </c>
      <c r="BK157" s="160" t="str" cm="1">
        <f t="array" aca="1" ref="BK157" ca="1">IF(AND($M157=1,ISNUMBER(INDIRECT(ADDRESS(ROW(),COLUMN()-_mp_perc_gap)))), INDIRECT(ADDRESS(ROW(),COLUMN()-_mp_perc_gap))*(1-BK$8)*(1-$BQ$8), "")</f>
        <v/>
      </c>
      <c r="BM157" s="169" t="str">
        <f t="shared" si="52"/>
        <v/>
      </c>
      <c r="BN157" s="842" t="str">
        <f t="shared" si="53"/>
        <v/>
      </c>
      <c r="BO157" s="843" t="str">
        <f t="shared" si="54"/>
        <v/>
      </c>
      <c r="BP157" s="841" t="str">
        <f t="shared" si="57"/>
        <v/>
      </c>
      <c r="BQ157" s="170"/>
      <c r="BR157" s="133" t="b">
        <f t="shared" si="55"/>
        <v>1</v>
      </c>
      <c r="BU157" s="171">
        <f t="shared" si="62"/>
        <v>0</v>
      </c>
      <c r="BV157" s="171"/>
    </row>
    <row r="158" spans="2:74" ht="14.95" customHeight="1" x14ac:dyDescent="0.2">
      <c r="B158" s="691">
        <v>147</v>
      </c>
      <c r="C158" s="554"/>
      <c r="D158" s="554"/>
      <c r="E158" s="555"/>
      <c r="F158" s="550"/>
      <c r="G158" s="551"/>
      <c r="H158" s="556"/>
      <c r="I158" s="557"/>
      <c r="J158" s="553"/>
      <c r="K158" s="146">
        <f t="shared" si="56"/>
        <v>0</v>
      </c>
      <c r="M158" s="147">
        <f t="shared" si="44"/>
        <v>0</v>
      </c>
      <c r="N158" s="148">
        <f xml:space="preserve"> IF(M158=0, 0,VLOOKUP($F158,'הנחיות למילוי-התחל כאן'!$F$6:$I$17,3,0))</f>
        <v>0</v>
      </c>
      <c r="O158" s="149">
        <f xml:space="preserve"> IF(M158=0, 0,VLOOKUP($F158,'הנחיות למילוי-התחל כאן'!$F$6:$I$17,4,0))</f>
        <v>0</v>
      </c>
      <c r="P158" s="852">
        <f t="shared" si="45"/>
        <v>0</v>
      </c>
      <c r="Q158" s="230" t="str">
        <f t="shared" si="58"/>
        <v>$S$158:$AH$158</v>
      </c>
      <c r="S158" s="565"/>
      <c r="T158" s="565"/>
      <c r="U158" s="565"/>
      <c r="V158" s="565"/>
      <c r="W158" s="565"/>
      <c r="X158" s="565"/>
      <c r="Y158" s="565"/>
      <c r="Z158" s="565"/>
      <c r="AA158" s="565"/>
      <c r="AB158" s="565"/>
      <c r="AC158" s="565"/>
      <c r="AD158" s="565"/>
      <c r="AE158" s="565"/>
      <c r="AF158" s="565"/>
      <c r="AG158" s="565"/>
      <c r="AH158" s="565"/>
      <c r="AJ158" s="164" t="str">
        <f t="shared" si="46"/>
        <v/>
      </c>
      <c r="AK158" s="152" t="str">
        <f t="shared" ca="1" si="47"/>
        <v/>
      </c>
      <c r="AL158" s="165" t="str">
        <f t="shared" si="48"/>
        <v/>
      </c>
      <c r="AN158" s="154" t="str">
        <f t="shared" si="59"/>
        <v/>
      </c>
      <c r="AO158" s="835" t="str">
        <f t="shared" si="60"/>
        <v/>
      </c>
      <c r="AP158" s="155" t="str">
        <f t="shared" si="61"/>
        <v/>
      </c>
      <c r="AR158" s="166" t="str">
        <f t="shared" si="49"/>
        <v/>
      </c>
      <c r="AS158" s="167" t="str">
        <f t="shared" si="50"/>
        <v/>
      </c>
      <c r="AT158" s="168" t="str">
        <f t="shared" si="51"/>
        <v/>
      </c>
      <c r="AV158" s="160" t="str" cm="1">
        <f t="array" aca="1" ref="AV158" ca="1">IF(AND($M158=1,ISNUMBER(INDIRECT(ADDRESS(ROW(),COLUMN()-_mp_perc_gap)))), INDIRECT(ADDRESS(ROW(),COLUMN()-_mp_perc_gap))*(1-AV$8)*(1-$BQ$8), "")</f>
        <v/>
      </c>
      <c r="AW158" s="160" t="str" cm="1">
        <f t="array" aca="1" ref="AW158" ca="1">IF(AND($M158=1,ISNUMBER(INDIRECT(ADDRESS(ROW(),COLUMN()-_mp_perc_gap)))), INDIRECT(ADDRESS(ROW(),COLUMN()-_mp_perc_gap))*(1-AW$8)*(1-$BQ$8), "")</f>
        <v/>
      </c>
      <c r="AX158" s="160" t="str" cm="1">
        <f t="array" aca="1" ref="AX158" ca="1">IF(AND($M158=1,ISNUMBER(INDIRECT(ADDRESS(ROW(),COLUMN()-_mp_perc_gap)))), INDIRECT(ADDRESS(ROW(),COLUMN()-_mp_perc_gap))*(1-AX$8)*(1-$BQ$8), "")</f>
        <v/>
      </c>
      <c r="AY158" s="160" t="str" cm="1">
        <f t="array" aca="1" ref="AY158" ca="1">IF(AND($M158=1,ISNUMBER(INDIRECT(ADDRESS(ROW(),COLUMN()-_mp_perc_gap)))), INDIRECT(ADDRESS(ROW(),COLUMN()-_mp_perc_gap))*(1-AY$8)*(1-$BQ$8), "")</f>
        <v/>
      </c>
      <c r="AZ158" s="160" t="str" cm="1">
        <f t="array" aca="1" ref="AZ158" ca="1">IF(AND($M158=1,ISNUMBER(INDIRECT(ADDRESS(ROW(),COLUMN()-_mp_perc_gap)))), INDIRECT(ADDRESS(ROW(),COLUMN()-_mp_perc_gap))*(1-AZ$8)*(1-$BQ$8), "")</f>
        <v/>
      </c>
      <c r="BA158" s="160" t="str" cm="1">
        <f t="array" aca="1" ref="BA158" ca="1">IF(AND($M158=1,ISNUMBER(INDIRECT(ADDRESS(ROW(),COLUMN()-_mp_perc_gap)))), INDIRECT(ADDRESS(ROW(),COLUMN()-_mp_perc_gap))*(1-BA$8)*(1-$BQ$8), "")</f>
        <v/>
      </c>
      <c r="BB158" s="160" t="str" cm="1">
        <f t="array" aca="1" ref="BB158" ca="1">IF(AND($M158=1,ISNUMBER(INDIRECT(ADDRESS(ROW(),COLUMN()-_mp_perc_gap)))), INDIRECT(ADDRESS(ROW(),COLUMN()-_mp_perc_gap))*(1-BB$8)*(1-$BQ$8), "")</f>
        <v/>
      </c>
      <c r="BC158" s="160" t="str" cm="1">
        <f t="array" aca="1" ref="BC158" ca="1">IF(AND($M158=1,ISNUMBER(INDIRECT(ADDRESS(ROW(),COLUMN()-_mp_perc_gap)))), INDIRECT(ADDRESS(ROW(),COLUMN()-_mp_perc_gap))*(1-BC$8)*(1-$BQ$8), "")</f>
        <v/>
      </c>
      <c r="BD158" s="160" t="str" cm="1">
        <f t="array" aca="1" ref="BD158" ca="1">IF(AND($M158=1,ISNUMBER(INDIRECT(ADDRESS(ROW(),COLUMN()-_mp_perc_gap)))), INDIRECT(ADDRESS(ROW(),COLUMN()-_mp_perc_gap))*(1-BD$8)*(1-$BQ$8), "")</f>
        <v/>
      </c>
      <c r="BE158" s="160" t="str" cm="1">
        <f t="array" aca="1" ref="BE158" ca="1">IF(AND($M158=1,ISNUMBER(INDIRECT(ADDRESS(ROW(),COLUMN()-_mp_perc_gap)))), INDIRECT(ADDRESS(ROW(),COLUMN()-_mp_perc_gap))*(1-BE$8)*(1-$BQ$8), "")</f>
        <v/>
      </c>
      <c r="BF158" s="160" t="str" cm="1">
        <f t="array" aca="1" ref="BF158" ca="1">IF(AND($M158=1,ISNUMBER(INDIRECT(ADDRESS(ROW(),COLUMN()-_mp_perc_gap)))), INDIRECT(ADDRESS(ROW(),COLUMN()-_mp_perc_gap))*(1-BF$8)*(1-$BQ$8), "")</f>
        <v/>
      </c>
      <c r="BG158" s="160" t="str" cm="1">
        <f t="array" aca="1" ref="BG158" ca="1">IF(AND($M158=1,ISNUMBER(INDIRECT(ADDRESS(ROW(),COLUMN()-_mp_perc_gap)))), INDIRECT(ADDRESS(ROW(),COLUMN()-_mp_perc_gap))*(1-BG$8)*(1-$BQ$8), "")</f>
        <v/>
      </c>
      <c r="BH158" s="160" t="str" cm="1">
        <f t="array" aca="1" ref="BH158" ca="1">IF(AND($M158=1,ISNUMBER(INDIRECT(ADDRESS(ROW(),COLUMN()-_mp_perc_gap)))), INDIRECT(ADDRESS(ROW(),COLUMN()-_mp_perc_gap))*(1-BH$8)*(1-$BQ$8), "")</f>
        <v/>
      </c>
      <c r="BI158" s="160" t="str" cm="1">
        <f t="array" aca="1" ref="BI158" ca="1">IF(AND($M158=1,ISNUMBER(INDIRECT(ADDRESS(ROW(),COLUMN()-_mp_perc_gap)))), INDIRECT(ADDRESS(ROW(),COLUMN()-_mp_perc_gap))*(1-BI$8)*(1-$BQ$8), "")</f>
        <v/>
      </c>
      <c r="BJ158" s="160" t="str" cm="1">
        <f t="array" aca="1" ref="BJ158" ca="1">IF(AND($M158=1,ISNUMBER(INDIRECT(ADDRESS(ROW(),COLUMN()-_mp_perc_gap)))), INDIRECT(ADDRESS(ROW(),COLUMN()-_mp_perc_gap))*(1-BJ$8)*(1-$BQ$8), "")</f>
        <v/>
      </c>
      <c r="BK158" s="160" t="str" cm="1">
        <f t="array" aca="1" ref="BK158" ca="1">IF(AND($M158=1,ISNUMBER(INDIRECT(ADDRESS(ROW(),COLUMN()-_mp_perc_gap)))), INDIRECT(ADDRESS(ROW(),COLUMN()-_mp_perc_gap))*(1-BK$8)*(1-$BQ$8), "")</f>
        <v/>
      </c>
      <c r="BM158" s="169" t="str">
        <f t="shared" si="52"/>
        <v/>
      </c>
      <c r="BN158" s="842" t="str">
        <f t="shared" si="53"/>
        <v/>
      </c>
      <c r="BO158" s="843" t="str">
        <f t="shared" si="54"/>
        <v/>
      </c>
      <c r="BP158" s="841" t="str">
        <f t="shared" si="57"/>
        <v/>
      </c>
      <c r="BQ158" s="170"/>
      <c r="BR158" s="133" t="b">
        <f t="shared" si="55"/>
        <v>1</v>
      </c>
      <c r="BU158" s="171">
        <f t="shared" si="62"/>
        <v>0</v>
      </c>
      <c r="BV158" s="171"/>
    </row>
    <row r="159" spans="2:74" ht="14.95" customHeight="1" x14ac:dyDescent="0.2">
      <c r="B159" s="691">
        <v>148</v>
      </c>
      <c r="C159" s="554"/>
      <c r="D159" s="554"/>
      <c r="E159" s="555"/>
      <c r="F159" s="550"/>
      <c r="G159" s="551"/>
      <c r="H159" s="556"/>
      <c r="I159" s="557"/>
      <c r="J159" s="553"/>
      <c r="K159" s="146">
        <f t="shared" si="56"/>
        <v>0</v>
      </c>
      <c r="M159" s="147">
        <f t="shared" si="44"/>
        <v>0</v>
      </c>
      <c r="N159" s="148">
        <f xml:space="preserve"> IF(M159=0, 0,VLOOKUP($F159,'הנחיות למילוי-התחל כאן'!$F$6:$I$17,3,0))</f>
        <v>0</v>
      </c>
      <c r="O159" s="149">
        <f xml:space="preserve"> IF(M159=0, 0,VLOOKUP($F159,'הנחיות למילוי-התחל כאן'!$F$6:$I$17,4,0))</f>
        <v>0</v>
      </c>
      <c r="P159" s="852">
        <f t="shared" si="45"/>
        <v>0</v>
      </c>
      <c r="Q159" s="230" t="str">
        <f t="shared" si="58"/>
        <v>$S$159:$AH$159</v>
      </c>
      <c r="S159" s="565"/>
      <c r="T159" s="565"/>
      <c r="U159" s="565"/>
      <c r="V159" s="565"/>
      <c r="W159" s="565"/>
      <c r="X159" s="565"/>
      <c r="Y159" s="565"/>
      <c r="Z159" s="565"/>
      <c r="AA159" s="565"/>
      <c r="AB159" s="565"/>
      <c r="AC159" s="565"/>
      <c r="AD159" s="565"/>
      <c r="AE159" s="565"/>
      <c r="AF159" s="565"/>
      <c r="AG159" s="565"/>
      <c r="AH159" s="565"/>
      <c r="AJ159" s="164" t="str">
        <f t="shared" si="46"/>
        <v/>
      </c>
      <c r="AK159" s="152" t="str">
        <f t="shared" ca="1" si="47"/>
        <v/>
      </c>
      <c r="AL159" s="165" t="str">
        <f t="shared" si="48"/>
        <v/>
      </c>
      <c r="AN159" s="154" t="str">
        <f t="shared" si="59"/>
        <v/>
      </c>
      <c r="AO159" s="835" t="str">
        <f t="shared" si="60"/>
        <v/>
      </c>
      <c r="AP159" s="155" t="str">
        <f t="shared" si="61"/>
        <v/>
      </c>
      <c r="AR159" s="166" t="str">
        <f t="shared" si="49"/>
        <v/>
      </c>
      <c r="AS159" s="167" t="str">
        <f t="shared" si="50"/>
        <v/>
      </c>
      <c r="AT159" s="168" t="str">
        <f t="shared" si="51"/>
        <v/>
      </c>
      <c r="AV159" s="160" t="str" cm="1">
        <f t="array" aca="1" ref="AV159" ca="1">IF(AND($M159=1,ISNUMBER(INDIRECT(ADDRESS(ROW(),COLUMN()-_mp_perc_gap)))), INDIRECT(ADDRESS(ROW(),COLUMN()-_mp_perc_gap))*(1-AV$8)*(1-$BQ$8), "")</f>
        <v/>
      </c>
      <c r="AW159" s="160" t="str" cm="1">
        <f t="array" aca="1" ref="AW159" ca="1">IF(AND($M159=1,ISNUMBER(INDIRECT(ADDRESS(ROW(),COLUMN()-_mp_perc_gap)))), INDIRECT(ADDRESS(ROW(),COLUMN()-_mp_perc_gap))*(1-AW$8)*(1-$BQ$8), "")</f>
        <v/>
      </c>
      <c r="AX159" s="160" t="str" cm="1">
        <f t="array" aca="1" ref="AX159" ca="1">IF(AND($M159=1,ISNUMBER(INDIRECT(ADDRESS(ROW(),COLUMN()-_mp_perc_gap)))), INDIRECT(ADDRESS(ROW(),COLUMN()-_mp_perc_gap))*(1-AX$8)*(1-$BQ$8), "")</f>
        <v/>
      </c>
      <c r="AY159" s="160" t="str" cm="1">
        <f t="array" aca="1" ref="AY159" ca="1">IF(AND($M159=1,ISNUMBER(INDIRECT(ADDRESS(ROW(),COLUMN()-_mp_perc_gap)))), INDIRECT(ADDRESS(ROW(),COLUMN()-_mp_perc_gap))*(1-AY$8)*(1-$BQ$8), "")</f>
        <v/>
      </c>
      <c r="AZ159" s="160" t="str" cm="1">
        <f t="array" aca="1" ref="AZ159" ca="1">IF(AND($M159=1,ISNUMBER(INDIRECT(ADDRESS(ROW(),COLUMN()-_mp_perc_gap)))), INDIRECT(ADDRESS(ROW(),COLUMN()-_mp_perc_gap))*(1-AZ$8)*(1-$BQ$8), "")</f>
        <v/>
      </c>
      <c r="BA159" s="160" t="str" cm="1">
        <f t="array" aca="1" ref="BA159" ca="1">IF(AND($M159=1,ISNUMBER(INDIRECT(ADDRESS(ROW(),COLUMN()-_mp_perc_gap)))), INDIRECT(ADDRESS(ROW(),COLUMN()-_mp_perc_gap))*(1-BA$8)*(1-$BQ$8), "")</f>
        <v/>
      </c>
      <c r="BB159" s="160" t="str" cm="1">
        <f t="array" aca="1" ref="BB159" ca="1">IF(AND($M159=1,ISNUMBER(INDIRECT(ADDRESS(ROW(),COLUMN()-_mp_perc_gap)))), INDIRECT(ADDRESS(ROW(),COLUMN()-_mp_perc_gap))*(1-BB$8)*(1-$BQ$8), "")</f>
        <v/>
      </c>
      <c r="BC159" s="160" t="str" cm="1">
        <f t="array" aca="1" ref="BC159" ca="1">IF(AND($M159=1,ISNUMBER(INDIRECT(ADDRESS(ROW(),COLUMN()-_mp_perc_gap)))), INDIRECT(ADDRESS(ROW(),COLUMN()-_mp_perc_gap))*(1-BC$8)*(1-$BQ$8), "")</f>
        <v/>
      </c>
      <c r="BD159" s="160" t="str" cm="1">
        <f t="array" aca="1" ref="BD159" ca="1">IF(AND($M159=1,ISNUMBER(INDIRECT(ADDRESS(ROW(),COLUMN()-_mp_perc_gap)))), INDIRECT(ADDRESS(ROW(),COLUMN()-_mp_perc_gap))*(1-BD$8)*(1-$BQ$8), "")</f>
        <v/>
      </c>
      <c r="BE159" s="160" t="str" cm="1">
        <f t="array" aca="1" ref="BE159" ca="1">IF(AND($M159=1,ISNUMBER(INDIRECT(ADDRESS(ROW(),COLUMN()-_mp_perc_gap)))), INDIRECT(ADDRESS(ROW(),COLUMN()-_mp_perc_gap))*(1-BE$8)*(1-$BQ$8), "")</f>
        <v/>
      </c>
      <c r="BF159" s="160" t="str" cm="1">
        <f t="array" aca="1" ref="BF159" ca="1">IF(AND($M159=1,ISNUMBER(INDIRECT(ADDRESS(ROW(),COLUMN()-_mp_perc_gap)))), INDIRECT(ADDRESS(ROW(),COLUMN()-_mp_perc_gap))*(1-BF$8)*(1-$BQ$8), "")</f>
        <v/>
      </c>
      <c r="BG159" s="160" t="str" cm="1">
        <f t="array" aca="1" ref="BG159" ca="1">IF(AND($M159=1,ISNUMBER(INDIRECT(ADDRESS(ROW(),COLUMN()-_mp_perc_gap)))), INDIRECT(ADDRESS(ROW(),COLUMN()-_mp_perc_gap))*(1-BG$8)*(1-$BQ$8), "")</f>
        <v/>
      </c>
      <c r="BH159" s="160" t="str" cm="1">
        <f t="array" aca="1" ref="BH159" ca="1">IF(AND($M159=1,ISNUMBER(INDIRECT(ADDRESS(ROW(),COLUMN()-_mp_perc_gap)))), INDIRECT(ADDRESS(ROW(),COLUMN()-_mp_perc_gap))*(1-BH$8)*(1-$BQ$8), "")</f>
        <v/>
      </c>
      <c r="BI159" s="160" t="str" cm="1">
        <f t="array" aca="1" ref="BI159" ca="1">IF(AND($M159=1,ISNUMBER(INDIRECT(ADDRESS(ROW(),COLUMN()-_mp_perc_gap)))), INDIRECT(ADDRESS(ROW(),COLUMN()-_mp_perc_gap))*(1-BI$8)*(1-$BQ$8), "")</f>
        <v/>
      </c>
      <c r="BJ159" s="160" t="str" cm="1">
        <f t="array" aca="1" ref="BJ159" ca="1">IF(AND($M159=1,ISNUMBER(INDIRECT(ADDRESS(ROW(),COLUMN()-_mp_perc_gap)))), INDIRECT(ADDRESS(ROW(),COLUMN()-_mp_perc_gap))*(1-BJ$8)*(1-$BQ$8), "")</f>
        <v/>
      </c>
      <c r="BK159" s="160" t="str" cm="1">
        <f t="array" aca="1" ref="BK159" ca="1">IF(AND($M159=1,ISNUMBER(INDIRECT(ADDRESS(ROW(),COLUMN()-_mp_perc_gap)))), INDIRECT(ADDRESS(ROW(),COLUMN()-_mp_perc_gap))*(1-BK$8)*(1-$BQ$8), "")</f>
        <v/>
      </c>
      <c r="BM159" s="169" t="str">
        <f t="shared" si="52"/>
        <v/>
      </c>
      <c r="BN159" s="842" t="str">
        <f t="shared" si="53"/>
        <v/>
      </c>
      <c r="BO159" s="843" t="str">
        <f t="shared" si="54"/>
        <v/>
      </c>
      <c r="BP159" s="841" t="str">
        <f t="shared" si="57"/>
        <v/>
      </c>
      <c r="BQ159" s="170"/>
      <c r="BR159" s="133" t="b">
        <f t="shared" si="55"/>
        <v>1</v>
      </c>
      <c r="BU159" s="171">
        <f t="shared" si="62"/>
        <v>0</v>
      </c>
      <c r="BV159" s="171"/>
    </row>
    <row r="160" spans="2:74" ht="14.95" customHeight="1" x14ac:dyDescent="0.2">
      <c r="B160" s="691">
        <v>149</v>
      </c>
      <c r="C160" s="554"/>
      <c r="D160" s="554"/>
      <c r="E160" s="555"/>
      <c r="F160" s="550"/>
      <c r="G160" s="551"/>
      <c r="H160" s="556"/>
      <c r="I160" s="557"/>
      <c r="J160" s="553"/>
      <c r="K160" s="146">
        <f t="shared" si="56"/>
        <v>0</v>
      </c>
      <c r="M160" s="147">
        <f t="shared" si="44"/>
        <v>0</v>
      </c>
      <c r="N160" s="148">
        <f xml:space="preserve"> IF(M160=0, 0,VLOOKUP($F160,'הנחיות למילוי-התחל כאן'!$F$6:$I$17,3,0))</f>
        <v>0</v>
      </c>
      <c r="O160" s="149">
        <f xml:space="preserve"> IF(M160=0, 0,VLOOKUP($F160,'הנחיות למילוי-התחל כאן'!$F$6:$I$17,4,0))</f>
        <v>0</v>
      </c>
      <c r="P160" s="852">
        <f t="shared" si="45"/>
        <v>0</v>
      </c>
      <c r="Q160" s="230" t="str">
        <f t="shared" si="58"/>
        <v>$S$160:$AH$160</v>
      </c>
      <c r="S160" s="565"/>
      <c r="T160" s="565"/>
      <c r="U160" s="565"/>
      <c r="V160" s="565"/>
      <c r="W160" s="565"/>
      <c r="X160" s="565"/>
      <c r="Y160" s="565"/>
      <c r="Z160" s="565"/>
      <c r="AA160" s="565"/>
      <c r="AB160" s="565"/>
      <c r="AC160" s="565"/>
      <c r="AD160" s="565"/>
      <c r="AE160" s="565"/>
      <c r="AF160" s="565"/>
      <c r="AG160" s="565"/>
      <c r="AH160" s="565"/>
      <c r="AJ160" s="164" t="str">
        <f t="shared" si="46"/>
        <v/>
      </c>
      <c r="AK160" s="152" t="str">
        <f t="shared" ca="1" si="47"/>
        <v/>
      </c>
      <c r="AL160" s="165" t="str">
        <f t="shared" si="48"/>
        <v/>
      </c>
      <c r="AN160" s="154" t="str">
        <f t="shared" si="59"/>
        <v/>
      </c>
      <c r="AO160" s="835" t="str">
        <f t="shared" si="60"/>
        <v/>
      </c>
      <c r="AP160" s="155" t="str">
        <f t="shared" si="61"/>
        <v/>
      </c>
      <c r="AR160" s="166" t="str">
        <f t="shared" si="49"/>
        <v/>
      </c>
      <c r="AS160" s="167" t="str">
        <f t="shared" si="50"/>
        <v/>
      </c>
      <c r="AT160" s="168" t="str">
        <f t="shared" si="51"/>
        <v/>
      </c>
      <c r="AV160" s="160" t="str" cm="1">
        <f t="array" aca="1" ref="AV160" ca="1">IF(AND($M160=1,ISNUMBER(INDIRECT(ADDRESS(ROW(),COLUMN()-_mp_perc_gap)))), INDIRECT(ADDRESS(ROW(),COLUMN()-_mp_perc_gap))*(1-AV$8)*(1-$BQ$8), "")</f>
        <v/>
      </c>
      <c r="AW160" s="160" t="str" cm="1">
        <f t="array" aca="1" ref="AW160" ca="1">IF(AND($M160=1,ISNUMBER(INDIRECT(ADDRESS(ROW(),COLUMN()-_mp_perc_gap)))), INDIRECT(ADDRESS(ROW(),COLUMN()-_mp_perc_gap))*(1-AW$8)*(1-$BQ$8), "")</f>
        <v/>
      </c>
      <c r="AX160" s="160" t="str" cm="1">
        <f t="array" aca="1" ref="AX160" ca="1">IF(AND($M160=1,ISNUMBER(INDIRECT(ADDRESS(ROW(),COLUMN()-_mp_perc_gap)))), INDIRECT(ADDRESS(ROW(),COLUMN()-_mp_perc_gap))*(1-AX$8)*(1-$BQ$8), "")</f>
        <v/>
      </c>
      <c r="AY160" s="160" t="str" cm="1">
        <f t="array" aca="1" ref="AY160" ca="1">IF(AND($M160=1,ISNUMBER(INDIRECT(ADDRESS(ROW(),COLUMN()-_mp_perc_gap)))), INDIRECT(ADDRESS(ROW(),COLUMN()-_mp_perc_gap))*(1-AY$8)*(1-$BQ$8), "")</f>
        <v/>
      </c>
      <c r="AZ160" s="160" t="str" cm="1">
        <f t="array" aca="1" ref="AZ160" ca="1">IF(AND($M160=1,ISNUMBER(INDIRECT(ADDRESS(ROW(),COLUMN()-_mp_perc_gap)))), INDIRECT(ADDRESS(ROW(),COLUMN()-_mp_perc_gap))*(1-AZ$8)*(1-$BQ$8), "")</f>
        <v/>
      </c>
      <c r="BA160" s="160" t="str" cm="1">
        <f t="array" aca="1" ref="BA160" ca="1">IF(AND($M160=1,ISNUMBER(INDIRECT(ADDRESS(ROW(),COLUMN()-_mp_perc_gap)))), INDIRECT(ADDRESS(ROW(),COLUMN()-_mp_perc_gap))*(1-BA$8)*(1-$BQ$8), "")</f>
        <v/>
      </c>
      <c r="BB160" s="160" t="str" cm="1">
        <f t="array" aca="1" ref="BB160" ca="1">IF(AND($M160=1,ISNUMBER(INDIRECT(ADDRESS(ROW(),COLUMN()-_mp_perc_gap)))), INDIRECT(ADDRESS(ROW(),COLUMN()-_mp_perc_gap))*(1-BB$8)*(1-$BQ$8), "")</f>
        <v/>
      </c>
      <c r="BC160" s="160" t="str" cm="1">
        <f t="array" aca="1" ref="BC160" ca="1">IF(AND($M160=1,ISNUMBER(INDIRECT(ADDRESS(ROW(),COLUMN()-_mp_perc_gap)))), INDIRECT(ADDRESS(ROW(),COLUMN()-_mp_perc_gap))*(1-BC$8)*(1-$BQ$8), "")</f>
        <v/>
      </c>
      <c r="BD160" s="160" t="str" cm="1">
        <f t="array" aca="1" ref="BD160" ca="1">IF(AND($M160=1,ISNUMBER(INDIRECT(ADDRESS(ROW(),COLUMN()-_mp_perc_gap)))), INDIRECT(ADDRESS(ROW(),COLUMN()-_mp_perc_gap))*(1-BD$8)*(1-$BQ$8), "")</f>
        <v/>
      </c>
      <c r="BE160" s="160" t="str" cm="1">
        <f t="array" aca="1" ref="BE160" ca="1">IF(AND($M160=1,ISNUMBER(INDIRECT(ADDRESS(ROW(),COLUMN()-_mp_perc_gap)))), INDIRECT(ADDRESS(ROW(),COLUMN()-_mp_perc_gap))*(1-BE$8)*(1-$BQ$8), "")</f>
        <v/>
      </c>
      <c r="BF160" s="160" t="str" cm="1">
        <f t="array" aca="1" ref="BF160" ca="1">IF(AND($M160=1,ISNUMBER(INDIRECT(ADDRESS(ROW(),COLUMN()-_mp_perc_gap)))), INDIRECT(ADDRESS(ROW(),COLUMN()-_mp_perc_gap))*(1-BF$8)*(1-$BQ$8), "")</f>
        <v/>
      </c>
      <c r="BG160" s="160" t="str" cm="1">
        <f t="array" aca="1" ref="BG160" ca="1">IF(AND($M160=1,ISNUMBER(INDIRECT(ADDRESS(ROW(),COLUMN()-_mp_perc_gap)))), INDIRECT(ADDRESS(ROW(),COLUMN()-_mp_perc_gap))*(1-BG$8)*(1-$BQ$8), "")</f>
        <v/>
      </c>
      <c r="BH160" s="160" t="str" cm="1">
        <f t="array" aca="1" ref="BH160" ca="1">IF(AND($M160=1,ISNUMBER(INDIRECT(ADDRESS(ROW(),COLUMN()-_mp_perc_gap)))), INDIRECT(ADDRESS(ROW(),COLUMN()-_mp_perc_gap))*(1-BH$8)*(1-$BQ$8), "")</f>
        <v/>
      </c>
      <c r="BI160" s="160" t="str" cm="1">
        <f t="array" aca="1" ref="BI160" ca="1">IF(AND($M160=1,ISNUMBER(INDIRECT(ADDRESS(ROW(),COLUMN()-_mp_perc_gap)))), INDIRECT(ADDRESS(ROW(),COLUMN()-_mp_perc_gap))*(1-BI$8)*(1-$BQ$8), "")</f>
        <v/>
      </c>
      <c r="BJ160" s="160" t="str" cm="1">
        <f t="array" aca="1" ref="BJ160" ca="1">IF(AND($M160=1,ISNUMBER(INDIRECT(ADDRESS(ROW(),COLUMN()-_mp_perc_gap)))), INDIRECT(ADDRESS(ROW(),COLUMN()-_mp_perc_gap))*(1-BJ$8)*(1-$BQ$8), "")</f>
        <v/>
      </c>
      <c r="BK160" s="160" t="str" cm="1">
        <f t="array" aca="1" ref="BK160" ca="1">IF(AND($M160=1,ISNUMBER(INDIRECT(ADDRESS(ROW(),COLUMN()-_mp_perc_gap)))), INDIRECT(ADDRESS(ROW(),COLUMN()-_mp_perc_gap))*(1-BK$8)*(1-$BQ$8), "")</f>
        <v/>
      </c>
      <c r="BM160" s="169" t="str">
        <f t="shared" si="52"/>
        <v/>
      </c>
      <c r="BN160" s="842" t="str">
        <f t="shared" si="53"/>
        <v/>
      </c>
      <c r="BO160" s="843" t="str">
        <f t="shared" si="54"/>
        <v/>
      </c>
      <c r="BP160" s="841" t="str">
        <f t="shared" si="57"/>
        <v/>
      </c>
      <c r="BQ160" s="170"/>
      <c r="BR160" s="133" t="b">
        <f t="shared" si="55"/>
        <v>1</v>
      </c>
      <c r="BU160" s="171">
        <f t="shared" si="62"/>
        <v>0</v>
      </c>
      <c r="BV160" s="171"/>
    </row>
    <row r="161" spans="2:74" ht="14.95" customHeight="1" x14ac:dyDescent="0.2">
      <c r="B161" s="691">
        <v>150</v>
      </c>
      <c r="C161" s="554"/>
      <c r="D161" s="554"/>
      <c r="E161" s="555"/>
      <c r="F161" s="550"/>
      <c r="G161" s="551"/>
      <c r="H161" s="556"/>
      <c r="I161" s="557"/>
      <c r="J161" s="553"/>
      <c r="K161" s="146">
        <f t="shared" si="56"/>
        <v>0</v>
      </c>
      <c r="M161" s="147">
        <f t="shared" si="44"/>
        <v>0</v>
      </c>
      <c r="N161" s="148">
        <f xml:space="preserve"> IF(M161=0, 0,VLOOKUP($F161,'הנחיות למילוי-התחל כאן'!$F$6:$I$17,3,0))</f>
        <v>0</v>
      </c>
      <c r="O161" s="149">
        <f xml:space="preserve"> IF(M161=0, 0,VLOOKUP($F161,'הנחיות למילוי-התחל כאן'!$F$6:$I$17,4,0))</f>
        <v>0</v>
      </c>
      <c r="P161" s="852">
        <f t="shared" si="45"/>
        <v>0</v>
      </c>
      <c r="Q161" s="230" t="str">
        <f t="shared" si="58"/>
        <v>$S$161:$AH$161</v>
      </c>
      <c r="S161" s="565"/>
      <c r="T161" s="565"/>
      <c r="U161" s="565"/>
      <c r="V161" s="565"/>
      <c r="W161" s="565"/>
      <c r="X161" s="565"/>
      <c r="Y161" s="565"/>
      <c r="Z161" s="565"/>
      <c r="AA161" s="565"/>
      <c r="AB161" s="565"/>
      <c r="AC161" s="565"/>
      <c r="AD161" s="565"/>
      <c r="AE161" s="565"/>
      <c r="AF161" s="565"/>
      <c r="AG161" s="565"/>
      <c r="AH161" s="565"/>
      <c r="AJ161" s="164" t="str">
        <f t="shared" si="46"/>
        <v/>
      </c>
      <c r="AK161" s="152" t="str">
        <f t="shared" ca="1" si="47"/>
        <v/>
      </c>
      <c r="AL161" s="165" t="str">
        <f t="shared" si="48"/>
        <v/>
      </c>
      <c r="AN161" s="154" t="str">
        <f t="shared" si="59"/>
        <v/>
      </c>
      <c r="AO161" s="835" t="str">
        <f t="shared" si="60"/>
        <v/>
      </c>
      <c r="AP161" s="155" t="str">
        <f t="shared" si="61"/>
        <v/>
      </c>
      <c r="AR161" s="166" t="str">
        <f t="shared" si="49"/>
        <v/>
      </c>
      <c r="AS161" s="167" t="str">
        <f t="shared" si="50"/>
        <v/>
      </c>
      <c r="AT161" s="168" t="str">
        <f t="shared" si="51"/>
        <v/>
      </c>
      <c r="AV161" s="160" t="str" cm="1">
        <f t="array" aca="1" ref="AV161" ca="1">IF(AND($M161=1,ISNUMBER(INDIRECT(ADDRESS(ROW(),COLUMN()-_mp_perc_gap)))), INDIRECT(ADDRESS(ROW(),COLUMN()-_mp_perc_gap))*(1-AV$8)*(1-$BQ$8), "")</f>
        <v/>
      </c>
      <c r="AW161" s="160" t="str" cm="1">
        <f t="array" aca="1" ref="AW161" ca="1">IF(AND($M161=1,ISNUMBER(INDIRECT(ADDRESS(ROW(),COLUMN()-_mp_perc_gap)))), INDIRECT(ADDRESS(ROW(),COLUMN()-_mp_perc_gap))*(1-AW$8)*(1-$BQ$8), "")</f>
        <v/>
      </c>
      <c r="AX161" s="160" t="str" cm="1">
        <f t="array" aca="1" ref="AX161" ca="1">IF(AND($M161=1,ISNUMBER(INDIRECT(ADDRESS(ROW(),COLUMN()-_mp_perc_gap)))), INDIRECT(ADDRESS(ROW(),COLUMN()-_mp_perc_gap))*(1-AX$8)*(1-$BQ$8), "")</f>
        <v/>
      </c>
      <c r="AY161" s="160" t="str" cm="1">
        <f t="array" aca="1" ref="AY161" ca="1">IF(AND($M161=1,ISNUMBER(INDIRECT(ADDRESS(ROW(),COLUMN()-_mp_perc_gap)))), INDIRECT(ADDRESS(ROW(),COLUMN()-_mp_perc_gap))*(1-AY$8)*(1-$BQ$8), "")</f>
        <v/>
      </c>
      <c r="AZ161" s="160" t="str" cm="1">
        <f t="array" aca="1" ref="AZ161" ca="1">IF(AND($M161=1,ISNUMBER(INDIRECT(ADDRESS(ROW(),COLUMN()-_mp_perc_gap)))), INDIRECT(ADDRESS(ROW(),COLUMN()-_mp_perc_gap))*(1-AZ$8)*(1-$BQ$8), "")</f>
        <v/>
      </c>
      <c r="BA161" s="160" t="str" cm="1">
        <f t="array" aca="1" ref="BA161" ca="1">IF(AND($M161=1,ISNUMBER(INDIRECT(ADDRESS(ROW(),COLUMN()-_mp_perc_gap)))), INDIRECT(ADDRESS(ROW(),COLUMN()-_mp_perc_gap))*(1-BA$8)*(1-$BQ$8), "")</f>
        <v/>
      </c>
      <c r="BB161" s="160" t="str" cm="1">
        <f t="array" aca="1" ref="BB161" ca="1">IF(AND($M161=1,ISNUMBER(INDIRECT(ADDRESS(ROW(),COLUMN()-_mp_perc_gap)))), INDIRECT(ADDRESS(ROW(),COLUMN()-_mp_perc_gap))*(1-BB$8)*(1-$BQ$8), "")</f>
        <v/>
      </c>
      <c r="BC161" s="160" t="str" cm="1">
        <f t="array" aca="1" ref="BC161" ca="1">IF(AND($M161=1,ISNUMBER(INDIRECT(ADDRESS(ROW(),COLUMN()-_mp_perc_gap)))), INDIRECT(ADDRESS(ROW(),COLUMN()-_mp_perc_gap))*(1-BC$8)*(1-$BQ$8), "")</f>
        <v/>
      </c>
      <c r="BD161" s="160" t="str" cm="1">
        <f t="array" aca="1" ref="BD161" ca="1">IF(AND($M161=1,ISNUMBER(INDIRECT(ADDRESS(ROW(),COLUMN()-_mp_perc_gap)))), INDIRECT(ADDRESS(ROW(),COLUMN()-_mp_perc_gap))*(1-BD$8)*(1-$BQ$8), "")</f>
        <v/>
      </c>
      <c r="BE161" s="160" t="str" cm="1">
        <f t="array" aca="1" ref="BE161" ca="1">IF(AND($M161=1,ISNUMBER(INDIRECT(ADDRESS(ROW(),COLUMN()-_mp_perc_gap)))), INDIRECT(ADDRESS(ROW(),COLUMN()-_mp_perc_gap))*(1-BE$8)*(1-$BQ$8), "")</f>
        <v/>
      </c>
      <c r="BF161" s="160" t="str" cm="1">
        <f t="array" aca="1" ref="BF161" ca="1">IF(AND($M161=1,ISNUMBER(INDIRECT(ADDRESS(ROW(),COLUMN()-_mp_perc_gap)))), INDIRECT(ADDRESS(ROW(),COLUMN()-_mp_perc_gap))*(1-BF$8)*(1-$BQ$8), "")</f>
        <v/>
      </c>
      <c r="BG161" s="160" t="str" cm="1">
        <f t="array" aca="1" ref="BG161" ca="1">IF(AND($M161=1,ISNUMBER(INDIRECT(ADDRESS(ROW(),COLUMN()-_mp_perc_gap)))), INDIRECT(ADDRESS(ROW(),COLUMN()-_mp_perc_gap))*(1-BG$8)*(1-$BQ$8), "")</f>
        <v/>
      </c>
      <c r="BH161" s="160" t="str" cm="1">
        <f t="array" aca="1" ref="BH161" ca="1">IF(AND($M161=1,ISNUMBER(INDIRECT(ADDRESS(ROW(),COLUMN()-_mp_perc_gap)))), INDIRECT(ADDRESS(ROW(),COLUMN()-_mp_perc_gap))*(1-BH$8)*(1-$BQ$8), "")</f>
        <v/>
      </c>
      <c r="BI161" s="160" t="str" cm="1">
        <f t="array" aca="1" ref="BI161" ca="1">IF(AND($M161=1,ISNUMBER(INDIRECT(ADDRESS(ROW(),COLUMN()-_mp_perc_gap)))), INDIRECT(ADDRESS(ROW(),COLUMN()-_mp_perc_gap))*(1-BI$8)*(1-$BQ$8), "")</f>
        <v/>
      </c>
      <c r="BJ161" s="160" t="str" cm="1">
        <f t="array" aca="1" ref="BJ161" ca="1">IF(AND($M161=1,ISNUMBER(INDIRECT(ADDRESS(ROW(),COLUMN()-_mp_perc_gap)))), INDIRECT(ADDRESS(ROW(),COLUMN()-_mp_perc_gap))*(1-BJ$8)*(1-$BQ$8), "")</f>
        <v/>
      </c>
      <c r="BK161" s="160" t="str" cm="1">
        <f t="array" aca="1" ref="BK161" ca="1">IF(AND($M161=1,ISNUMBER(INDIRECT(ADDRESS(ROW(),COLUMN()-_mp_perc_gap)))), INDIRECT(ADDRESS(ROW(),COLUMN()-_mp_perc_gap))*(1-BK$8)*(1-$BQ$8), "")</f>
        <v/>
      </c>
      <c r="BM161" s="169" t="str">
        <f t="shared" si="52"/>
        <v/>
      </c>
      <c r="BN161" s="842" t="str">
        <f t="shared" si="53"/>
        <v/>
      </c>
      <c r="BO161" s="843" t="str">
        <f t="shared" si="54"/>
        <v/>
      </c>
      <c r="BP161" s="841" t="str">
        <f t="shared" si="57"/>
        <v/>
      </c>
      <c r="BQ161" s="170"/>
      <c r="BR161" s="133" t="b">
        <f t="shared" si="55"/>
        <v>1</v>
      </c>
      <c r="BU161" s="171">
        <f t="shared" si="62"/>
        <v>0</v>
      </c>
      <c r="BV161" s="171"/>
    </row>
    <row r="162" spans="2:74" ht="14.95" customHeight="1" x14ac:dyDescent="0.2">
      <c r="B162" s="691">
        <v>151</v>
      </c>
      <c r="C162" s="554"/>
      <c r="D162" s="554"/>
      <c r="E162" s="555"/>
      <c r="F162" s="550"/>
      <c r="G162" s="551"/>
      <c r="H162" s="556"/>
      <c r="I162" s="557"/>
      <c r="J162" s="553"/>
      <c r="K162" s="146">
        <f t="shared" si="56"/>
        <v>0</v>
      </c>
      <c r="M162" s="147">
        <f t="shared" si="44"/>
        <v>0</v>
      </c>
      <c r="N162" s="148">
        <f xml:space="preserve"> IF(M162=0, 0,VLOOKUP($F162,'הנחיות למילוי-התחל כאן'!$F$6:$I$17,3,0))</f>
        <v>0</v>
      </c>
      <c r="O162" s="149">
        <f xml:space="preserve"> IF(M162=0, 0,VLOOKUP($F162,'הנחיות למילוי-התחל כאן'!$F$6:$I$17,4,0))</f>
        <v>0</v>
      </c>
      <c r="P162" s="852">
        <f t="shared" si="45"/>
        <v>0</v>
      </c>
      <c r="Q162" s="230" t="str">
        <f t="shared" si="58"/>
        <v>$S$162:$AH$162</v>
      </c>
      <c r="S162" s="565"/>
      <c r="T162" s="565"/>
      <c r="U162" s="565"/>
      <c r="V162" s="565"/>
      <c r="W162" s="565"/>
      <c r="X162" s="565"/>
      <c r="Y162" s="565"/>
      <c r="Z162" s="565"/>
      <c r="AA162" s="565"/>
      <c r="AB162" s="565"/>
      <c r="AC162" s="565"/>
      <c r="AD162" s="565"/>
      <c r="AE162" s="565"/>
      <c r="AF162" s="565"/>
      <c r="AG162" s="565"/>
      <c r="AH162" s="565"/>
      <c r="AJ162" s="164" t="str">
        <f t="shared" si="46"/>
        <v/>
      </c>
      <c r="AK162" s="152" t="str">
        <f t="shared" ca="1" si="47"/>
        <v/>
      </c>
      <c r="AL162" s="165" t="str">
        <f t="shared" si="48"/>
        <v/>
      </c>
      <c r="AN162" s="154" t="str">
        <f t="shared" si="59"/>
        <v/>
      </c>
      <c r="AO162" s="835" t="str">
        <f t="shared" si="60"/>
        <v/>
      </c>
      <c r="AP162" s="155" t="str">
        <f t="shared" si="61"/>
        <v/>
      </c>
      <c r="AR162" s="166" t="str">
        <f t="shared" si="49"/>
        <v/>
      </c>
      <c r="AS162" s="167" t="str">
        <f t="shared" si="50"/>
        <v/>
      </c>
      <c r="AT162" s="168" t="str">
        <f t="shared" si="51"/>
        <v/>
      </c>
      <c r="AV162" s="160" t="str" cm="1">
        <f t="array" aca="1" ref="AV162" ca="1">IF(AND($M162=1,ISNUMBER(INDIRECT(ADDRESS(ROW(),COLUMN()-_mp_perc_gap)))), INDIRECT(ADDRESS(ROW(),COLUMN()-_mp_perc_gap))*(1-AV$8)*(1-$BQ$8), "")</f>
        <v/>
      </c>
      <c r="AW162" s="160" t="str" cm="1">
        <f t="array" aca="1" ref="AW162" ca="1">IF(AND($M162=1,ISNUMBER(INDIRECT(ADDRESS(ROW(),COLUMN()-_mp_perc_gap)))), INDIRECT(ADDRESS(ROW(),COLUMN()-_mp_perc_gap))*(1-AW$8)*(1-$BQ$8), "")</f>
        <v/>
      </c>
      <c r="AX162" s="160" t="str" cm="1">
        <f t="array" aca="1" ref="AX162" ca="1">IF(AND($M162=1,ISNUMBER(INDIRECT(ADDRESS(ROW(),COLUMN()-_mp_perc_gap)))), INDIRECT(ADDRESS(ROW(),COLUMN()-_mp_perc_gap))*(1-AX$8)*(1-$BQ$8), "")</f>
        <v/>
      </c>
      <c r="AY162" s="160" t="str" cm="1">
        <f t="array" aca="1" ref="AY162" ca="1">IF(AND($M162=1,ISNUMBER(INDIRECT(ADDRESS(ROW(),COLUMN()-_mp_perc_gap)))), INDIRECT(ADDRESS(ROW(),COLUMN()-_mp_perc_gap))*(1-AY$8)*(1-$BQ$8), "")</f>
        <v/>
      </c>
      <c r="AZ162" s="160" t="str" cm="1">
        <f t="array" aca="1" ref="AZ162" ca="1">IF(AND($M162=1,ISNUMBER(INDIRECT(ADDRESS(ROW(),COLUMN()-_mp_perc_gap)))), INDIRECT(ADDRESS(ROW(),COLUMN()-_mp_perc_gap))*(1-AZ$8)*(1-$BQ$8), "")</f>
        <v/>
      </c>
      <c r="BA162" s="160" t="str" cm="1">
        <f t="array" aca="1" ref="BA162" ca="1">IF(AND($M162=1,ISNUMBER(INDIRECT(ADDRESS(ROW(),COLUMN()-_mp_perc_gap)))), INDIRECT(ADDRESS(ROW(),COLUMN()-_mp_perc_gap))*(1-BA$8)*(1-$BQ$8), "")</f>
        <v/>
      </c>
      <c r="BB162" s="160" t="str" cm="1">
        <f t="array" aca="1" ref="BB162" ca="1">IF(AND($M162=1,ISNUMBER(INDIRECT(ADDRESS(ROW(),COLUMN()-_mp_perc_gap)))), INDIRECT(ADDRESS(ROW(),COLUMN()-_mp_perc_gap))*(1-BB$8)*(1-$BQ$8), "")</f>
        <v/>
      </c>
      <c r="BC162" s="160" t="str" cm="1">
        <f t="array" aca="1" ref="BC162" ca="1">IF(AND($M162=1,ISNUMBER(INDIRECT(ADDRESS(ROW(),COLUMN()-_mp_perc_gap)))), INDIRECT(ADDRESS(ROW(),COLUMN()-_mp_perc_gap))*(1-BC$8)*(1-$BQ$8), "")</f>
        <v/>
      </c>
      <c r="BD162" s="160" t="str" cm="1">
        <f t="array" aca="1" ref="BD162" ca="1">IF(AND($M162=1,ISNUMBER(INDIRECT(ADDRESS(ROW(),COLUMN()-_mp_perc_gap)))), INDIRECT(ADDRESS(ROW(),COLUMN()-_mp_perc_gap))*(1-BD$8)*(1-$BQ$8), "")</f>
        <v/>
      </c>
      <c r="BE162" s="160" t="str" cm="1">
        <f t="array" aca="1" ref="BE162" ca="1">IF(AND($M162=1,ISNUMBER(INDIRECT(ADDRESS(ROW(),COLUMN()-_mp_perc_gap)))), INDIRECT(ADDRESS(ROW(),COLUMN()-_mp_perc_gap))*(1-BE$8)*(1-$BQ$8), "")</f>
        <v/>
      </c>
      <c r="BF162" s="160" t="str" cm="1">
        <f t="array" aca="1" ref="BF162" ca="1">IF(AND($M162=1,ISNUMBER(INDIRECT(ADDRESS(ROW(),COLUMN()-_mp_perc_gap)))), INDIRECT(ADDRESS(ROW(),COLUMN()-_mp_perc_gap))*(1-BF$8)*(1-$BQ$8), "")</f>
        <v/>
      </c>
      <c r="BG162" s="160" t="str" cm="1">
        <f t="array" aca="1" ref="BG162" ca="1">IF(AND($M162=1,ISNUMBER(INDIRECT(ADDRESS(ROW(),COLUMN()-_mp_perc_gap)))), INDIRECT(ADDRESS(ROW(),COLUMN()-_mp_perc_gap))*(1-BG$8)*(1-$BQ$8), "")</f>
        <v/>
      </c>
      <c r="BH162" s="160" t="str" cm="1">
        <f t="array" aca="1" ref="BH162" ca="1">IF(AND($M162=1,ISNUMBER(INDIRECT(ADDRESS(ROW(),COLUMN()-_mp_perc_gap)))), INDIRECT(ADDRESS(ROW(),COLUMN()-_mp_perc_gap))*(1-BH$8)*(1-$BQ$8), "")</f>
        <v/>
      </c>
      <c r="BI162" s="160" t="str" cm="1">
        <f t="array" aca="1" ref="BI162" ca="1">IF(AND($M162=1,ISNUMBER(INDIRECT(ADDRESS(ROW(),COLUMN()-_mp_perc_gap)))), INDIRECT(ADDRESS(ROW(),COLUMN()-_mp_perc_gap))*(1-BI$8)*(1-$BQ$8), "")</f>
        <v/>
      </c>
      <c r="BJ162" s="160" t="str" cm="1">
        <f t="array" aca="1" ref="BJ162" ca="1">IF(AND($M162=1,ISNUMBER(INDIRECT(ADDRESS(ROW(),COLUMN()-_mp_perc_gap)))), INDIRECT(ADDRESS(ROW(),COLUMN()-_mp_perc_gap))*(1-BJ$8)*(1-$BQ$8), "")</f>
        <v/>
      </c>
      <c r="BK162" s="160" t="str" cm="1">
        <f t="array" aca="1" ref="BK162" ca="1">IF(AND($M162=1,ISNUMBER(INDIRECT(ADDRESS(ROW(),COLUMN()-_mp_perc_gap)))), INDIRECT(ADDRESS(ROW(),COLUMN()-_mp_perc_gap))*(1-BK$8)*(1-$BQ$8), "")</f>
        <v/>
      </c>
      <c r="BM162" s="169" t="str">
        <f t="shared" si="52"/>
        <v/>
      </c>
      <c r="BN162" s="842" t="str">
        <f t="shared" si="53"/>
        <v/>
      </c>
      <c r="BO162" s="843" t="str">
        <f t="shared" si="54"/>
        <v/>
      </c>
      <c r="BP162" s="841" t="str">
        <f t="shared" si="57"/>
        <v/>
      </c>
      <c r="BQ162" s="170"/>
      <c r="BR162" s="133" t="b">
        <f t="shared" si="55"/>
        <v>1</v>
      </c>
      <c r="BU162" s="171">
        <f t="shared" si="62"/>
        <v>0</v>
      </c>
      <c r="BV162" s="171"/>
    </row>
    <row r="163" spans="2:74" ht="14.95" customHeight="1" x14ac:dyDescent="0.2">
      <c r="B163" s="691">
        <v>152</v>
      </c>
      <c r="C163" s="554"/>
      <c r="D163" s="554"/>
      <c r="E163" s="555"/>
      <c r="F163" s="550"/>
      <c r="G163" s="551"/>
      <c r="H163" s="556"/>
      <c r="I163" s="557"/>
      <c r="J163" s="553"/>
      <c r="K163" s="146">
        <f t="shared" si="56"/>
        <v>0</v>
      </c>
      <c r="M163" s="147">
        <f t="shared" si="44"/>
        <v>0</v>
      </c>
      <c r="N163" s="148">
        <f xml:space="preserve"> IF(M163=0, 0,VLOOKUP($F163,'הנחיות למילוי-התחל כאן'!$F$6:$I$17,3,0))</f>
        <v>0</v>
      </c>
      <c r="O163" s="149">
        <f xml:space="preserve"> IF(M163=0, 0,VLOOKUP($F163,'הנחיות למילוי-התחל כאן'!$F$6:$I$17,4,0))</f>
        <v>0</v>
      </c>
      <c r="P163" s="852">
        <f t="shared" si="45"/>
        <v>0</v>
      </c>
      <c r="Q163" s="230" t="str">
        <f t="shared" si="58"/>
        <v>$S$163:$AH$163</v>
      </c>
      <c r="S163" s="565"/>
      <c r="T163" s="565"/>
      <c r="U163" s="565"/>
      <c r="V163" s="565"/>
      <c r="W163" s="565"/>
      <c r="X163" s="565"/>
      <c r="Y163" s="565"/>
      <c r="Z163" s="565"/>
      <c r="AA163" s="565"/>
      <c r="AB163" s="565"/>
      <c r="AC163" s="565"/>
      <c r="AD163" s="565"/>
      <c r="AE163" s="565"/>
      <c r="AF163" s="565"/>
      <c r="AG163" s="565"/>
      <c r="AH163" s="565"/>
      <c r="AJ163" s="164" t="str">
        <f t="shared" si="46"/>
        <v/>
      </c>
      <c r="AK163" s="152" t="str">
        <f t="shared" ca="1" si="47"/>
        <v/>
      </c>
      <c r="AL163" s="165" t="str">
        <f t="shared" si="48"/>
        <v/>
      </c>
      <c r="AN163" s="154" t="str">
        <f t="shared" si="59"/>
        <v/>
      </c>
      <c r="AO163" s="835" t="str">
        <f t="shared" si="60"/>
        <v/>
      </c>
      <c r="AP163" s="155" t="str">
        <f t="shared" si="61"/>
        <v/>
      </c>
      <c r="AR163" s="166" t="str">
        <f t="shared" si="49"/>
        <v/>
      </c>
      <c r="AS163" s="167" t="str">
        <f t="shared" si="50"/>
        <v/>
      </c>
      <c r="AT163" s="168" t="str">
        <f t="shared" si="51"/>
        <v/>
      </c>
      <c r="AV163" s="160" t="str" cm="1">
        <f t="array" aca="1" ref="AV163" ca="1">IF(AND($M163=1,ISNUMBER(INDIRECT(ADDRESS(ROW(),COLUMN()-_mp_perc_gap)))), INDIRECT(ADDRESS(ROW(),COLUMN()-_mp_perc_gap))*(1-AV$8)*(1-$BQ$8), "")</f>
        <v/>
      </c>
      <c r="AW163" s="160" t="str" cm="1">
        <f t="array" aca="1" ref="AW163" ca="1">IF(AND($M163=1,ISNUMBER(INDIRECT(ADDRESS(ROW(),COLUMN()-_mp_perc_gap)))), INDIRECT(ADDRESS(ROW(),COLUMN()-_mp_perc_gap))*(1-AW$8)*(1-$BQ$8), "")</f>
        <v/>
      </c>
      <c r="AX163" s="160" t="str" cm="1">
        <f t="array" aca="1" ref="AX163" ca="1">IF(AND($M163=1,ISNUMBER(INDIRECT(ADDRESS(ROW(),COLUMN()-_mp_perc_gap)))), INDIRECT(ADDRESS(ROW(),COLUMN()-_mp_perc_gap))*(1-AX$8)*(1-$BQ$8), "")</f>
        <v/>
      </c>
      <c r="AY163" s="160" t="str" cm="1">
        <f t="array" aca="1" ref="AY163" ca="1">IF(AND($M163=1,ISNUMBER(INDIRECT(ADDRESS(ROW(),COLUMN()-_mp_perc_gap)))), INDIRECT(ADDRESS(ROW(),COLUMN()-_mp_perc_gap))*(1-AY$8)*(1-$BQ$8), "")</f>
        <v/>
      </c>
      <c r="AZ163" s="160" t="str" cm="1">
        <f t="array" aca="1" ref="AZ163" ca="1">IF(AND($M163=1,ISNUMBER(INDIRECT(ADDRESS(ROW(),COLUMN()-_mp_perc_gap)))), INDIRECT(ADDRESS(ROW(),COLUMN()-_mp_perc_gap))*(1-AZ$8)*(1-$BQ$8), "")</f>
        <v/>
      </c>
      <c r="BA163" s="160" t="str" cm="1">
        <f t="array" aca="1" ref="BA163" ca="1">IF(AND($M163=1,ISNUMBER(INDIRECT(ADDRESS(ROW(),COLUMN()-_mp_perc_gap)))), INDIRECT(ADDRESS(ROW(),COLUMN()-_mp_perc_gap))*(1-BA$8)*(1-$BQ$8), "")</f>
        <v/>
      </c>
      <c r="BB163" s="160" t="str" cm="1">
        <f t="array" aca="1" ref="BB163" ca="1">IF(AND($M163=1,ISNUMBER(INDIRECT(ADDRESS(ROW(),COLUMN()-_mp_perc_gap)))), INDIRECT(ADDRESS(ROW(),COLUMN()-_mp_perc_gap))*(1-BB$8)*(1-$BQ$8), "")</f>
        <v/>
      </c>
      <c r="BC163" s="160" t="str" cm="1">
        <f t="array" aca="1" ref="BC163" ca="1">IF(AND($M163=1,ISNUMBER(INDIRECT(ADDRESS(ROW(),COLUMN()-_mp_perc_gap)))), INDIRECT(ADDRESS(ROW(),COLUMN()-_mp_perc_gap))*(1-BC$8)*(1-$BQ$8), "")</f>
        <v/>
      </c>
      <c r="BD163" s="160" t="str" cm="1">
        <f t="array" aca="1" ref="BD163" ca="1">IF(AND($M163=1,ISNUMBER(INDIRECT(ADDRESS(ROW(),COLUMN()-_mp_perc_gap)))), INDIRECT(ADDRESS(ROW(),COLUMN()-_mp_perc_gap))*(1-BD$8)*(1-$BQ$8), "")</f>
        <v/>
      </c>
      <c r="BE163" s="160" t="str" cm="1">
        <f t="array" aca="1" ref="BE163" ca="1">IF(AND($M163=1,ISNUMBER(INDIRECT(ADDRESS(ROW(),COLUMN()-_mp_perc_gap)))), INDIRECT(ADDRESS(ROW(),COLUMN()-_mp_perc_gap))*(1-BE$8)*(1-$BQ$8), "")</f>
        <v/>
      </c>
      <c r="BF163" s="160" t="str" cm="1">
        <f t="array" aca="1" ref="BF163" ca="1">IF(AND($M163=1,ISNUMBER(INDIRECT(ADDRESS(ROW(),COLUMN()-_mp_perc_gap)))), INDIRECT(ADDRESS(ROW(),COLUMN()-_mp_perc_gap))*(1-BF$8)*(1-$BQ$8), "")</f>
        <v/>
      </c>
      <c r="BG163" s="160" t="str" cm="1">
        <f t="array" aca="1" ref="BG163" ca="1">IF(AND($M163=1,ISNUMBER(INDIRECT(ADDRESS(ROW(),COLUMN()-_mp_perc_gap)))), INDIRECT(ADDRESS(ROW(),COLUMN()-_mp_perc_gap))*(1-BG$8)*(1-$BQ$8), "")</f>
        <v/>
      </c>
      <c r="BH163" s="160" t="str" cm="1">
        <f t="array" aca="1" ref="BH163" ca="1">IF(AND($M163=1,ISNUMBER(INDIRECT(ADDRESS(ROW(),COLUMN()-_mp_perc_gap)))), INDIRECT(ADDRESS(ROW(),COLUMN()-_mp_perc_gap))*(1-BH$8)*(1-$BQ$8), "")</f>
        <v/>
      </c>
      <c r="BI163" s="160" t="str" cm="1">
        <f t="array" aca="1" ref="BI163" ca="1">IF(AND($M163=1,ISNUMBER(INDIRECT(ADDRESS(ROW(),COLUMN()-_mp_perc_gap)))), INDIRECT(ADDRESS(ROW(),COLUMN()-_mp_perc_gap))*(1-BI$8)*(1-$BQ$8), "")</f>
        <v/>
      </c>
      <c r="BJ163" s="160" t="str" cm="1">
        <f t="array" aca="1" ref="BJ163" ca="1">IF(AND($M163=1,ISNUMBER(INDIRECT(ADDRESS(ROW(),COLUMN()-_mp_perc_gap)))), INDIRECT(ADDRESS(ROW(),COLUMN()-_mp_perc_gap))*(1-BJ$8)*(1-$BQ$8), "")</f>
        <v/>
      </c>
      <c r="BK163" s="160" t="str" cm="1">
        <f t="array" aca="1" ref="BK163" ca="1">IF(AND($M163=1,ISNUMBER(INDIRECT(ADDRESS(ROW(),COLUMN()-_mp_perc_gap)))), INDIRECT(ADDRESS(ROW(),COLUMN()-_mp_perc_gap))*(1-BK$8)*(1-$BQ$8), "")</f>
        <v/>
      </c>
      <c r="BM163" s="169" t="str">
        <f t="shared" si="52"/>
        <v/>
      </c>
      <c r="BN163" s="842" t="str">
        <f t="shared" si="53"/>
        <v/>
      </c>
      <c r="BO163" s="843" t="str">
        <f t="shared" si="54"/>
        <v/>
      </c>
      <c r="BP163" s="841" t="str">
        <f t="shared" si="57"/>
        <v/>
      </c>
      <c r="BQ163" s="170"/>
      <c r="BR163" s="133" t="b">
        <f t="shared" si="55"/>
        <v>1</v>
      </c>
      <c r="BU163" s="171">
        <f t="shared" si="62"/>
        <v>0</v>
      </c>
      <c r="BV163" s="171"/>
    </row>
    <row r="164" spans="2:74" ht="14.95" customHeight="1" x14ac:dyDescent="0.2">
      <c r="B164" s="691">
        <v>153</v>
      </c>
      <c r="C164" s="554"/>
      <c r="D164" s="554"/>
      <c r="E164" s="555"/>
      <c r="F164" s="550"/>
      <c r="G164" s="551"/>
      <c r="H164" s="556"/>
      <c r="I164" s="557"/>
      <c r="J164" s="553"/>
      <c r="K164" s="146">
        <f t="shared" si="56"/>
        <v>0</v>
      </c>
      <c r="M164" s="147">
        <f t="shared" si="44"/>
        <v>0</v>
      </c>
      <c r="N164" s="148">
        <f xml:space="preserve"> IF(M164=0, 0,VLOOKUP($F164,'הנחיות למילוי-התחל כאן'!$F$6:$I$17,3,0))</f>
        <v>0</v>
      </c>
      <c r="O164" s="149">
        <f xml:space="preserve"> IF(M164=0, 0,VLOOKUP($F164,'הנחיות למילוי-התחל כאן'!$F$6:$I$17,4,0))</f>
        <v>0</v>
      </c>
      <c r="P164" s="852">
        <f t="shared" si="45"/>
        <v>0</v>
      </c>
      <c r="Q164" s="230" t="str">
        <f t="shared" si="58"/>
        <v>$S$164:$AH$164</v>
      </c>
      <c r="S164" s="565"/>
      <c r="T164" s="565"/>
      <c r="U164" s="565"/>
      <c r="V164" s="565"/>
      <c r="W164" s="565"/>
      <c r="X164" s="565"/>
      <c r="Y164" s="565"/>
      <c r="Z164" s="565"/>
      <c r="AA164" s="565"/>
      <c r="AB164" s="565"/>
      <c r="AC164" s="565"/>
      <c r="AD164" s="565"/>
      <c r="AE164" s="565"/>
      <c r="AF164" s="565"/>
      <c r="AG164" s="565"/>
      <c r="AH164" s="565"/>
      <c r="AJ164" s="164" t="str">
        <f t="shared" si="46"/>
        <v/>
      </c>
      <c r="AK164" s="152" t="str">
        <f t="shared" ca="1" si="47"/>
        <v/>
      </c>
      <c r="AL164" s="165" t="str">
        <f t="shared" si="48"/>
        <v/>
      </c>
      <c r="AN164" s="154" t="str">
        <f t="shared" si="59"/>
        <v/>
      </c>
      <c r="AO164" s="835" t="str">
        <f t="shared" si="60"/>
        <v/>
      </c>
      <c r="AP164" s="155" t="str">
        <f t="shared" si="61"/>
        <v/>
      </c>
      <c r="AR164" s="166" t="str">
        <f t="shared" si="49"/>
        <v/>
      </c>
      <c r="AS164" s="167" t="str">
        <f t="shared" si="50"/>
        <v/>
      </c>
      <c r="AT164" s="168" t="str">
        <f t="shared" si="51"/>
        <v/>
      </c>
      <c r="AV164" s="160" t="str" cm="1">
        <f t="array" aca="1" ref="AV164" ca="1">IF(AND($M164=1,ISNUMBER(INDIRECT(ADDRESS(ROW(),COLUMN()-_mp_perc_gap)))), INDIRECT(ADDRESS(ROW(),COLUMN()-_mp_perc_gap))*(1-AV$8)*(1-$BQ$8), "")</f>
        <v/>
      </c>
      <c r="AW164" s="160" t="str" cm="1">
        <f t="array" aca="1" ref="AW164" ca="1">IF(AND($M164=1,ISNUMBER(INDIRECT(ADDRESS(ROW(),COLUMN()-_mp_perc_gap)))), INDIRECT(ADDRESS(ROW(),COLUMN()-_mp_perc_gap))*(1-AW$8)*(1-$BQ$8), "")</f>
        <v/>
      </c>
      <c r="AX164" s="160" t="str" cm="1">
        <f t="array" aca="1" ref="AX164" ca="1">IF(AND($M164=1,ISNUMBER(INDIRECT(ADDRESS(ROW(),COLUMN()-_mp_perc_gap)))), INDIRECT(ADDRESS(ROW(),COLUMN()-_mp_perc_gap))*(1-AX$8)*(1-$BQ$8), "")</f>
        <v/>
      </c>
      <c r="AY164" s="160" t="str" cm="1">
        <f t="array" aca="1" ref="AY164" ca="1">IF(AND($M164=1,ISNUMBER(INDIRECT(ADDRESS(ROW(),COLUMN()-_mp_perc_gap)))), INDIRECT(ADDRESS(ROW(),COLUMN()-_mp_perc_gap))*(1-AY$8)*(1-$BQ$8), "")</f>
        <v/>
      </c>
      <c r="AZ164" s="160" t="str" cm="1">
        <f t="array" aca="1" ref="AZ164" ca="1">IF(AND($M164=1,ISNUMBER(INDIRECT(ADDRESS(ROW(),COLUMN()-_mp_perc_gap)))), INDIRECT(ADDRESS(ROW(),COLUMN()-_mp_perc_gap))*(1-AZ$8)*(1-$BQ$8), "")</f>
        <v/>
      </c>
      <c r="BA164" s="160" t="str" cm="1">
        <f t="array" aca="1" ref="BA164" ca="1">IF(AND($M164=1,ISNUMBER(INDIRECT(ADDRESS(ROW(),COLUMN()-_mp_perc_gap)))), INDIRECT(ADDRESS(ROW(),COLUMN()-_mp_perc_gap))*(1-BA$8)*(1-$BQ$8), "")</f>
        <v/>
      </c>
      <c r="BB164" s="160" t="str" cm="1">
        <f t="array" aca="1" ref="BB164" ca="1">IF(AND($M164=1,ISNUMBER(INDIRECT(ADDRESS(ROW(),COLUMN()-_mp_perc_gap)))), INDIRECT(ADDRESS(ROW(),COLUMN()-_mp_perc_gap))*(1-BB$8)*(1-$BQ$8), "")</f>
        <v/>
      </c>
      <c r="BC164" s="160" t="str" cm="1">
        <f t="array" aca="1" ref="BC164" ca="1">IF(AND($M164=1,ISNUMBER(INDIRECT(ADDRESS(ROW(),COLUMN()-_mp_perc_gap)))), INDIRECT(ADDRESS(ROW(),COLUMN()-_mp_perc_gap))*(1-BC$8)*(1-$BQ$8), "")</f>
        <v/>
      </c>
      <c r="BD164" s="160" t="str" cm="1">
        <f t="array" aca="1" ref="BD164" ca="1">IF(AND($M164=1,ISNUMBER(INDIRECT(ADDRESS(ROW(),COLUMN()-_mp_perc_gap)))), INDIRECT(ADDRESS(ROW(),COLUMN()-_mp_perc_gap))*(1-BD$8)*(1-$BQ$8), "")</f>
        <v/>
      </c>
      <c r="BE164" s="160" t="str" cm="1">
        <f t="array" aca="1" ref="BE164" ca="1">IF(AND($M164=1,ISNUMBER(INDIRECT(ADDRESS(ROW(),COLUMN()-_mp_perc_gap)))), INDIRECT(ADDRESS(ROW(),COLUMN()-_mp_perc_gap))*(1-BE$8)*(1-$BQ$8), "")</f>
        <v/>
      </c>
      <c r="BF164" s="160" t="str" cm="1">
        <f t="array" aca="1" ref="BF164" ca="1">IF(AND($M164=1,ISNUMBER(INDIRECT(ADDRESS(ROW(),COLUMN()-_mp_perc_gap)))), INDIRECT(ADDRESS(ROW(),COLUMN()-_mp_perc_gap))*(1-BF$8)*(1-$BQ$8), "")</f>
        <v/>
      </c>
      <c r="BG164" s="160" t="str" cm="1">
        <f t="array" aca="1" ref="BG164" ca="1">IF(AND($M164=1,ISNUMBER(INDIRECT(ADDRESS(ROW(),COLUMN()-_mp_perc_gap)))), INDIRECT(ADDRESS(ROW(),COLUMN()-_mp_perc_gap))*(1-BG$8)*(1-$BQ$8), "")</f>
        <v/>
      </c>
      <c r="BH164" s="160" t="str" cm="1">
        <f t="array" aca="1" ref="BH164" ca="1">IF(AND($M164=1,ISNUMBER(INDIRECT(ADDRESS(ROW(),COLUMN()-_mp_perc_gap)))), INDIRECT(ADDRESS(ROW(),COLUMN()-_mp_perc_gap))*(1-BH$8)*(1-$BQ$8), "")</f>
        <v/>
      </c>
      <c r="BI164" s="160" t="str" cm="1">
        <f t="array" aca="1" ref="BI164" ca="1">IF(AND($M164=1,ISNUMBER(INDIRECT(ADDRESS(ROW(),COLUMN()-_mp_perc_gap)))), INDIRECT(ADDRESS(ROW(),COLUMN()-_mp_perc_gap))*(1-BI$8)*(1-$BQ$8), "")</f>
        <v/>
      </c>
      <c r="BJ164" s="160" t="str" cm="1">
        <f t="array" aca="1" ref="BJ164" ca="1">IF(AND($M164=1,ISNUMBER(INDIRECT(ADDRESS(ROW(),COLUMN()-_mp_perc_gap)))), INDIRECT(ADDRESS(ROW(),COLUMN()-_mp_perc_gap))*(1-BJ$8)*(1-$BQ$8), "")</f>
        <v/>
      </c>
      <c r="BK164" s="160" t="str" cm="1">
        <f t="array" aca="1" ref="BK164" ca="1">IF(AND($M164=1,ISNUMBER(INDIRECT(ADDRESS(ROW(),COLUMN()-_mp_perc_gap)))), INDIRECT(ADDRESS(ROW(),COLUMN()-_mp_perc_gap))*(1-BK$8)*(1-$BQ$8), "")</f>
        <v/>
      </c>
      <c r="BM164" s="169" t="str">
        <f t="shared" si="52"/>
        <v/>
      </c>
      <c r="BN164" s="842" t="str">
        <f t="shared" si="53"/>
        <v/>
      </c>
      <c r="BO164" s="843" t="str">
        <f t="shared" si="54"/>
        <v/>
      </c>
      <c r="BP164" s="841" t="str">
        <f t="shared" si="57"/>
        <v/>
      </c>
      <c r="BQ164" s="170"/>
      <c r="BR164" s="133" t="b">
        <f t="shared" si="55"/>
        <v>1</v>
      </c>
      <c r="BU164" s="171">
        <f t="shared" si="62"/>
        <v>0</v>
      </c>
      <c r="BV164" s="171"/>
    </row>
    <row r="165" spans="2:74" ht="14.95" customHeight="1" x14ac:dyDescent="0.2">
      <c r="B165" s="691">
        <v>154</v>
      </c>
      <c r="C165" s="554"/>
      <c r="D165" s="554"/>
      <c r="E165" s="555"/>
      <c r="F165" s="550"/>
      <c r="G165" s="551"/>
      <c r="H165" s="556"/>
      <c r="I165" s="557"/>
      <c r="J165" s="553"/>
      <c r="K165" s="146">
        <f t="shared" si="56"/>
        <v>0</v>
      </c>
      <c r="M165" s="147">
        <f t="shared" si="44"/>
        <v>0</v>
      </c>
      <c r="N165" s="148">
        <f xml:space="preserve"> IF(M165=0, 0,VLOOKUP($F165,'הנחיות למילוי-התחל כאן'!$F$6:$I$17,3,0))</f>
        <v>0</v>
      </c>
      <c r="O165" s="149">
        <f xml:space="preserve"> IF(M165=0, 0,VLOOKUP($F165,'הנחיות למילוי-התחל כאן'!$F$6:$I$17,4,0))</f>
        <v>0</v>
      </c>
      <c r="P165" s="852">
        <f t="shared" si="45"/>
        <v>0</v>
      </c>
      <c r="Q165" s="230" t="str">
        <f t="shared" si="58"/>
        <v>$S$165:$AH$165</v>
      </c>
      <c r="S165" s="565"/>
      <c r="T165" s="565"/>
      <c r="U165" s="565"/>
      <c r="V165" s="565"/>
      <c r="W165" s="565"/>
      <c r="X165" s="565"/>
      <c r="Y165" s="565"/>
      <c r="Z165" s="565"/>
      <c r="AA165" s="565"/>
      <c r="AB165" s="565"/>
      <c r="AC165" s="565"/>
      <c r="AD165" s="565"/>
      <c r="AE165" s="565"/>
      <c r="AF165" s="565"/>
      <c r="AG165" s="565"/>
      <c r="AH165" s="565"/>
      <c r="AJ165" s="164" t="str">
        <f t="shared" si="46"/>
        <v/>
      </c>
      <c r="AK165" s="152" t="str">
        <f t="shared" ca="1" si="47"/>
        <v/>
      </c>
      <c r="AL165" s="165" t="str">
        <f t="shared" si="48"/>
        <v/>
      </c>
      <c r="AN165" s="154" t="str">
        <f t="shared" si="59"/>
        <v/>
      </c>
      <c r="AO165" s="835" t="str">
        <f t="shared" si="60"/>
        <v/>
      </c>
      <c r="AP165" s="155" t="str">
        <f t="shared" si="61"/>
        <v/>
      </c>
      <c r="AR165" s="166" t="str">
        <f t="shared" si="49"/>
        <v/>
      </c>
      <c r="AS165" s="167" t="str">
        <f t="shared" si="50"/>
        <v/>
      </c>
      <c r="AT165" s="168" t="str">
        <f t="shared" si="51"/>
        <v/>
      </c>
      <c r="AV165" s="160" t="str" cm="1">
        <f t="array" aca="1" ref="AV165" ca="1">IF(AND($M165=1,ISNUMBER(INDIRECT(ADDRESS(ROW(),COLUMN()-_mp_perc_gap)))), INDIRECT(ADDRESS(ROW(),COLUMN()-_mp_perc_gap))*(1-AV$8)*(1-$BQ$8), "")</f>
        <v/>
      </c>
      <c r="AW165" s="160" t="str" cm="1">
        <f t="array" aca="1" ref="AW165" ca="1">IF(AND($M165=1,ISNUMBER(INDIRECT(ADDRESS(ROW(),COLUMN()-_mp_perc_gap)))), INDIRECT(ADDRESS(ROW(),COLUMN()-_mp_perc_gap))*(1-AW$8)*(1-$BQ$8), "")</f>
        <v/>
      </c>
      <c r="AX165" s="160" t="str" cm="1">
        <f t="array" aca="1" ref="AX165" ca="1">IF(AND($M165=1,ISNUMBER(INDIRECT(ADDRESS(ROW(),COLUMN()-_mp_perc_gap)))), INDIRECT(ADDRESS(ROW(),COLUMN()-_mp_perc_gap))*(1-AX$8)*(1-$BQ$8), "")</f>
        <v/>
      </c>
      <c r="AY165" s="160" t="str" cm="1">
        <f t="array" aca="1" ref="AY165" ca="1">IF(AND($M165=1,ISNUMBER(INDIRECT(ADDRESS(ROW(),COLUMN()-_mp_perc_gap)))), INDIRECT(ADDRESS(ROW(),COLUMN()-_mp_perc_gap))*(1-AY$8)*(1-$BQ$8), "")</f>
        <v/>
      </c>
      <c r="AZ165" s="160" t="str" cm="1">
        <f t="array" aca="1" ref="AZ165" ca="1">IF(AND($M165=1,ISNUMBER(INDIRECT(ADDRESS(ROW(),COLUMN()-_mp_perc_gap)))), INDIRECT(ADDRESS(ROW(),COLUMN()-_mp_perc_gap))*(1-AZ$8)*(1-$BQ$8), "")</f>
        <v/>
      </c>
      <c r="BA165" s="160" t="str" cm="1">
        <f t="array" aca="1" ref="BA165" ca="1">IF(AND($M165=1,ISNUMBER(INDIRECT(ADDRESS(ROW(),COLUMN()-_mp_perc_gap)))), INDIRECT(ADDRESS(ROW(),COLUMN()-_mp_perc_gap))*(1-BA$8)*(1-$BQ$8), "")</f>
        <v/>
      </c>
      <c r="BB165" s="160" t="str" cm="1">
        <f t="array" aca="1" ref="BB165" ca="1">IF(AND($M165=1,ISNUMBER(INDIRECT(ADDRESS(ROW(),COLUMN()-_mp_perc_gap)))), INDIRECT(ADDRESS(ROW(),COLUMN()-_mp_perc_gap))*(1-BB$8)*(1-$BQ$8), "")</f>
        <v/>
      </c>
      <c r="BC165" s="160" t="str" cm="1">
        <f t="array" aca="1" ref="BC165" ca="1">IF(AND($M165=1,ISNUMBER(INDIRECT(ADDRESS(ROW(),COLUMN()-_mp_perc_gap)))), INDIRECT(ADDRESS(ROW(),COLUMN()-_mp_perc_gap))*(1-BC$8)*(1-$BQ$8), "")</f>
        <v/>
      </c>
      <c r="BD165" s="160" t="str" cm="1">
        <f t="array" aca="1" ref="BD165" ca="1">IF(AND($M165=1,ISNUMBER(INDIRECT(ADDRESS(ROW(),COLUMN()-_mp_perc_gap)))), INDIRECT(ADDRESS(ROW(),COLUMN()-_mp_perc_gap))*(1-BD$8)*(1-$BQ$8), "")</f>
        <v/>
      </c>
      <c r="BE165" s="160" t="str" cm="1">
        <f t="array" aca="1" ref="BE165" ca="1">IF(AND($M165=1,ISNUMBER(INDIRECT(ADDRESS(ROW(),COLUMN()-_mp_perc_gap)))), INDIRECT(ADDRESS(ROW(),COLUMN()-_mp_perc_gap))*(1-BE$8)*(1-$BQ$8), "")</f>
        <v/>
      </c>
      <c r="BF165" s="160" t="str" cm="1">
        <f t="array" aca="1" ref="BF165" ca="1">IF(AND($M165=1,ISNUMBER(INDIRECT(ADDRESS(ROW(),COLUMN()-_mp_perc_gap)))), INDIRECT(ADDRESS(ROW(),COLUMN()-_mp_perc_gap))*(1-BF$8)*(1-$BQ$8), "")</f>
        <v/>
      </c>
      <c r="BG165" s="160" t="str" cm="1">
        <f t="array" aca="1" ref="BG165" ca="1">IF(AND($M165=1,ISNUMBER(INDIRECT(ADDRESS(ROW(),COLUMN()-_mp_perc_gap)))), INDIRECT(ADDRESS(ROW(),COLUMN()-_mp_perc_gap))*(1-BG$8)*(1-$BQ$8), "")</f>
        <v/>
      </c>
      <c r="BH165" s="160" t="str" cm="1">
        <f t="array" aca="1" ref="BH165" ca="1">IF(AND($M165=1,ISNUMBER(INDIRECT(ADDRESS(ROW(),COLUMN()-_mp_perc_gap)))), INDIRECT(ADDRESS(ROW(),COLUMN()-_mp_perc_gap))*(1-BH$8)*(1-$BQ$8), "")</f>
        <v/>
      </c>
      <c r="BI165" s="160" t="str" cm="1">
        <f t="array" aca="1" ref="BI165" ca="1">IF(AND($M165=1,ISNUMBER(INDIRECT(ADDRESS(ROW(),COLUMN()-_mp_perc_gap)))), INDIRECT(ADDRESS(ROW(),COLUMN()-_mp_perc_gap))*(1-BI$8)*(1-$BQ$8), "")</f>
        <v/>
      </c>
      <c r="BJ165" s="160" t="str" cm="1">
        <f t="array" aca="1" ref="BJ165" ca="1">IF(AND($M165=1,ISNUMBER(INDIRECT(ADDRESS(ROW(),COLUMN()-_mp_perc_gap)))), INDIRECT(ADDRESS(ROW(),COLUMN()-_mp_perc_gap))*(1-BJ$8)*(1-$BQ$8), "")</f>
        <v/>
      </c>
      <c r="BK165" s="160" t="str" cm="1">
        <f t="array" aca="1" ref="BK165" ca="1">IF(AND($M165=1,ISNUMBER(INDIRECT(ADDRESS(ROW(),COLUMN()-_mp_perc_gap)))), INDIRECT(ADDRESS(ROW(),COLUMN()-_mp_perc_gap))*(1-BK$8)*(1-$BQ$8), "")</f>
        <v/>
      </c>
      <c r="BM165" s="169" t="str">
        <f t="shared" si="52"/>
        <v/>
      </c>
      <c r="BN165" s="842" t="str">
        <f t="shared" si="53"/>
        <v/>
      </c>
      <c r="BO165" s="843" t="str">
        <f t="shared" si="54"/>
        <v/>
      </c>
      <c r="BP165" s="841" t="str">
        <f t="shared" si="57"/>
        <v/>
      </c>
      <c r="BQ165" s="170"/>
      <c r="BR165" s="133" t="b">
        <f t="shared" si="55"/>
        <v>1</v>
      </c>
      <c r="BU165" s="171">
        <f t="shared" si="62"/>
        <v>0</v>
      </c>
      <c r="BV165" s="171"/>
    </row>
    <row r="166" spans="2:74" ht="14.95" customHeight="1" x14ac:dyDescent="0.2">
      <c r="B166" s="691">
        <v>155</v>
      </c>
      <c r="C166" s="554"/>
      <c r="D166" s="554"/>
      <c r="E166" s="555"/>
      <c r="F166" s="550"/>
      <c r="G166" s="551"/>
      <c r="H166" s="556"/>
      <c r="I166" s="557"/>
      <c r="J166" s="553"/>
      <c r="K166" s="146">
        <f t="shared" si="56"/>
        <v>0</v>
      </c>
      <c r="M166" s="147">
        <f t="shared" si="44"/>
        <v>0</v>
      </c>
      <c r="N166" s="148">
        <f xml:space="preserve"> IF(M166=0, 0,VLOOKUP($F166,'הנחיות למילוי-התחל כאן'!$F$6:$I$17,3,0))</f>
        <v>0</v>
      </c>
      <c r="O166" s="149">
        <f xml:space="preserve"> IF(M166=0, 0,VLOOKUP($F166,'הנחיות למילוי-התחל כאן'!$F$6:$I$17,4,0))</f>
        <v>0</v>
      </c>
      <c r="P166" s="852">
        <f t="shared" si="45"/>
        <v>0</v>
      </c>
      <c r="Q166" s="230" t="str">
        <f t="shared" si="58"/>
        <v>$S$166:$AH$166</v>
      </c>
      <c r="S166" s="565"/>
      <c r="T166" s="565"/>
      <c r="U166" s="565"/>
      <c r="V166" s="565"/>
      <c r="W166" s="565"/>
      <c r="X166" s="565"/>
      <c r="Y166" s="565"/>
      <c r="Z166" s="565"/>
      <c r="AA166" s="565"/>
      <c r="AB166" s="565"/>
      <c r="AC166" s="565"/>
      <c r="AD166" s="565"/>
      <c r="AE166" s="565"/>
      <c r="AF166" s="565"/>
      <c r="AG166" s="565"/>
      <c r="AH166" s="565"/>
      <c r="AJ166" s="164" t="str">
        <f t="shared" si="46"/>
        <v/>
      </c>
      <c r="AK166" s="152" t="str">
        <f t="shared" ca="1" si="47"/>
        <v/>
      </c>
      <c r="AL166" s="165" t="str">
        <f t="shared" si="48"/>
        <v/>
      </c>
      <c r="AN166" s="154" t="str">
        <f t="shared" si="59"/>
        <v/>
      </c>
      <c r="AO166" s="835" t="str">
        <f t="shared" si="60"/>
        <v/>
      </c>
      <c r="AP166" s="155" t="str">
        <f t="shared" si="61"/>
        <v/>
      </c>
      <c r="AR166" s="166" t="str">
        <f t="shared" si="49"/>
        <v/>
      </c>
      <c r="AS166" s="167" t="str">
        <f t="shared" si="50"/>
        <v/>
      </c>
      <c r="AT166" s="168" t="str">
        <f t="shared" si="51"/>
        <v/>
      </c>
      <c r="AV166" s="160" t="str" cm="1">
        <f t="array" aca="1" ref="AV166" ca="1">IF(AND($M166=1,ISNUMBER(INDIRECT(ADDRESS(ROW(),COLUMN()-_mp_perc_gap)))), INDIRECT(ADDRESS(ROW(),COLUMN()-_mp_perc_gap))*(1-AV$8)*(1-$BQ$8), "")</f>
        <v/>
      </c>
      <c r="AW166" s="160" t="str" cm="1">
        <f t="array" aca="1" ref="AW166" ca="1">IF(AND($M166=1,ISNUMBER(INDIRECT(ADDRESS(ROW(),COLUMN()-_mp_perc_gap)))), INDIRECT(ADDRESS(ROW(),COLUMN()-_mp_perc_gap))*(1-AW$8)*(1-$BQ$8), "")</f>
        <v/>
      </c>
      <c r="AX166" s="160" t="str" cm="1">
        <f t="array" aca="1" ref="AX166" ca="1">IF(AND($M166=1,ISNUMBER(INDIRECT(ADDRESS(ROW(),COLUMN()-_mp_perc_gap)))), INDIRECT(ADDRESS(ROW(),COLUMN()-_mp_perc_gap))*(1-AX$8)*(1-$BQ$8), "")</f>
        <v/>
      </c>
      <c r="AY166" s="160" t="str" cm="1">
        <f t="array" aca="1" ref="AY166" ca="1">IF(AND($M166=1,ISNUMBER(INDIRECT(ADDRESS(ROW(),COLUMN()-_mp_perc_gap)))), INDIRECT(ADDRESS(ROW(),COLUMN()-_mp_perc_gap))*(1-AY$8)*(1-$BQ$8), "")</f>
        <v/>
      </c>
      <c r="AZ166" s="160" t="str" cm="1">
        <f t="array" aca="1" ref="AZ166" ca="1">IF(AND($M166=1,ISNUMBER(INDIRECT(ADDRESS(ROW(),COLUMN()-_mp_perc_gap)))), INDIRECT(ADDRESS(ROW(),COLUMN()-_mp_perc_gap))*(1-AZ$8)*(1-$BQ$8), "")</f>
        <v/>
      </c>
      <c r="BA166" s="160" t="str" cm="1">
        <f t="array" aca="1" ref="BA166" ca="1">IF(AND($M166=1,ISNUMBER(INDIRECT(ADDRESS(ROW(),COLUMN()-_mp_perc_gap)))), INDIRECT(ADDRESS(ROW(),COLUMN()-_mp_perc_gap))*(1-BA$8)*(1-$BQ$8), "")</f>
        <v/>
      </c>
      <c r="BB166" s="160" t="str" cm="1">
        <f t="array" aca="1" ref="BB166" ca="1">IF(AND($M166=1,ISNUMBER(INDIRECT(ADDRESS(ROW(),COLUMN()-_mp_perc_gap)))), INDIRECT(ADDRESS(ROW(),COLUMN()-_mp_perc_gap))*(1-BB$8)*(1-$BQ$8), "")</f>
        <v/>
      </c>
      <c r="BC166" s="160" t="str" cm="1">
        <f t="array" aca="1" ref="BC166" ca="1">IF(AND($M166=1,ISNUMBER(INDIRECT(ADDRESS(ROW(),COLUMN()-_mp_perc_gap)))), INDIRECT(ADDRESS(ROW(),COLUMN()-_mp_perc_gap))*(1-BC$8)*(1-$BQ$8), "")</f>
        <v/>
      </c>
      <c r="BD166" s="160" t="str" cm="1">
        <f t="array" aca="1" ref="BD166" ca="1">IF(AND($M166=1,ISNUMBER(INDIRECT(ADDRESS(ROW(),COLUMN()-_mp_perc_gap)))), INDIRECT(ADDRESS(ROW(),COLUMN()-_mp_perc_gap))*(1-BD$8)*(1-$BQ$8), "")</f>
        <v/>
      </c>
      <c r="BE166" s="160" t="str" cm="1">
        <f t="array" aca="1" ref="BE166" ca="1">IF(AND($M166=1,ISNUMBER(INDIRECT(ADDRESS(ROW(),COLUMN()-_mp_perc_gap)))), INDIRECT(ADDRESS(ROW(),COLUMN()-_mp_perc_gap))*(1-BE$8)*(1-$BQ$8), "")</f>
        <v/>
      </c>
      <c r="BF166" s="160" t="str" cm="1">
        <f t="array" aca="1" ref="BF166" ca="1">IF(AND($M166=1,ISNUMBER(INDIRECT(ADDRESS(ROW(),COLUMN()-_mp_perc_gap)))), INDIRECT(ADDRESS(ROW(),COLUMN()-_mp_perc_gap))*(1-BF$8)*(1-$BQ$8), "")</f>
        <v/>
      </c>
      <c r="BG166" s="160" t="str" cm="1">
        <f t="array" aca="1" ref="BG166" ca="1">IF(AND($M166=1,ISNUMBER(INDIRECT(ADDRESS(ROW(),COLUMN()-_mp_perc_gap)))), INDIRECT(ADDRESS(ROW(),COLUMN()-_mp_perc_gap))*(1-BG$8)*(1-$BQ$8), "")</f>
        <v/>
      </c>
      <c r="BH166" s="160" t="str" cm="1">
        <f t="array" aca="1" ref="BH166" ca="1">IF(AND($M166=1,ISNUMBER(INDIRECT(ADDRESS(ROW(),COLUMN()-_mp_perc_gap)))), INDIRECT(ADDRESS(ROW(),COLUMN()-_mp_perc_gap))*(1-BH$8)*(1-$BQ$8), "")</f>
        <v/>
      </c>
      <c r="BI166" s="160" t="str" cm="1">
        <f t="array" aca="1" ref="BI166" ca="1">IF(AND($M166=1,ISNUMBER(INDIRECT(ADDRESS(ROW(),COLUMN()-_mp_perc_gap)))), INDIRECT(ADDRESS(ROW(),COLUMN()-_mp_perc_gap))*(1-BI$8)*(1-$BQ$8), "")</f>
        <v/>
      </c>
      <c r="BJ166" s="160" t="str" cm="1">
        <f t="array" aca="1" ref="BJ166" ca="1">IF(AND($M166=1,ISNUMBER(INDIRECT(ADDRESS(ROW(),COLUMN()-_mp_perc_gap)))), INDIRECT(ADDRESS(ROW(),COLUMN()-_mp_perc_gap))*(1-BJ$8)*(1-$BQ$8), "")</f>
        <v/>
      </c>
      <c r="BK166" s="160" t="str" cm="1">
        <f t="array" aca="1" ref="BK166" ca="1">IF(AND($M166=1,ISNUMBER(INDIRECT(ADDRESS(ROW(),COLUMN()-_mp_perc_gap)))), INDIRECT(ADDRESS(ROW(),COLUMN()-_mp_perc_gap))*(1-BK$8)*(1-$BQ$8), "")</f>
        <v/>
      </c>
      <c r="BM166" s="169" t="str">
        <f t="shared" si="52"/>
        <v/>
      </c>
      <c r="BN166" s="842" t="str">
        <f t="shared" si="53"/>
        <v/>
      </c>
      <c r="BO166" s="843" t="str">
        <f t="shared" si="54"/>
        <v/>
      </c>
      <c r="BP166" s="841" t="str">
        <f t="shared" si="57"/>
        <v/>
      </c>
      <c r="BQ166" s="170"/>
      <c r="BR166" s="133" t="b">
        <f t="shared" si="55"/>
        <v>1</v>
      </c>
      <c r="BU166" s="171">
        <f t="shared" si="62"/>
        <v>0</v>
      </c>
      <c r="BV166" s="171"/>
    </row>
    <row r="167" spans="2:74" ht="14.95" customHeight="1" x14ac:dyDescent="0.2">
      <c r="B167" s="691">
        <v>156</v>
      </c>
      <c r="C167" s="554"/>
      <c r="D167" s="554"/>
      <c r="E167" s="555"/>
      <c r="F167" s="550"/>
      <c r="G167" s="551"/>
      <c r="H167" s="556"/>
      <c r="I167" s="557"/>
      <c r="J167" s="553"/>
      <c r="K167" s="146">
        <f t="shared" si="56"/>
        <v>0</v>
      </c>
      <c r="M167" s="147">
        <f t="shared" si="44"/>
        <v>0</v>
      </c>
      <c r="N167" s="148">
        <f xml:space="preserve"> IF(M167=0, 0,VLOOKUP($F167,'הנחיות למילוי-התחל כאן'!$F$6:$I$17,3,0))</f>
        <v>0</v>
      </c>
      <c r="O167" s="149">
        <f xml:space="preserve"> IF(M167=0, 0,VLOOKUP($F167,'הנחיות למילוי-התחל כאן'!$F$6:$I$17,4,0))</f>
        <v>0</v>
      </c>
      <c r="P167" s="852">
        <f t="shared" si="45"/>
        <v>0</v>
      </c>
      <c r="Q167" s="230" t="str">
        <f t="shared" si="58"/>
        <v>$S$167:$AH$167</v>
      </c>
      <c r="S167" s="565"/>
      <c r="T167" s="565"/>
      <c r="U167" s="565"/>
      <c r="V167" s="565"/>
      <c r="W167" s="565"/>
      <c r="X167" s="565"/>
      <c r="Y167" s="565"/>
      <c r="Z167" s="565"/>
      <c r="AA167" s="565"/>
      <c r="AB167" s="565"/>
      <c r="AC167" s="565"/>
      <c r="AD167" s="565"/>
      <c r="AE167" s="565"/>
      <c r="AF167" s="565"/>
      <c r="AG167" s="565"/>
      <c r="AH167" s="565"/>
      <c r="AJ167" s="164" t="str">
        <f t="shared" si="46"/>
        <v/>
      </c>
      <c r="AK167" s="152" t="str">
        <f t="shared" ca="1" si="47"/>
        <v/>
      </c>
      <c r="AL167" s="165" t="str">
        <f t="shared" si="48"/>
        <v/>
      </c>
      <c r="AN167" s="154" t="str">
        <f t="shared" si="59"/>
        <v/>
      </c>
      <c r="AO167" s="835" t="str">
        <f t="shared" si="60"/>
        <v/>
      </c>
      <c r="AP167" s="155" t="str">
        <f t="shared" si="61"/>
        <v/>
      </c>
      <c r="AR167" s="166" t="str">
        <f t="shared" si="49"/>
        <v/>
      </c>
      <c r="AS167" s="167" t="str">
        <f t="shared" si="50"/>
        <v/>
      </c>
      <c r="AT167" s="168" t="str">
        <f t="shared" si="51"/>
        <v/>
      </c>
      <c r="AV167" s="160" t="str" cm="1">
        <f t="array" aca="1" ref="AV167" ca="1">IF(AND($M167=1,ISNUMBER(INDIRECT(ADDRESS(ROW(),COLUMN()-_mp_perc_gap)))), INDIRECT(ADDRESS(ROW(),COLUMN()-_mp_perc_gap))*(1-AV$8)*(1-$BQ$8), "")</f>
        <v/>
      </c>
      <c r="AW167" s="160" t="str" cm="1">
        <f t="array" aca="1" ref="AW167" ca="1">IF(AND($M167=1,ISNUMBER(INDIRECT(ADDRESS(ROW(),COLUMN()-_mp_perc_gap)))), INDIRECT(ADDRESS(ROW(),COLUMN()-_mp_perc_gap))*(1-AW$8)*(1-$BQ$8), "")</f>
        <v/>
      </c>
      <c r="AX167" s="160" t="str" cm="1">
        <f t="array" aca="1" ref="AX167" ca="1">IF(AND($M167=1,ISNUMBER(INDIRECT(ADDRESS(ROW(),COLUMN()-_mp_perc_gap)))), INDIRECT(ADDRESS(ROW(),COLUMN()-_mp_perc_gap))*(1-AX$8)*(1-$BQ$8), "")</f>
        <v/>
      </c>
      <c r="AY167" s="160" t="str" cm="1">
        <f t="array" aca="1" ref="AY167" ca="1">IF(AND($M167=1,ISNUMBER(INDIRECT(ADDRESS(ROW(),COLUMN()-_mp_perc_gap)))), INDIRECT(ADDRESS(ROW(),COLUMN()-_mp_perc_gap))*(1-AY$8)*(1-$BQ$8), "")</f>
        <v/>
      </c>
      <c r="AZ167" s="160" t="str" cm="1">
        <f t="array" aca="1" ref="AZ167" ca="1">IF(AND($M167=1,ISNUMBER(INDIRECT(ADDRESS(ROW(),COLUMN()-_mp_perc_gap)))), INDIRECT(ADDRESS(ROW(),COLUMN()-_mp_perc_gap))*(1-AZ$8)*(1-$BQ$8), "")</f>
        <v/>
      </c>
      <c r="BA167" s="160" t="str" cm="1">
        <f t="array" aca="1" ref="BA167" ca="1">IF(AND($M167=1,ISNUMBER(INDIRECT(ADDRESS(ROW(),COLUMN()-_mp_perc_gap)))), INDIRECT(ADDRESS(ROW(),COLUMN()-_mp_perc_gap))*(1-BA$8)*(1-$BQ$8), "")</f>
        <v/>
      </c>
      <c r="BB167" s="160" t="str" cm="1">
        <f t="array" aca="1" ref="BB167" ca="1">IF(AND($M167=1,ISNUMBER(INDIRECT(ADDRESS(ROW(),COLUMN()-_mp_perc_gap)))), INDIRECT(ADDRESS(ROW(),COLUMN()-_mp_perc_gap))*(1-BB$8)*(1-$BQ$8), "")</f>
        <v/>
      </c>
      <c r="BC167" s="160" t="str" cm="1">
        <f t="array" aca="1" ref="BC167" ca="1">IF(AND($M167=1,ISNUMBER(INDIRECT(ADDRESS(ROW(),COLUMN()-_mp_perc_gap)))), INDIRECT(ADDRESS(ROW(),COLUMN()-_mp_perc_gap))*(1-BC$8)*(1-$BQ$8), "")</f>
        <v/>
      </c>
      <c r="BD167" s="160" t="str" cm="1">
        <f t="array" aca="1" ref="BD167" ca="1">IF(AND($M167=1,ISNUMBER(INDIRECT(ADDRESS(ROW(),COLUMN()-_mp_perc_gap)))), INDIRECT(ADDRESS(ROW(),COLUMN()-_mp_perc_gap))*(1-BD$8)*(1-$BQ$8), "")</f>
        <v/>
      </c>
      <c r="BE167" s="160" t="str" cm="1">
        <f t="array" aca="1" ref="BE167" ca="1">IF(AND($M167=1,ISNUMBER(INDIRECT(ADDRESS(ROW(),COLUMN()-_mp_perc_gap)))), INDIRECT(ADDRESS(ROW(),COLUMN()-_mp_perc_gap))*(1-BE$8)*(1-$BQ$8), "")</f>
        <v/>
      </c>
      <c r="BF167" s="160" t="str" cm="1">
        <f t="array" aca="1" ref="BF167" ca="1">IF(AND($M167=1,ISNUMBER(INDIRECT(ADDRESS(ROW(),COLUMN()-_mp_perc_gap)))), INDIRECT(ADDRESS(ROW(),COLUMN()-_mp_perc_gap))*(1-BF$8)*(1-$BQ$8), "")</f>
        <v/>
      </c>
      <c r="BG167" s="160" t="str" cm="1">
        <f t="array" aca="1" ref="BG167" ca="1">IF(AND($M167=1,ISNUMBER(INDIRECT(ADDRESS(ROW(),COLUMN()-_mp_perc_gap)))), INDIRECT(ADDRESS(ROW(),COLUMN()-_mp_perc_gap))*(1-BG$8)*(1-$BQ$8), "")</f>
        <v/>
      </c>
      <c r="BH167" s="160" t="str" cm="1">
        <f t="array" aca="1" ref="BH167" ca="1">IF(AND($M167=1,ISNUMBER(INDIRECT(ADDRESS(ROW(),COLUMN()-_mp_perc_gap)))), INDIRECT(ADDRESS(ROW(),COLUMN()-_mp_perc_gap))*(1-BH$8)*(1-$BQ$8), "")</f>
        <v/>
      </c>
      <c r="BI167" s="160" t="str" cm="1">
        <f t="array" aca="1" ref="BI167" ca="1">IF(AND($M167=1,ISNUMBER(INDIRECT(ADDRESS(ROW(),COLUMN()-_mp_perc_gap)))), INDIRECT(ADDRESS(ROW(),COLUMN()-_mp_perc_gap))*(1-BI$8)*(1-$BQ$8), "")</f>
        <v/>
      </c>
      <c r="BJ167" s="160" t="str" cm="1">
        <f t="array" aca="1" ref="BJ167" ca="1">IF(AND($M167=1,ISNUMBER(INDIRECT(ADDRESS(ROW(),COLUMN()-_mp_perc_gap)))), INDIRECT(ADDRESS(ROW(),COLUMN()-_mp_perc_gap))*(1-BJ$8)*(1-$BQ$8), "")</f>
        <v/>
      </c>
      <c r="BK167" s="160" t="str" cm="1">
        <f t="array" aca="1" ref="BK167" ca="1">IF(AND($M167=1,ISNUMBER(INDIRECT(ADDRESS(ROW(),COLUMN()-_mp_perc_gap)))), INDIRECT(ADDRESS(ROW(),COLUMN()-_mp_perc_gap))*(1-BK$8)*(1-$BQ$8), "")</f>
        <v/>
      </c>
      <c r="BM167" s="169" t="str">
        <f t="shared" si="52"/>
        <v/>
      </c>
      <c r="BN167" s="842" t="str">
        <f t="shared" si="53"/>
        <v/>
      </c>
      <c r="BO167" s="843" t="str">
        <f t="shared" si="54"/>
        <v/>
      </c>
      <c r="BP167" s="841" t="str">
        <f t="shared" si="57"/>
        <v/>
      </c>
      <c r="BQ167" s="170"/>
      <c r="BR167" s="133" t="b">
        <f t="shared" si="55"/>
        <v>1</v>
      </c>
      <c r="BU167" s="171">
        <f t="shared" si="62"/>
        <v>0</v>
      </c>
      <c r="BV167" s="171"/>
    </row>
    <row r="168" spans="2:74" ht="14.95" customHeight="1" x14ac:dyDescent="0.2">
      <c r="B168" s="691">
        <v>157</v>
      </c>
      <c r="C168" s="554"/>
      <c r="D168" s="554"/>
      <c r="E168" s="555"/>
      <c r="F168" s="550"/>
      <c r="G168" s="551"/>
      <c r="H168" s="556"/>
      <c r="I168" s="557"/>
      <c r="J168" s="553"/>
      <c r="K168" s="146">
        <f t="shared" si="56"/>
        <v>0</v>
      </c>
      <c r="M168" s="147">
        <f t="shared" si="44"/>
        <v>0</v>
      </c>
      <c r="N168" s="148">
        <f xml:space="preserve"> IF(M168=0, 0,VLOOKUP($F168,'הנחיות למילוי-התחל כאן'!$F$6:$I$17,3,0))</f>
        <v>0</v>
      </c>
      <c r="O168" s="149">
        <f xml:space="preserve"> IF(M168=0, 0,VLOOKUP($F168,'הנחיות למילוי-התחל כאן'!$F$6:$I$17,4,0))</f>
        <v>0</v>
      </c>
      <c r="P168" s="852">
        <f t="shared" si="45"/>
        <v>0</v>
      </c>
      <c r="Q168" s="230" t="str">
        <f t="shared" si="58"/>
        <v>$S$168:$AH$168</v>
      </c>
      <c r="S168" s="565"/>
      <c r="T168" s="565"/>
      <c r="U168" s="565"/>
      <c r="V168" s="565"/>
      <c r="W168" s="565"/>
      <c r="X168" s="565"/>
      <c r="Y168" s="565"/>
      <c r="Z168" s="565"/>
      <c r="AA168" s="565"/>
      <c r="AB168" s="565"/>
      <c r="AC168" s="565"/>
      <c r="AD168" s="565"/>
      <c r="AE168" s="565"/>
      <c r="AF168" s="565"/>
      <c r="AG168" s="565"/>
      <c r="AH168" s="565"/>
      <c r="AJ168" s="164" t="str">
        <f t="shared" si="46"/>
        <v/>
      </c>
      <c r="AK168" s="152" t="str">
        <f t="shared" ca="1" si="47"/>
        <v/>
      </c>
      <c r="AL168" s="165" t="str">
        <f t="shared" si="48"/>
        <v/>
      </c>
      <c r="AN168" s="154" t="str">
        <f t="shared" si="59"/>
        <v/>
      </c>
      <c r="AO168" s="835" t="str">
        <f t="shared" si="60"/>
        <v/>
      </c>
      <c r="AP168" s="155" t="str">
        <f t="shared" si="61"/>
        <v/>
      </c>
      <c r="AR168" s="166" t="str">
        <f t="shared" si="49"/>
        <v/>
      </c>
      <c r="AS168" s="167" t="str">
        <f t="shared" si="50"/>
        <v/>
      </c>
      <c r="AT168" s="168" t="str">
        <f t="shared" si="51"/>
        <v/>
      </c>
      <c r="AV168" s="160" t="str" cm="1">
        <f t="array" aca="1" ref="AV168" ca="1">IF(AND($M168=1,ISNUMBER(INDIRECT(ADDRESS(ROW(),COLUMN()-_mp_perc_gap)))), INDIRECT(ADDRESS(ROW(),COLUMN()-_mp_perc_gap))*(1-AV$8)*(1-$BQ$8), "")</f>
        <v/>
      </c>
      <c r="AW168" s="160" t="str" cm="1">
        <f t="array" aca="1" ref="AW168" ca="1">IF(AND($M168=1,ISNUMBER(INDIRECT(ADDRESS(ROW(),COLUMN()-_mp_perc_gap)))), INDIRECT(ADDRESS(ROW(),COLUMN()-_mp_perc_gap))*(1-AW$8)*(1-$BQ$8), "")</f>
        <v/>
      </c>
      <c r="AX168" s="160" t="str" cm="1">
        <f t="array" aca="1" ref="AX168" ca="1">IF(AND($M168=1,ISNUMBER(INDIRECT(ADDRESS(ROW(),COLUMN()-_mp_perc_gap)))), INDIRECT(ADDRESS(ROW(),COLUMN()-_mp_perc_gap))*(1-AX$8)*(1-$BQ$8), "")</f>
        <v/>
      </c>
      <c r="AY168" s="160" t="str" cm="1">
        <f t="array" aca="1" ref="AY168" ca="1">IF(AND($M168=1,ISNUMBER(INDIRECT(ADDRESS(ROW(),COLUMN()-_mp_perc_gap)))), INDIRECT(ADDRESS(ROW(),COLUMN()-_mp_perc_gap))*(1-AY$8)*(1-$BQ$8), "")</f>
        <v/>
      </c>
      <c r="AZ168" s="160" t="str" cm="1">
        <f t="array" aca="1" ref="AZ168" ca="1">IF(AND($M168=1,ISNUMBER(INDIRECT(ADDRESS(ROW(),COLUMN()-_mp_perc_gap)))), INDIRECT(ADDRESS(ROW(),COLUMN()-_mp_perc_gap))*(1-AZ$8)*(1-$BQ$8), "")</f>
        <v/>
      </c>
      <c r="BA168" s="160" t="str" cm="1">
        <f t="array" aca="1" ref="BA168" ca="1">IF(AND($M168=1,ISNUMBER(INDIRECT(ADDRESS(ROW(),COLUMN()-_mp_perc_gap)))), INDIRECT(ADDRESS(ROW(),COLUMN()-_mp_perc_gap))*(1-BA$8)*(1-$BQ$8), "")</f>
        <v/>
      </c>
      <c r="BB168" s="160" t="str" cm="1">
        <f t="array" aca="1" ref="BB168" ca="1">IF(AND($M168=1,ISNUMBER(INDIRECT(ADDRESS(ROW(),COLUMN()-_mp_perc_gap)))), INDIRECT(ADDRESS(ROW(),COLUMN()-_mp_perc_gap))*(1-BB$8)*(1-$BQ$8), "")</f>
        <v/>
      </c>
      <c r="BC168" s="160" t="str" cm="1">
        <f t="array" aca="1" ref="BC168" ca="1">IF(AND($M168=1,ISNUMBER(INDIRECT(ADDRESS(ROW(),COLUMN()-_mp_perc_gap)))), INDIRECT(ADDRESS(ROW(),COLUMN()-_mp_perc_gap))*(1-BC$8)*(1-$BQ$8), "")</f>
        <v/>
      </c>
      <c r="BD168" s="160" t="str" cm="1">
        <f t="array" aca="1" ref="BD168" ca="1">IF(AND($M168=1,ISNUMBER(INDIRECT(ADDRESS(ROW(),COLUMN()-_mp_perc_gap)))), INDIRECT(ADDRESS(ROW(),COLUMN()-_mp_perc_gap))*(1-BD$8)*(1-$BQ$8), "")</f>
        <v/>
      </c>
      <c r="BE168" s="160" t="str" cm="1">
        <f t="array" aca="1" ref="BE168" ca="1">IF(AND($M168=1,ISNUMBER(INDIRECT(ADDRESS(ROW(),COLUMN()-_mp_perc_gap)))), INDIRECT(ADDRESS(ROW(),COLUMN()-_mp_perc_gap))*(1-BE$8)*(1-$BQ$8), "")</f>
        <v/>
      </c>
      <c r="BF168" s="160" t="str" cm="1">
        <f t="array" aca="1" ref="BF168" ca="1">IF(AND($M168=1,ISNUMBER(INDIRECT(ADDRESS(ROW(),COLUMN()-_mp_perc_gap)))), INDIRECT(ADDRESS(ROW(),COLUMN()-_mp_perc_gap))*(1-BF$8)*(1-$BQ$8), "")</f>
        <v/>
      </c>
      <c r="BG168" s="160" t="str" cm="1">
        <f t="array" aca="1" ref="BG168" ca="1">IF(AND($M168=1,ISNUMBER(INDIRECT(ADDRESS(ROW(),COLUMN()-_mp_perc_gap)))), INDIRECT(ADDRESS(ROW(),COLUMN()-_mp_perc_gap))*(1-BG$8)*(1-$BQ$8), "")</f>
        <v/>
      </c>
      <c r="BH168" s="160" t="str" cm="1">
        <f t="array" aca="1" ref="BH168" ca="1">IF(AND($M168=1,ISNUMBER(INDIRECT(ADDRESS(ROW(),COLUMN()-_mp_perc_gap)))), INDIRECT(ADDRESS(ROW(),COLUMN()-_mp_perc_gap))*(1-BH$8)*(1-$BQ$8), "")</f>
        <v/>
      </c>
      <c r="BI168" s="160" t="str" cm="1">
        <f t="array" aca="1" ref="BI168" ca="1">IF(AND($M168=1,ISNUMBER(INDIRECT(ADDRESS(ROW(),COLUMN()-_mp_perc_gap)))), INDIRECT(ADDRESS(ROW(),COLUMN()-_mp_perc_gap))*(1-BI$8)*(1-$BQ$8), "")</f>
        <v/>
      </c>
      <c r="BJ168" s="160" t="str" cm="1">
        <f t="array" aca="1" ref="BJ168" ca="1">IF(AND($M168=1,ISNUMBER(INDIRECT(ADDRESS(ROW(),COLUMN()-_mp_perc_gap)))), INDIRECT(ADDRESS(ROW(),COLUMN()-_mp_perc_gap))*(1-BJ$8)*(1-$BQ$8), "")</f>
        <v/>
      </c>
      <c r="BK168" s="160" t="str" cm="1">
        <f t="array" aca="1" ref="BK168" ca="1">IF(AND($M168=1,ISNUMBER(INDIRECT(ADDRESS(ROW(),COLUMN()-_mp_perc_gap)))), INDIRECT(ADDRESS(ROW(),COLUMN()-_mp_perc_gap))*(1-BK$8)*(1-$BQ$8), "")</f>
        <v/>
      </c>
      <c r="BM168" s="169" t="str">
        <f t="shared" si="52"/>
        <v/>
      </c>
      <c r="BN168" s="842" t="str">
        <f t="shared" si="53"/>
        <v/>
      </c>
      <c r="BO168" s="843" t="str">
        <f t="shared" si="54"/>
        <v/>
      </c>
      <c r="BP168" s="841" t="str">
        <f t="shared" si="57"/>
        <v/>
      </c>
      <c r="BQ168" s="170"/>
      <c r="BR168" s="133" t="b">
        <f t="shared" si="55"/>
        <v>1</v>
      </c>
      <c r="BU168" s="171">
        <f t="shared" si="62"/>
        <v>0</v>
      </c>
      <c r="BV168" s="171"/>
    </row>
    <row r="169" spans="2:74" ht="14.95" customHeight="1" x14ac:dyDescent="0.2">
      <c r="B169" s="691">
        <v>158</v>
      </c>
      <c r="C169" s="554"/>
      <c r="D169" s="554"/>
      <c r="E169" s="555"/>
      <c r="F169" s="550"/>
      <c r="G169" s="551"/>
      <c r="H169" s="556"/>
      <c r="I169" s="557"/>
      <c r="J169" s="553"/>
      <c r="K169" s="146">
        <f t="shared" si="56"/>
        <v>0</v>
      </c>
      <c r="M169" s="147">
        <f t="shared" si="44"/>
        <v>0</v>
      </c>
      <c r="N169" s="148">
        <f xml:space="preserve"> IF(M169=0, 0,VLOOKUP($F169,'הנחיות למילוי-התחל כאן'!$F$6:$I$17,3,0))</f>
        <v>0</v>
      </c>
      <c r="O169" s="149">
        <f xml:space="preserve"> IF(M169=0, 0,VLOOKUP($F169,'הנחיות למילוי-התחל כאן'!$F$6:$I$17,4,0))</f>
        <v>0</v>
      </c>
      <c r="P169" s="852">
        <f t="shared" si="45"/>
        <v>0</v>
      </c>
      <c r="Q169" s="230" t="str">
        <f t="shared" si="58"/>
        <v>$S$169:$AH$169</v>
      </c>
      <c r="S169" s="565"/>
      <c r="T169" s="565"/>
      <c r="U169" s="565"/>
      <c r="V169" s="565"/>
      <c r="W169" s="565"/>
      <c r="X169" s="565"/>
      <c r="Y169" s="565"/>
      <c r="Z169" s="565"/>
      <c r="AA169" s="565"/>
      <c r="AB169" s="565"/>
      <c r="AC169" s="565"/>
      <c r="AD169" s="565"/>
      <c r="AE169" s="565"/>
      <c r="AF169" s="565"/>
      <c r="AG169" s="565"/>
      <c r="AH169" s="565"/>
      <c r="AJ169" s="164" t="str">
        <f t="shared" si="46"/>
        <v/>
      </c>
      <c r="AK169" s="152" t="str">
        <f t="shared" ca="1" si="47"/>
        <v/>
      </c>
      <c r="AL169" s="165" t="str">
        <f t="shared" si="48"/>
        <v/>
      </c>
      <c r="AN169" s="154" t="str">
        <f t="shared" si="59"/>
        <v/>
      </c>
      <c r="AO169" s="835" t="str">
        <f t="shared" si="60"/>
        <v/>
      </c>
      <c r="AP169" s="155" t="str">
        <f t="shared" si="61"/>
        <v/>
      </c>
      <c r="AR169" s="166" t="str">
        <f t="shared" si="49"/>
        <v/>
      </c>
      <c r="AS169" s="167" t="str">
        <f t="shared" si="50"/>
        <v/>
      </c>
      <c r="AT169" s="168" t="str">
        <f t="shared" si="51"/>
        <v/>
      </c>
      <c r="AV169" s="160" t="str" cm="1">
        <f t="array" aca="1" ref="AV169" ca="1">IF(AND($M169=1,ISNUMBER(INDIRECT(ADDRESS(ROW(),COLUMN()-_mp_perc_gap)))), INDIRECT(ADDRESS(ROW(),COLUMN()-_mp_perc_gap))*(1-AV$8)*(1-$BQ$8), "")</f>
        <v/>
      </c>
      <c r="AW169" s="160" t="str" cm="1">
        <f t="array" aca="1" ref="AW169" ca="1">IF(AND($M169=1,ISNUMBER(INDIRECT(ADDRESS(ROW(),COLUMN()-_mp_perc_gap)))), INDIRECT(ADDRESS(ROW(),COLUMN()-_mp_perc_gap))*(1-AW$8)*(1-$BQ$8), "")</f>
        <v/>
      </c>
      <c r="AX169" s="160" t="str" cm="1">
        <f t="array" aca="1" ref="AX169" ca="1">IF(AND($M169=1,ISNUMBER(INDIRECT(ADDRESS(ROW(),COLUMN()-_mp_perc_gap)))), INDIRECT(ADDRESS(ROW(),COLUMN()-_mp_perc_gap))*(1-AX$8)*(1-$BQ$8), "")</f>
        <v/>
      </c>
      <c r="AY169" s="160" t="str" cm="1">
        <f t="array" aca="1" ref="AY169" ca="1">IF(AND($M169=1,ISNUMBER(INDIRECT(ADDRESS(ROW(),COLUMN()-_mp_perc_gap)))), INDIRECT(ADDRESS(ROW(),COLUMN()-_mp_perc_gap))*(1-AY$8)*(1-$BQ$8), "")</f>
        <v/>
      </c>
      <c r="AZ169" s="160" t="str" cm="1">
        <f t="array" aca="1" ref="AZ169" ca="1">IF(AND($M169=1,ISNUMBER(INDIRECT(ADDRESS(ROW(),COLUMN()-_mp_perc_gap)))), INDIRECT(ADDRESS(ROW(),COLUMN()-_mp_perc_gap))*(1-AZ$8)*(1-$BQ$8), "")</f>
        <v/>
      </c>
      <c r="BA169" s="160" t="str" cm="1">
        <f t="array" aca="1" ref="BA169" ca="1">IF(AND($M169=1,ISNUMBER(INDIRECT(ADDRESS(ROW(),COLUMN()-_mp_perc_gap)))), INDIRECT(ADDRESS(ROW(),COLUMN()-_mp_perc_gap))*(1-BA$8)*(1-$BQ$8), "")</f>
        <v/>
      </c>
      <c r="BB169" s="160" t="str" cm="1">
        <f t="array" aca="1" ref="BB169" ca="1">IF(AND($M169=1,ISNUMBER(INDIRECT(ADDRESS(ROW(),COLUMN()-_mp_perc_gap)))), INDIRECT(ADDRESS(ROW(),COLUMN()-_mp_perc_gap))*(1-BB$8)*(1-$BQ$8), "")</f>
        <v/>
      </c>
      <c r="BC169" s="160" t="str" cm="1">
        <f t="array" aca="1" ref="BC169" ca="1">IF(AND($M169=1,ISNUMBER(INDIRECT(ADDRESS(ROW(),COLUMN()-_mp_perc_gap)))), INDIRECT(ADDRESS(ROW(),COLUMN()-_mp_perc_gap))*(1-BC$8)*(1-$BQ$8), "")</f>
        <v/>
      </c>
      <c r="BD169" s="160" t="str" cm="1">
        <f t="array" aca="1" ref="BD169" ca="1">IF(AND($M169=1,ISNUMBER(INDIRECT(ADDRESS(ROW(),COLUMN()-_mp_perc_gap)))), INDIRECT(ADDRESS(ROW(),COLUMN()-_mp_perc_gap))*(1-BD$8)*(1-$BQ$8), "")</f>
        <v/>
      </c>
      <c r="BE169" s="160" t="str" cm="1">
        <f t="array" aca="1" ref="BE169" ca="1">IF(AND($M169=1,ISNUMBER(INDIRECT(ADDRESS(ROW(),COLUMN()-_mp_perc_gap)))), INDIRECT(ADDRESS(ROW(),COLUMN()-_mp_perc_gap))*(1-BE$8)*(1-$BQ$8), "")</f>
        <v/>
      </c>
      <c r="BF169" s="160" t="str" cm="1">
        <f t="array" aca="1" ref="BF169" ca="1">IF(AND($M169=1,ISNUMBER(INDIRECT(ADDRESS(ROW(),COLUMN()-_mp_perc_gap)))), INDIRECT(ADDRESS(ROW(),COLUMN()-_mp_perc_gap))*(1-BF$8)*(1-$BQ$8), "")</f>
        <v/>
      </c>
      <c r="BG169" s="160" t="str" cm="1">
        <f t="array" aca="1" ref="BG169" ca="1">IF(AND($M169=1,ISNUMBER(INDIRECT(ADDRESS(ROW(),COLUMN()-_mp_perc_gap)))), INDIRECT(ADDRESS(ROW(),COLUMN()-_mp_perc_gap))*(1-BG$8)*(1-$BQ$8), "")</f>
        <v/>
      </c>
      <c r="BH169" s="160" t="str" cm="1">
        <f t="array" aca="1" ref="BH169" ca="1">IF(AND($M169=1,ISNUMBER(INDIRECT(ADDRESS(ROW(),COLUMN()-_mp_perc_gap)))), INDIRECT(ADDRESS(ROW(),COLUMN()-_mp_perc_gap))*(1-BH$8)*(1-$BQ$8), "")</f>
        <v/>
      </c>
      <c r="BI169" s="160" t="str" cm="1">
        <f t="array" aca="1" ref="BI169" ca="1">IF(AND($M169=1,ISNUMBER(INDIRECT(ADDRESS(ROW(),COLUMN()-_mp_perc_gap)))), INDIRECT(ADDRESS(ROW(),COLUMN()-_mp_perc_gap))*(1-BI$8)*(1-$BQ$8), "")</f>
        <v/>
      </c>
      <c r="BJ169" s="160" t="str" cm="1">
        <f t="array" aca="1" ref="BJ169" ca="1">IF(AND($M169=1,ISNUMBER(INDIRECT(ADDRESS(ROW(),COLUMN()-_mp_perc_gap)))), INDIRECT(ADDRESS(ROW(),COLUMN()-_mp_perc_gap))*(1-BJ$8)*(1-$BQ$8), "")</f>
        <v/>
      </c>
      <c r="BK169" s="160" t="str" cm="1">
        <f t="array" aca="1" ref="BK169" ca="1">IF(AND($M169=1,ISNUMBER(INDIRECT(ADDRESS(ROW(),COLUMN()-_mp_perc_gap)))), INDIRECT(ADDRESS(ROW(),COLUMN()-_mp_perc_gap))*(1-BK$8)*(1-$BQ$8), "")</f>
        <v/>
      </c>
      <c r="BM169" s="169" t="str">
        <f t="shared" si="52"/>
        <v/>
      </c>
      <c r="BN169" s="842" t="str">
        <f t="shared" si="53"/>
        <v/>
      </c>
      <c r="BO169" s="843" t="str">
        <f t="shared" si="54"/>
        <v/>
      </c>
      <c r="BP169" s="841" t="str">
        <f t="shared" si="57"/>
        <v/>
      </c>
      <c r="BQ169" s="170"/>
      <c r="BR169" s="133" t="b">
        <f t="shared" si="55"/>
        <v>1</v>
      </c>
      <c r="BU169" s="171">
        <f t="shared" si="62"/>
        <v>0</v>
      </c>
      <c r="BV169" s="171"/>
    </row>
    <row r="170" spans="2:74" ht="14.95" customHeight="1" x14ac:dyDescent="0.2">
      <c r="B170" s="691">
        <v>159</v>
      </c>
      <c r="C170" s="554"/>
      <c r="D170" s="554"/>
      <c r="E170" s="555"/>
      <c r="F170" s="550"/>
      <c r="G170" s="551"/>
      <c r="H170" s="556"/>
      <c r="I170" s="557"/>
      <c r="J170" s="553"/>
      <c r="K170" s="146">
        <f t="shared" si="56"/>
        <v>0</v>
      </c>
      <c r="M170" s="147">
        <f t="shared" si="44"/>
        <v>0</v>
      </c>
      <c r="N170" s="148">
        <f xml:space="preserve"> IF(M170=0, 0,VLOOKUP($F170,'הנחיות למילוי-התחל כאן'!$F$6:$I$17,3,0))</f>
        <v>0</v>
      </c>
      <c r="O170" s="149">
        <f xml:space="preserve"> IF(M170=0, 0,VLOOKUP($F170,'הנחיות למילוי-התחל כאן'!$F$6:$I$17,4,0))</f>
        <v>0</v>
      </c>
      <c r="P170" s="852">
        <f t="shared" si="45"/>
        <v>0</v>
      </c>
      <c r="Q170" s="230" t="str">
        <f t="shared" si="58"/>
        <v>$S$170:$AH$170</v>
      </c>
      <c r="S170" s="565"/>
      <c r="T170" s="565"/>
      <c r="U170" s="565"/>
      <c r="V170" s="565"/>
      <c r="W170" s="565"/>
      <c r="X170" s="565"/>
      <c r="Y170" s="565"/>
      <c r="Z170" s="565"/>
      <c r="AA170" s="565"/>
      <c r="AB170" s="565"/>
      <c r="AC170" s="565"/>
      <c r="AD170" s="565"/>
      <c r="AE170" s="565"/>
      <c r="AF170" s="565"/>
      <c r="AG170" s="565"/>
      <c r="AH170" s="565"/>
      <c r="AJ170" s="164" t="str">
        <f t="shared" si="46"/>
        <v/>
      </c>
      <c r="AK170" s="152" t="str">
        <f t="shared" ca="1" si="47"/>
        <v/>
      </c>
      <c r="AL170" s="165" t="str">
        <f t="shared" si="48"/>
        <v/>
      </c>
      <c r="AN170" s="154" t="str">
        <f t="shared" si="59"/>
        <v/>
      </c>
      <c r="AO170" s="835" t="str">
        <f t="shared" si="60"/>
        <v/>
      </c>
      <c r="AP170" s="155" t="str">
        <f t="shared" si="61"/>
        <v/>
      </c>
      <c r="AR170" s="166" t="str">
        <f t="shared" si="49"/>
        <v/>
      </c>
      <c r="AS170" s="167" t="str">
        <f t="shared" si="50"/>
        <v/>
      </c>
      <c r="AT170" s="168" t="str">
        <f t="shared" si="51"/>
        <v/>
      </c>
      <c r="AV170" s="160" t="str" cm="1">
        <f t="array" aca="1" ref="AV170" ca="1">IF(AND($M170=1,ISNUMBER(INDIRECT(ADDRESS(ROW(),COLUMN()-_mp_perc_gap)))), INDIRECT(ADDRESS(ROW(),COLUMN()-_mp_perc_gap))*(1-AV$8)*(1-$BQ$8), "")</f>
        <v/>
      </c>
      <c r="AW170" s="160" t="str" cm="1">
        <f t="array" aca="1" ref="AW170" ca="1">IF(AND($M170=1,ISNUMBER(INDIRECT(ADDRESS(ROW(),COLUMN()-_mp_perc_gap)))), INDIRECT(ADDRESS(ROW(),COLUMN()-_mp_perc_gap))*(1-AW$8)*(1-$BQ$8), "")</f>
        <v/>
      </c>
      <c r="AX170" s="160" t="str" cm="1">
        <f t="array" aca="1" ref="AX170" ca="1">IF(AND($M170=1,ISNUMBER(INDIRECT(ADDRESS(ROW(),COLUMN()-_mp_perc_gap)))), INDIRECT(ADDRESS(ROW(),COLUMN()-_mp_perc_gap))*(1-AX$8)*(1-$BQ$8), "")</f>
        <v/>
      </c>
      <c r="AY170" s="160" t="str" cm="1">
        <f t="array" aca="1" ref="AY170" ca="1">IF(AND($M170=1,ISNUMBER(INDIRECT(ADDRESS(ROW(),COLUMN()-_mp_perc_gap)))), INDIRECT(ADDRESS(ROW(),COLUMN()-_mp_perc_gap))*(1-AY$8)*(1-$BQ$8), "")</f>
        <v/>
      </c>
      <c r="AZ170" s="160" t="str" cm="1">
        <f t="array" aca="1" ref="AZ170" ca="1">IF(AND($M170=1,ISNUMBER(INDIRECT(ADDRESS(ROW(),COLUMN()-_mp_perc_gap)))), INDIRECT(ADDRESS(ROW(),COLUMN()-_mp_perc_gap))*(1-AZ$8)*(1-$BQ$8), "")</f>
        <v/>
      </c>
      <c r="BA170" s="160" t="str" cm="1">
        <f t="array" aca="1" ref="BA170" ca="1">IF(AND($M170=1,ISNUMBER(INDIRECT(ADDRESS(ROW(),COLUMN()-_mp_perc_gap)))), INDIRECT(ADDRESS(ROW(),COLUMN()-_mp_perc_gap))*(1-BA$8)*(1-$BQ$8), "")</f>
        <v/>
      </c>
      <c r="BB170" s="160" t="str" cm="1">
        <f t="array" aca="1" ref="BB170" ca="1">IF(AND($M170=1,ISNUMBER(INDIRECT(ADDRESS(ROW(),COLUMN()-_mp_perc_gap)))), INDIRECT(ADDRESS(ROW(),COLUMN()-_mp_perc_gap))*(1-BB$8)*(1-$BQ$8), "")</f>
        <v/>
      </c>
      <c r="BC170" s="160" t="str" cm="1">
        <f t="array" aca="1" ref="BC170" ca="1">IF(AND($M170=1,ISNUMBER(INDIRECT(ADDRESS(ROW(),COLUMN()-_mp_perc_gap)))), INDIRECT(ADDRESS(ROW(),COLUMN()-_mp_perc_gap))*(1-BC$8)*(1-$BQ$8), "")</f>
        <v/>
      </c>
      <c r="BD170" s="160" t="str" cm="1">
        <f t="array" aca="1" ref="BD170" ca="1">IF(AND($M170=1,ISNUMBER(INDIRECT(ADDRESS(ROW(),COLUMN()-_mp_perc_gap)))), INDIRECT(ADDRESS(ROW(),COLUMN()-_mp_perc_gap))*(1-BD$8)*(1-$BQ$8), "")</f>
        <v/>
      </c>
      <c r="BE170" s="160" t="str" cm="1">
        <f t="array" aca="1" ref="BE170" ca="1">IF(AND($M170=1,ISNUMBER(INDIRECT(ADDRESS(ROW(),COLUMN()-_mp_perc_gap)))), INDIRECT(ADDRESS(ROW(),COLUMN()-_mp_perc_gap))*(1-BE$8)*(1-$BQ$8), "")</f>
        <v/>
      </c>
      <c r="BF170" s="160" t="str" cm="1">
        <f t="array" aca="1" ref="BF170" ca="1">IF(AND($M170=1,ISNUMBER(INDIRECT(ADDRESS(ROW(),COLUMN()-_mp_perc_gap)))), INDIRECT(ADDRESS(ROW(),COLUMN()-_mp_perc_gap))*(1-BF$8)*(1-$BQ$8), "")</f>
        <v/>
      </c>
      <c r="BG170" s="160" t="str" cm="1">
        <f t="array" aca="1" ref="BG170" ca="1">IF(AND($M170=1,ISNUMBER(INDIRECT(ADDRESS(ROW(),COLUMN()-_mp_perc_gap)))), INDIRECT(ADDRESS(ROW(),COLUMN()-_mp_perc_gap))*(1-BG$8)*(1-$BQ$8), "")</f>
        <v/>
      </c>
      <c r="BH170" s="160" t="str" cm="1">
        <f t="array" aca="1" ref="BH170" ca="1">IF(AND($M170=1,ISNUMBER(INDIRECT(ADDRESS(ROW(),COLUMN()-_mp_perc_gap)))), INDIRECT(ADDRESS(ROW(),COLUMN()-_mp_perc_gap))*(1-BH$8)*(1-$BQ$8), "")</f>
        <v/>
      </c>
      <c r="BI170" s="160" t="str" cm="1">
        <f t="array" aca="1" ref="BI170" ca="1">IF(AND($M170=1,ISNUMBER(INDIRECT(ADDRESS(ROW(),COLUMN()-_mp_perc_gap)))), INDIRECT(ADDRESS(ROW(),COLUMN()-_mp_perc_gap))*(1-BI$8)*(1-$BQ$8), "")</f>
        <v/>
      </c>
      <c r="BJ170" s="160" t="str" cm="1">
        <f t="array" aca="1" ref="BJ170" ca="1">IF(AND($M170=1,ISNUMBER(INDIRECT(ADDRESS(ROW(),COLUMN()-_mp_perc_gap)))), INDIRECT(ADDRESS(ROW(),COLUMN()-_mp_perc_gap))*(1-BJ$8)*(1-$BQ$8), "")</f>
        <v/>
      </c>
      <c r="BK170" s="160" t="str" cm="1">
        <f t="array" aca="1" ref="BK170" ca="1">IF(AND($M170=1,ISNUMBER(INDIRECT(ADDRESS(ROW(),COLUMN()-_mp_perc_gap)))), INDIRECT(ADDRESS(ROW(),COLUMN()-_mp_perc_gap))*(1-BK$8)*(1-$BQ$8), "")</f>
        <v/>
      </c>
      <c r="BM170" s="169" t="str">
        <f t="shared" si="52"/>
        <v/>
      </c>
      <c r="BN170" s="842" t="str">
        <f t="shared" si="53"/>
        <v/>
      </c>
      <c r="BO170" s="843" t="str">
        <f t="shared" si="54"/>
        <v/>
      </c>
      <c r="BP170" s="841" t="str">
        <f t="shared" si="57"/>
        <v/>
      </c>
      <c r="BQ170" s="170"/>
      <c r="BR170" s="133" t="b">
        <f t="shared" si="55"/>
        <v>1</v>
      </c>
      <c r="BU170" s="171">
        <f t="shared" si="62"/>
        <v>0</v>
      </c>
      <c r="BV170" s="171"/>
    </row>
    <row r="171" spans="2:74" ht="14.95" customHeight="1" x14ac:dyDescent="0.2">
      <c r="B171" s="691">
        <v>160</v>
      </c>
      <c r="C171" s="554"/>
      <c r="D171" s="554"/>
      <c r="E171" s="555"/>
      <c r="F171" s="550"/>
      <c r="G171" s="551"/>
      <c r="H171" s="556"/>
      <c r="I171" s="557"/>
      <c r="J171" s="553"/>
      <c r="K171" s="146">
        <f t="shared" si="56"/>
        <v>0</v>
      </c>
      <c r="M171" s="147">
        <f t="shared" si="44"/>
        <v>0</v>
      </c>
      <c r="N171" s="148">
        <f xml:space="preserve"> IF(M171=0, 0,VLOOKUP($F171,'הנחיות למילוי-התחל כאן'!$F$6:$I$17,3,0))</f>
        <v>0</v>
      </c>
      <c r="O171" s="149">
        <f xml:space="preserve"> IF(M171=0, 0,VLOOKUP($F171,'הנחיות למילוי-התחל כאן'!$F$6:$I$17,4,0))</f>
        <v>0</v>
      </c>
      <c r="P171" s="852">
        <f t="shared" si="45"/>
        <v>0</v>
      </c>
      <c r="Q171" s="230" t="str">
        <f t="shared" si="58"/>
        <v>$S$171:$AH$171</v>
      </c>
      <c r="S171" s="565"/>
      <c r="T171" s="565"/>
      <c r="U171" s="565"/>
      <c r="V171" s="565"/>
      <c r="W171" s="565"/>
      <c r="X171" s="565"/>
      <c r="Y171" s="565"/>
      <c r="Z171" s="565"/>
      <c r="AA171" s="565"/>
      <c r="AB171" s="565"/>
      <c r="AC171" s="565"/>
      <c r="AD171" s="565"/>
      <c r="AE171" s="565"/>
      <c r="AF171" s="565"/>
      <c r="AG171" s="565"/>
      <c r="AH171" s="565"/>
      <c r="AJ171" s="164" t="str">
        <f t="shared" si="46"/>
        <v/>
      </c>
      <c r="AK171" s="152" t="str">
        <f t="shared" ca="1" si="47"/>
        <v/>
      </c>
      <c r="AL171" s="165" t="str">
        <f t="shared" si="48"/>
        <v/>
      </c>
      <c r="AN171" s="154" t="str">
        <f t="shared" si="59"/>
        <v/>
      </c>
      <c r="AO171" s="835" t="str">
        <f t="shared" si="60"/>
        <v/>
      </c>
      <c r="AP171" s="155" t="str">
        <f t="shared" si="61"/>
        <v/>
      </c>
      <c r="AR171" s="166" t="str">
        <f t="shared" si="49"/>
        <v/>
      </c>
      <c r="AS171" s="167" t="str">
        <f t="shared" si="50"/>
        <v/>
      </c>
      <c r="AT171" s="168" t="str">
        <f t="shared" si="51"/>
        <v/>
      </c>
      <c r="AV171" s="160" t="str" cm="1">
        <f t="array" aca="1" ref="AV171" ca="1">IF(AND($M171=1,ISNUMBER(INDIRECT(ADDRESS(ROW(),COLUMN()-_mp_perc_gap)))), INDIRECT(ADDRESS(ROW(),COLUMN()-_mp_perc_gap))*(1-AV$8)*(1-$BQ$8), "")</f>
        <v/>
      </c>
      <c r="AW171" s="160" t="str" cm="1">
        <f t="array" aca="1" ref="AW171" ca="1">IF(AND($M171=1,ISNUMBER(INDIRECT(ADDRESS(ROW(),COLUMN()-_mp_perc_gap)))), INDIRECT(ADDRESS(ROW(),COLUMN()-_mp_perc_gap))*(1-AW$8)*(1-$BQ$8), "")</f>
        <v/>
      </c>
      <c r="AX171" s="160" t="str" cm="1">
        <f t="array" aca="1" ref="AX171" ca="1">IF(AND($M171=1,ISNUMBER(INDIRECT(ADDRESS(ROW(),COLUMN()-_mp_perc_gap)))), INDIRECT(ADDRESS(ROW(),COLUMN()-_mp_perc_gap))*(1-AX$8)*(1-$BQ$8), "")</f>
        <v/>
      </c>
      <c r="AY171" s="160" t="str" cm="1">
        <f t="array" aca="1" ref="AY171" ca="1">IF(AND($M171=1,ISNUMBER(INDIRECT(ADDRESS(ROW(),COLUMN()-_mp_perc_gap)))), INDIRECT(ADDRESS(ROW(),COLUMN()-_mp_perc_gap))*(1-AY$8)*(1-$BQ$8), "")</f>
        <v/>
      </c>
      <c r="AZ171" s="160" t="str" cm="1">
        <f t="array" aca="1" ref="AZ171" ca="1">IF(AND($M171=1,ISNUMBER(INDIRECT(ADDRESS(ROW(),COLUMN()-_mp_perc_gap)))), INDIRECT(ADDRESS(ROW(),COLUMN()-_mp_perc_gap))*(1-AZ$8)*(1-$BQ$8), "")</f>
        <v/>
      </c>
      <c r="BA171" s="160" t="str" cm="1">
        <f t="array" aca="1" ref="BA171" ca="1">IF(AND($M171=1,ISNUMBER(INDIRECT(ADDRESS(ROW(),COLUMN()-_mp_perc_gap)))), INDIRECT(ADDRESS(ROW(),COLUMN()-_mp_perc_gap))*(1-BA$8)*(1-$BQ$8), "")</f>
        <v/>
      </c>
      <c r="BB171" s="160" t="str" cm="1">
        <f t="array" aca="1" ref="BB171" ca="1">IF(AND($M171=1,ISNUMBER(INDIRECT(ADDRESS(ROW(),COLUMN()-_mp_perc_gap)))), INDIRECT(ADDRESS(ROW(),COLUMN()-_mp_perc_gap))*(1-BB$8)*(1-$BQ$8), "")</f>
        <v/>
      </c>
      <c r="BC171" s="160" t="str" cm="1">
        <f t="array" aca="1" ref="BC171" ca="1">IF(AND($M171=1,ISNUMBER(INDIRECT(ADDRESS(ROW(),COLUMN()-_mp_perc_gap)))), INDIRECT(ADDRESS(ROW(),COLUMN()-_mp_perc_gap))*(1-BC$8)*(1-$BQ$8), "")</f>
        <v/>
      </c>
      <c r="BD171" s="160" t="str" cm="1">
        <f t="array" aca="1" ref="BD171" ca="1">IF(AND($M171=1,ISNUMBER(INDIRECT(ADDRESS(ROW(),COLUMN()-_mp_perc_gap)))), INDIRECT(ADDRESS(ROW(),COLUMN()-_mp_perc_gap))*(1-BD$8)*(1-$BQ$8), "")</f>
        <v/>
      </c>
      <c r="BE171" s="160" t="str" cm="1">
        <f t="array" aca="1" ref="BE171" ca="1">IF(AND($M171=1,ISNUMBER(INDIRECT(ADDRESS(ROW(),COLUMN()-_mp_perc_gap)))), INDIRECT(ADDRESS(ROW(),COLUMN()-_mp_perc_gap))*(1-BE$8)*(1-$BQ$8), "")</f>
        <v/>
      </c>
      <c r="BF171" s="160" t="str" cm="1">
        <f t="array" aca="1" ref="BF171" ca="1">IF(AND($M171=1,ISNUMBER(INDIRECT(ADDRESS(ROW(),COLUMN()-_mp_perc_gap)))), INDIRECT(ADDRESS(ROW(),COLUMN()-_mp_perc_gap))*(1-BF$8)*(1-$BQ$8), "")</f>
        <v/>
      </c>
      <c r="BG171" s="160" t="str" cm="1">
        <f t="array" aca="1" ref="BG171" ca="1">IF(AND($M171=1,ISNUMBER(INDIRECT(ADDRESS(ROW(),COLUMN()-_mp_perc_gap)))), INDIRECT(ADDRESS(ROW(),COLUMN()-_mp_perc_gap))*(1-BG$8)*(1-$BQ$8), "")</f>
        <v/>
      </c>
      <c r="BH171" s="160" t="str" cm="1">
        <f t="array" aca="1" ref="BH171" ca="1">IF(AND($M171=1,ISNUMBER(INDIRECT(ADDRESS(ROW(),COLUMN()-_mp_perc_gap)))), INDIRECT(ADDRESS(ROW(),COLUMN()-_mp_perc_gap))*(1-BH$8)*(1-$BQ$8), "")</f>
        <v/>
      </c>
      <c r="BI171" s="160" t="str" cm="1">
        <f t="array" aca="1" ref="BI171" ca="1">IF(AND($M171=1,ISNUMBER(INDIRECT(ADDRESS(ROW(),COLUMN()-_mp_perc_gap)))), INDIRECT(ADDRESS(ROW(),COLUMN()-_mp_perc_gap))*(1-BI$8)*(1-$BQ$8), "")</f>
        <v/>
      </c>
      <c r="BJ171" s="160" t="str" cm="1">
        <f t="array" aca="1" ref="BJ171" ca="1">IF(AND($M171=1,ISNUMBER(INDIRECT(ADDRESS(ROW(),COLUMN()-_mp_perc_gap)))), INDIRECT(ADDRESS(ROW(),COLUMN()-_mp_perc_gap))*(1-BJ$8)*(1-$BQ$8), "")</f>
        <v/>
      </c>
      <c r="BK171" s="160" t="str" cm="1">
        <f t="array" aca="1" ref="BK171" ca="1">IF(AND($M171=1,ISNUMBER(INDIRECT(ADDRESS(ROW(),COLUMN()-_mp_perc_gap)))), INDIRECT(ADDRESS(ROW(),COLUMN()-_mp_perc_gap))*(1-BK$8)*(1-$BQ$8), "")</f>
        <v/>
      </c>
      <c r="BM171" s="169" t="str">
        <f t="shared" si="52"/>
        <v/>
      </c>
      <c r="BN171" s="842" t="str">
        <f t="shared" si="53"/>
        <v/>
      </c>
      <c r="BO171" s="843" t="str">
        <f t="shared" si="54"/>
        <v/>
      </c>
      <c r="BP171" s="841" t="str">
        <f t="shared" si="57"/>
        <v/>
      </c>
      <c r="BQ171" s="170"/>
      <c r="BR171" s="133" t="b">
        <f t="shared" si="55"/>
        <v>1</v>
      </c>
      <c r="BU171" s="171">
        <f t="shared" si="62"/>
        <v>0</v>
      </c>
      <c r="BV171" s="171"/>
    </row>
    <row r="172" spans="2:74" ht="14.95" customHeight="1" x14ac:dyDescent="0.2">
      <c r="B172" s="691">
        <v>161</v>
      </c>
      <c r="C172" s="554"/>
      <c r="D172" s="554"/>
      <c r="E172" s="555"/>
      <c r="F172" s="550"/>
      <c r="G172" s="551"/>
      <c r="H172" s="556"/>
      <c r="I172" s="557"/>
      <c r="J172" s="553"/>
      <c r="K172" s="146">
        <f t="shared" si="56"/>
        <v>0</v>
      </c>
      <c r="M172" s="147">
        <f t="shared" si="44"/>
        <v>0</v>
      </c>
      <c r="N172" s="148">
        <f xml:space="preserve"> IF(M172=0, 0,VLOOKUP($F172,'הנחיות למילוי-התחל כאן'!$F$6:$I$17,3,0))</f>
        <v>0</v>
      </c>
      <c r="O172" s="149">
        <f xml:space="preserve"> IF(M172=0, 0,VLOOKUP($F172,'הנחיות למילוי-התחל כאן'!$F$6:$I$17,4,0))</f>
        <v>0</v>
      </c>
      <c r="P172" s="852">
        <f t="shared" si="45"/>
        <v>0</v>
      </c>
      <c r="Q172" s="230" t="str">
        <f t="shared" si="58"/>
        <v>$S$172:$AH$172</v>
      </c>
      <c r="S172" s="565"/>
      <c r="T172" s="565"/>
      <c r="U172" s="565"/>
      <c r="V172" s="565"/>
      <c r="W172" s="565"/>
      <c r="X172" s="565"/>
      <c r="Y172" s="565"/>
      <c r="Z172" s="565"/>
      <c r="AA172" s="565"/>
      <c r="AB172" s="565"/>
      <c r="AC172" s="565"/>
      <c r="AD172" s="565"/>
      <c r="AE172" s="565"/>
      <c r="AF172" s="565"/>
      <c r="AG172" s="565"/>
      <c r="AH172" s="565"/>
      <c r="AJ172" s="164" t="str">
        <f t="shared" si="46"/>
        <v/>
      </c>
      <c r="AK172" s="152" t="str">
        <f t="shared" ca="1" si="47"/>
        <v/>
      </c>
      <c r="AL172" s="165" t="str">
        <f t="shared" si="48"/>
        <v/>
      </c>
      <c r="AN172" s="154" t="str">
        <f t="shared" si="59"/>
        <v/>
      </c>
      <c r="AO172" s="835" t="str">
        <f t="shared" si="60"/>
        <v/>
      </c>
      <c r="AP172" s="155" t="str">
        <f t="shared" si="61"/>
        <v/>
      </c>
      <c r="AR172" s="166" t="str">
        <f t="shared" si="49"/>
        <v/>
      </c>
      <c r="AS172" s="167" t="str">
        <f t="shared" si="50"/>
        <v/>
      </c>
      <c r="AT172" s="168" t="str">
        <f t="shared" si="51"/>
        <v/>
      </c>
      <c r="AV172" s="160" t="str" cm="1">
        <f t="array" aca="1" ref="AV172" ca="1">IF(AND($M172=1,ISNUMBER(INDIRECT(ADDRESS(ROW(),COLUMN()-_mp_perc_gap)))), INDIRECT(ADDRESS(ROW(),COLUMN()-_mp_perc_gap))*(1-AV$8)*(1-$BQ$8), "")</f>
        <v/>
      </c>
      <c r="AW172" s="160" t="str" cm="1">
        <f t="array" aca="1" ref="AW172" ca="1">IF(AND($M172=1,ISNUMBER(INDIRECT(ADDRESS(ROW(),COLUMN()-_mp_perc_gap)))), INDIRECT(ADDRESS(ROW(),COLUMN()-_mp_perc_gap))*(1-AW$8)*(1-$BQ$8), "")</f>
        <v/>
      </c>
      <c r="AX172" s="160" t="str" cm="1">
        <f t="array" aca="1" ref="AX172" ca="1">IF(AND($M172=1,ISNUMBER(INDIRECT(ADDRESS(ROW(),COLUMN()-_mp_perc_gap)))), INDIRECT(ADDRESS(ROW(),COLUMN()-_mp_perc_gap))*(1-AX$8)*(1-$BQ$8), "")</f>
        <v/>
      </c>
      <c r="AY172" s="160" t="str" cm="1">
        <f t="array" aca="1" ref="AY172" ca="1">IF(AND($M172=1,ISNUMBER(INDIRECT(ADDRESS(ROW(),COLUMN()-_mp_perc_gap)))), INDIRECT(ADDRESS(ROW(),COLUMN()-_mp_perc_gap))*(1-AY$8)*(1-$BQ$8), "")</f>
        <v/>
      </c>
      <c r="AZ172" s="160" t="str" cm="1">
        <f t="array" aca="1" ref="AZ172" ca="1">IF(AND($M172=1,ISNUMBER(INDIRECT(ADDRESS(ROW(),COLUMN()-_mp_perc_gap)))), INDIRECT(ADDRESS(ROW(),COLUMN()-_mp_perc_gap))*(1-AZ$8)*(1-$BQ$8), "")</f>
        <v/>
      </c>
      <c r="BA172" s="160" t="str" cm="1">
        <f t="array" aca="1" ref="BA172" ca="1">IF(AND($M172=1,ISNUMBER(INDIRECT(ADDRESS(ROW(),COLUMN()-_mp_perc_gap)))), INDIRECT(ADDRESS(ROW(),COLUMN()-_mp_perc_gap))*(1-BA$8)*(1-$BQ$8), "")</f>
        <v/>
      </c>
      <c r="BB172" s="160" t="str" cm="1">
        <f t="array" aca="1" ref="BB172" ca="1">IF(AND($M172=1,ISNUMBER(INDIRECT(ADDRESS(ROW(),COLUMN()-_mp_perc_gap)))), INDIRECT(ADDRESS(ROW(),COLUMN()-_mp_perc_gap))*(1-BB$8)*(1-$BQ$8), "")</f>
        <v/>
      </c>
      <c r="BC172" s="160" t="str" cm="1">
        <f t="array" aca="1" ref="BC172" ca="1">IF(AND($M172=1,ISNUMBER(INDIRECT(ADDRESS(ROW(),COLUMN()-_mp_perc_gap)))), INDIRECT(ADDRESS(ROW(),COLUMN()-_mp_perc_gap))*(1-BC$8)*(1-$BQ$8), "")</f>
        <v/>
      </c>
      <c r="BD172" s="160" t="str" cm="1">
        <f t="array" aca="1" ref="BD172" ca="1">IF(AND($M172=1,ISNUMBER(INDIRECT(ADDRESS(ROW(),COLUMN()-_mp_perc_gap)))), INDIRECT(ADDRESS(ROW(),COLUMN()-_mp_perc_gap))*(1-BD$8)*(1-$BQ$8), "")</f>
        <v/>
      </c>
      <c r="BE172" s="160" t="str" cm="1">
        <f t="array" aca="1" ref="BE172" ca="1">IF(AND($M172=1,ISNUMBER(INDIRECT(ADDRESS(ROW(),COLUMN()-_mp_perc_gap)))), INDIRECT(ADDRESS(ROW(),COLUMN()-_mp_perc_gap))*(1-BE$8)*(1-$BQ$8), "")</f>
        <v/>
      </c>
      <c r="BF172" s="160" t="str" cm="1">
        <f t="array" aca="1" ref="BF172" ca="1">IF(AND($M172=1,ISNUMBER(INDIRECT(ADDRESS(ROW(),COLUMN()-_mp_perc_gap)))), INDIRECT(ADDRESS(ROW(),COLUMN()-_mp_perc_gap))*(1-BF$8)*(1-$BQ$8), "")</f>
        <v/>
      </c>
      <c r="BG172" s="160" t="str" cm="1">
        <f t="array" aca="1" ref="BG172" ca="1">IF(AND($M172=1,ISNUMBER(INDIRECT(ADDRESS(ROW(),COLUMN()-_mp_perc_gap)))), INDIRECT(ADDRESS(ROW(),COLUMN()-_mp_perc_gap))*(1-BG$8)*(1-$BQ$8), "")</f>
        <v/>
      </c>
      <c r="BH172" s="160" t="str" cm="1">
        <f t="array" aca="1" ref="BH172" ca="1">IF(AND($M172=1,ISNUMBER(INDIRECT(ADDRESS(ROW(),COLUMN()-_mp_perc_gap)))), INDIRECT(ADDRESS(ROW(),COLUMN()-_mp_perc_gap))*(1-BH$8)*(1-$BQ$8), "")</f>
        <v/>
      </c>
      <c r="BI172" s="160" t="str" cm="1">
        <f t="array" aca="1" ref="BI172" ca="1">IF(AND($M172=1,ISNUMBER(INDIRECT(ADDRESS(ROW(),COLUMN()-_mp_perc_gap)))), INDIRECT(ADDRESS(ROW(),COLUMN()-_mp_perc_gap))*(1-BI$8)*(1-$BQ$8), "")</f>
        <v/>
      </c>
      <c r="BJ172" s="160" t="str" cm="1">
        <f t="array" aca="1" ref="BJ172" ca="1">IF(AND($M172=1,ISNUMBER(INDIRECT(ADDRESS(ROW(),COLUMN()-_mp_perc_gap)))), INDIRECT(ADDRESS(ROW(),COLUMN()-_mp_perc_gap))*(1-BJ$8)*(1-$BQ$8), "")</f>
        <v/>
      </c>
      <c r="BK172" s="160" t="str" cm="1">
        <f t="array" aca="1" ref="BK172" ca="1">IF(AND($M172=1,ISNUMBER(INDIRECT(ADDRESS(ROW(),COLUMN()-_mp_perc_gap)))), INDIRECT(ADDRESS(ROW(),COLUMN()-_mp_perc_gap))*(1-BK$8)*(1-$BQ$8), "")</f>
        <v/>
      </c>
      <c r="BM172" s="169" t="str">
        <f t="shared" si="52"/>
        <v/>
      </c>
      <c r="BN172" s="842" t="str">
        <f t="shared" si="53"/>
        <v/>
      </c>
      <c r="BO172" s="843" t="str">
        <f t="shared" si="54"/>
        <v/>
      </c>
      <c r="BP172" s="841" t="str">
        <f t="shared" si="57"/>
        <v/>
      </c>
      <c r="BQ172" s="170"/>
      <c r="BR172" s="133" t="b">
        <f t="shared" si="55"/>
        <v>1</v>
      </c>
      <c r="BU172" s="171">
        <f t="shared" si="62"/>
        <v>0</v>
      </c>
      <c r="BV172" s="171"/>
    </row>
    <row r="173" spans="2:74" ht="14.95" customHeight="1" x14ac:dyDescent="0.2">
      <c r="B173" s="691">
        <v>162</v>
      </c>
      <c r="C173" s="554"/>
      <c r="D173" s="554"/>
      <c r="E173" s="555"/>
      <c r="F173" s="550"/>
      <c r="G173" s="551"/>
      <c r="H173" s="556"/>
      <c r="I173" s="557"/>
      <c r="J173" s="553"/>
      <c r="K173" s="146">
        <f t="shared" si="56"/>
        <v>0</v>
      </c>
      <c r="M173" s="147">
        <f t="shared" si="44"/>
        <v>0</v>
      </c>
      <c r="N173" s="148">
        <f xml:space="preserve"> IF(M173=0, 0,VLOOKUP($F173,'הנחיות למילוי-התחל כאן'!$F$6:$I$17,3,0))</f>
        <v>0</v>
      </c>
      <c r="O173" s="149">
        <f xml:space="preserve"> IF(M173=0, 0,VLOOKUP($F173,'הנחיות למילוי-התחל כאן'!$F$6:$I$17,4,0))</f>
        <v>0</v>
      </c>
      <c r="P173" s="852">
        <f t="shared" si="45"/>
        <v>0</v>
      </c>
      <c r="Q173" s="230" t="str">
        <f t="shared" si="58"/>
        <v>$S$173:$AH$173</v>
      </c>
      <c r="S173" s="565"/>
      <c r="T173" s="565"/>
      <c r="U173" s="565"/>
      <c r="V173" s="565"/>
      <c r="W173" s="565"/>
      <c r="X173" s="565"/>
      <c r="Y173" s="565"/>
      <c r="Z173" s="565"/>
      <c r="AA173" s="565"/>
      <c r="AB173" s="565"/>
      <c r="AC173" s="565"/>
      <c r="AD173" s="565"/>
      <c r="AE173" s="565"/>
      <c r="AF173" s="565"/>
      <c r="AG173" s="565"/>
      <c r="AH173" s="565"/>
      <c r="AJ173" s="164" t="str">
        <f t="shared" si="46"/>
        <v/>
      </c>
      <c r="AK173" s="152" t="str">
        <f t="shared" ca="1" si="47"/>
        <v/>
      </c>
      <c r="AL173" s="165" t="str">
        <f t="shared" si="48"/>
        <v/>
      </c>
      <c r="AN173" s="154" t="str">
        <f t="shared" si="59"/>
        <v/>
      </c>
      <c r="AO173" s="835" t="str">
        <f t="shared" si="60"/>
        <v/>
      </c>
      <c r="AP173" s="155" t="str">
        <f t="shared" si="61"/>
        <v/>
      </c>
      <c r="AR173" s="166" t="str">
        <f t="shared" si="49"/>
        <v/>
      </c>
      <c r="AS173" s="167" t="str">
        <f t="shared" si="50"/>
        <v/>
      </c>
      <c r="AT173" s="168" t="str">
        <f t="shared" si="51"/>
        <v/>
      </c>
      <c r="AV173" s="160" t="str" cm="1">
        <f t="array" aca="1" ref="AV173" ca="1">IF(AND($M173=1,ISNUMBER(INDIRECT(ADDRESS(ROW(),COLUMN()-_mp_perc_gap)))), INDIRECT(ADDRESS(ROW(),COLUMN()-_mp_perc_gap))*(1-AV$8)*(1-$BQ$8), "")</f>
        <v/>
      </c>
      <c r="AW173" s="160" t="str" cm="1">
        <f t="array" aca="1" ref="AW173" ca="1">IF(AND($M173=1,ISNUMBER(INDIRECT(ADDRESS(ROW(),COLUMN()-_mp_perc_gap)))), INDIRECT(ADDRESS(ROW(),COLUMN()-_mp_perc_gap))*(1-AW$8)*(1-$BQ$8), "")</f>
        <v/>
      </c>
      <c r="AX173" s="160" t="str" cm="1">
        <f t="array" aca="1" ref="AX173" ca="1">IF(AND($M173=1,ISNUMBER(INDIRECT(ADDRESS(ROW(),COLUMN()-_mp_perc_gap)))), INDIRECT(ADDRESS(ROW(),COLUMN()-_mp_perc_gap))*(1-AX$8)*(1-$BQ$8), "")</f>
        <v/>
      </c>
      <c r="AY173" s="160" t="str" cm="1">
        <f t="array" aca="1" ref="AY173" ca="1">IF(AND($M173=1,ISNUMBER(INDIRECT(ADDRESS(ROW(),COLUMN()-_mp_perc_gap)))), INDIRECT(ADDRESS(ROW(),COLUMN()-_mp_perc_gap))*(1-AY$8)*(1-$BQ$8), "")</f>
        <v/>
      </c>
      <c r="AZ173" s="160" t="str" cm="1">
        <f t="array" aca="1" ref="AZ173" ca="1">IF(AND($M173=1,ISNUMBER(INDIRECT(ADDRESS(ROW(),COLUMN()-_mp_perc_gap)))), INDIRECT(ADDRESS(ROW(),COLUMN()-_mp_perc_gap))*(1-AZ$8)*(1-$BQ$8), "")</f>
        <v/>
      </c>
      <c r="BA173" s="160" t="str" cm="1">
        <f t="array" aca="1" ref="BA173" ca="1">IF(AND($M173=1,ISNUMBER(INDIRECT(ADDRESS(ROW(),COLUMN()-_mp_perc_gap)))), INDIRECT(ADDRESS(ROW(),COLUMN()-_mp_perc_gap))*(1-BA$8)*(1-$BQ$8), "")</f>
        <v/>
      </c>
      <c r="BB173" s="160" t="str" cm="1">
        <f t="array" aca="1" ref="BB173" ca="1">IF(AND($M173=1,ISNUMBER(INDIRECT(ADDRESS(ROW(),COLUMN()-_mp_perc_gap)))), INDIRECT(ADDRESS(ROW(),COLUMN()-_mp_perc_gap))*(1-BB$8)*(1-$BQ$8), "")</f>
        <v/>
      </c>
      <c r="BC173" s="160" t="str" cm="1">
        <f t="array" aca="1" ref="BC173" ca="1">IF(AND($M173=1,ISNUMBER(INDIRECT(ADDRESS(ROW(),COLUMN()-_mp_perc_gap)))), INDIRECT(ADDRESS(ROW(),COLUMN()-_mp_perc_gap))*(1-BC$8)*(1-$BQ$8), "")</f>
        <v/>
      </c>
      <c r="BD173" s="160" t="str" cm="1">
        <f t="array" aca="1" ref="BD173" ca="1">IF(AND($M173=1,ISNUMBER(INDIRECT(ADDRESS(ROW(),COLUMN()-_mp_perc_gap)))), INDIRECT(ADDRESS(ROW(),COLUMN()-_mp_perc_gap))*(1-BD$8)*(1-$BQ$8), "")</f>
        <v/>
      </c>
      <c r="BE173" s="160" t="str" cm="1">
        <f t="array" aca="1" ref="BE173" ca="1">IF(AND($M173=1,ISNUMBER(INDIRECT(ADDRESS(ROW(),COLUMN()-_mp_perc_gap)))), INDIRECT(ADDRESS(ROW(),COLUMN()-_mp_perc_gap))*(1-BE$8)*(1-$BQ$8), "")</f>
        <v/>
      </c>
      <c r="BF173" s="160" t="str" cm="1">
        <f t="array" aca="1" ref="BF173" ca="1">IF(AND($M173=1,ISNUMBER(INDIRECT(ADDRESS(ROW(),COLUMN()-_mp_perc_gap)))), INDIRECT(ADDRESS(ROW(),COLUMN()-_mp_perc_gap))*(1-BF$8)*(1-$BQ$8), "")</f>
        <v/>
      </c>
      <c r="BG173" s="160" t="str" cm="1">
        <f t="array" aca="1" ref="BG173" ca="1">IF(AND($M173=1,ISNUMBER(INDIRECT(ADDRESS(ROW(),COLUMN()-_mp_perc_gap)))), INDIRECT(ADDRESS(ROW(),COLUMN()-_mp_perc_gap))*(1-BG$8)*(1-$BQ$8), "")</f>
        <v/>
      </c>
      <c r="BH173" s="160" t="str" cm="1">
        <f t="array" aca="1" ref="BH173" ca="1">IF(AND($M173=1,ISNUMBER(INDIRECT(ADDRESS(ROW(),COLUMN()-_mp_perc_gap)))), INDIRECT(ADDRESS(ROW(),COLUMN()-_mp_perc_gap))*(1-BH$8)*(1-$BQ$8), "")</f>
        <v/>
      </c>
      <c r="BI173" s="160" t="str" cm="1">
        <f t="array" aca="1" ref="BI173" ca="1">IF(AND($M173=1,ISNUMBER(INDIRECT(ADDRESS(ROW(),COLUMN()-_mp_perc_gap)))), INDIRECT(ADDRESS(ROW(),COLUMN()-_mp_perc_gap))*(1-BI$8)*(1-$BQ$8), "")</f>
        <v/>
      </c>
      <c r="BJ173" s="160" t="str" cm="1">
        <f t="array" aca="1" ref="BJ173" ca="1">IF(AND($M173=1,ISNUMBER(INDIRECT(ADDRESS(ROW(),COLUMN()-_mp_perc_gap)))), INDIRECT(ADDRESS(ROW(),COLUMN()-_mp_perc_gap))*(1-BJ$8)*(1-$BQ$8), "")</f>
        <v/>
      </c>
      <c r="BK173" s="160" t="str" cm="1">
        <f t="array" aca="1" ref="BK173" ca="1">IF(AND($M173=1,ISNUMBER(INDIRECT(ADDRESS(ROW(),COLUMN()-_mp_perc_gap)))), INDIRECT(ADDRESS(ROW(),COLUMN()-_mp_perc_gap))*(1-BK$8)*(1-$BQ$8), "")</f>
        <v/>
      </c>
      <c r="BM173" s="169" t="str">
        <f t="shared" si="52"/>
        <v/>
      </c>
      <c r="BN173" s="842" t="str">
        <f t="shared" si="53"/>
        <v/>
      </c>
      <c r="BO173" s="843" t="str">
        <f t="shared" si="54"/>
        <v/>
      </c>
      <c r="BP173" s="841" t="str">
        <f t="shared" si="57"/>
        <v/>
      </c>
      <c r="BQ173" s="170"/>
      <c r="BR173" s="133" t="b">
        <f t="shared" si="55"/>
        <v>1</v>
      </c>
      <c r="BU173" s="171">
        <f t="shared" si="62"/>
        <v>0</v>
      </c>
      <c r="BV173" s="171"/>
    </row>
    <row r="174" spans="2:74" ht="14.95" customHeight="1" x14ac:dyDescent="0.2">
      <c r="B174" s="691">
        <v>163</v>
      </c>
      <c r="C174" s="554"/>
      <c r="D174" s="554"/>
      <c r="E174" s="555"/>
      <c r="F174" s="550"/>
      <c r="G174" s="551"/>
      <c r="H174" s="556"/>
      <c r="I174" s="557"/>
      <c r="J174" s="553"/>
      <c r="K174" s="146">
        <f t="shared" si="56"/>
        <v>0</v>
      </c>
      <c r="M174" s="147">
        <f t="shared" si="44"/>
        <v>0</v>
      </c>
      <c r="N174" s="148">
        <f xml:space="preserve"> IF(M174=0, 0,VLOOKUP($F174,'הנחיות למילוי-התחל כאן'!$F$6:$I$17,3,0))</f>
        <v>0</v>
      </c>
      <c r="O174" s="149">
        <f xml:space="preserve"> IF(M174=0, 0,VLOOKUP($F174,'הנחיות למילוי-התחל כאן'!$F$6:$I$17,4,0))</f>
        <v>0</v>
      </c>
      <c r="P174" s="852">
        <f t="shared" si="45"/>
        <v>0</v>
      </c>
      <c r="Q174" s="230" t="str">
        <f t="shared" si="58"/>
        <v>$S$174:$AH$174</v>
      </c>
      <c r="S174" s="565"/>
      <c r="T174" s="565"/>
      <c r="U174" s="565"/>
      <c r="V174" s="565"/>
      <c r="W174" s="565"/>
      <c r="X174" s="565"/>
      <c r="Y174" s="565"/>
      <c r="Z174" s="565"/>
      <c r="AA174" s="565"/>
      <c r="AB174" s="565"/>
      <c r="AC174" s="565"/>
      <c r="AD174" s="565"/>
      <c r="AE174" s="565"/>
      <c r="AF174" s="565"/>
      <c r="AG174" s="565"/>
      <c r="AH174" s="565"/>
      <c r="AJ174" s="164" t="str">
        <f t="shared" si="46"/>
        <v/>
      </c>
      <c r="AK174" s="152" t="str">
        <f t="shared" ca="1" si="47"/>
        <v/>
      </c>
      <c r="AL174" s="165" t="str">
        <f t="shared" si="48"/>
        <v/>
      </c>
      <c r="AN174" s="154" t="str">
        <f t="shared" si="59"/>
        <v/>
      </c>
      <c r="AO174" s="835" t="str">
        <f t="shared" si="60"/>
        <v/>
      </c>
      <c r="AP174" s="155" t="str">
        <f t="shared" si="61"/>
        <v/>
      </c>
      <c r="AR174" s="166" t="str">
        <f t="shared" si="49"/>
        <v/>
      </c>
      <c r="AS174" s="167" t="str">
        <f t="shared" si="50"/>
        <v/>
      </c>
      <c r="AT174" s="168" t="str">
        <f t="shared" si="51"/>
        <v/>
      </c>
      <c r="AV174" s="160" t="str" cm="1">
        <f t="array" aca="1" ref="AV174" ca="1">IF(AND($M174=1,ISNUMBER(INDIRECT(ADDRESS(ROW(),COLUMN()-_mp_perc_gap)))), INDIRECT(ADDRESS(ROW(),COLUMN()-_mp_perc_gap))*(1-AV$8)*(1-$BQ$8), "")</f>
        <v/>
      </c>
      <c r="AW174" s="160" t="str" cm="1">
        <f t="array" aca="1" ref="AW174" ca="1">IF(AND($M174=1,ISNUMBER(INDIRECT(ADDRESS(ROW(),COLUMN()-_mp_perc_gap)))), INDIRECT(ADDRESS(ROW(),COLUMN()-_mp_perc_gap))*(1-AW$8)*(1-$BQ$8), "")</f>
        <v/>
      </c>
      <c r="AX174" s="160" t="str" cm="1">
        <f t="array" aca="1" ref="AX174" ca="1">IF(AND($M174=1,ISNUMBER(INDIRECT(ADDRESS(ROW(),COLUMN()-_mp_perc_gap)))), INDIRECT(ADDRESS(ROW(),COLUMN()-_mp_perc_gap))*(1-AX$8)*(1-$BQ$8), "")</f>
        <v/>
      </c>
      <c r="AY174" s="160" t="str" cm="1">
        <f t="array" aca="1" ref="AY174" ca="1">IF(AND($M174=1,ISNUMBER(INDIRECT(ADDRESS(ROW(),COLUMN()-_mp_perc_gap)))), INDIRECT(ADDRESS(ROW(),COLUMN()-_mp_perc_gap))*(1-AY$8)*(1-$BQ$8), "")</f>
        <v/>
      </c>
      <c r="AZ174" s="160" t="str" cm="1">
        <f t="array" aca="1" ref="AZ174" ca="1">IF(AND($M174=1,ISNUMBER(INDIRECT(ADDRESS(ROW(),COLUMN()-_mp_perc_gap)))), INDIRECT(ADDRESS(ROW(),COLUMN()-_mp_perc_gap))*(1-AZ$8)*(1-$BQ$8), "")</f>
        <v/>
      </c>
      <c r="BA174" s="160" t="str" cm="1">
        <f t="array" aca="1" ref="BA174" ca="1">IF(AND($M174=1,ISNUMBER(INDIRECT(ADDRESS(ROW(),COLUMN()-_mp_perc_gap)))), INDIRECT(ADDRESS(ROW(),COLUMN()-_mp_perc_gap))*(1-BA$8)*(1-$BQ$8), "")</f>
        <v/>
      </c>
      <c r="BB174" s="160" t="str" cm="1">
        <f t="array" aca="1" ref="BB174" ca="1">IF(AND($M174=1,ISNUMBER(INDIRECT(ADDRESS(ROW(),COLUMN()-_mp_perc_gap)))), INDIRECT(ADDRESS(ROW(),COLUMN()-_mp_perc_gap))*(1-BB$8)*(1-$BQ$8), "")</f>
        <v/>
      </c>
      <c r="BC174" s="160" t="str" cm="1">
        <f t="array" aca="1" ref="BC174" ca="1">IF(AND($M174=1,ISNUMBER(INDIRECT(ADDRESS(ROW(),COLUMN()-_mp_perc_gap)))), INDIRECT(ADDRESS(ROW(),COLUMN()-_mp_perc_gap))*(1-BC$8)*(1-$BQ$8), "")</f>
        <v/>
      </c>
      <c r="BD174" s="160" t="str" cm="1">
        <f t="array" aca="1" ref="BD174" ca="1">IF(AND($M174=1,ISNUMBER(INDIRECT(ADDRESS(ROW(),COLUMN()-_mp_perc_gap)))), INDIRECT(ADDRESS(ROW(),COLUMN()-_mp_perc_gap))*(1-BD$8)*(1-$BQ$8), "")</f>
        <v/>
      </c>
      <c r="BE174" s="160" t="str" cm="1">
        <f t="array" aca="1" ref="BE174" ca="1">IF(AND($M174=1,ISNUMBER(INDIRECT(ADDRESS(ROW(),COLUMN()-_mp_perc_gap)))), INDIRECT(ADDRESS(ROW(),COLUMN()-_mp_perc_gap))*(1-BE$8)*(1-$BQ$8), "")</f>
        <v/>
      </c>
      <c r="BF174" s="160" t="str" cm="1">
        <f t="array" aca="1" ref="BF174" ca="1">IF(AND($M174=1,ISNUMBER(INDIRECT(ADDRESS(ROW(),COLUMN()-_mp_perc_gap)))), INDIRECT(ADDRESS(ROW(),COLUMN()-_mp_perc_gap))*(1-BF$8)*(1-$BQ$8), "")</f>
        <v/>
      </c>
      <c r="BG174" s="160" t="str" cm="1">
        <f t="array" aca="1" ref="BG174" ca="1">IF(AND($M174=1,ISNUMBER(INDIRECT(ADDRESS(ROW(),COLUMN()-_mp_perc_gap)))), INDIRECT(ADDRESS(ROW(),COLUMN()-_mp_perc_gap))*(1-BG$8)*(1-$BQ$8), "")</f>
        <v/>
      </c>
      <c r="BH174" s="160" t="str" cm="1">
        <f t="array" aca="1" ref="BH174" ca="1">IF(AND($M174=1,ISNUMBER(INDIRECT(ADDRESS(ROW(),COLUMN()-_mp_perc_gap)))), INDIRECT(ADDRESS(ROW(),COLUMN()-_mp_perc_gap))*(1-BH$8)*(1-$BQ$8), "")</f>
        <v/>
      </c>
      <c r="BI174" s="160" t="str" cm="1">
        <f t="array" aca="1" ref="BI174" ca="1">IF(AND($M174=1,ISNUMBER(INDIRECT(ADDRESS(ROW(),COLUMN()-_mp_perc_gap)))), INDIRECT(ADDRESS(ROW(),COLUMN()-_mp_perc_gap))*(1-BI$8)*(1-$BQ$8), "")</f>
        <v/>
      </c>
      <c r="BJ174" s="160" t="str" cm="1">
        <f t="array" aca="1" ref="BJ174" ca="1">IF(AND($M174=1,ISNUMBER(INDIRECT(ADDRESS(ROW(),COLUMN()-_mp_perc_gap)))), INDIRECT(ADDRESS(ROW(),COLUMN()-_mp_perc_gap))*(1-BJ$8)*(1-$BQ$8), "")</f>
        <v/>
      </c>
      <c r="BK174" s="160" t="str" cm="1">
        <f t="array" aca="1" ref="BK174" ca="1">IF(AND($M174=1,ISNUMBER(INDIRECT(ADDRESS(ROW(),COLUMN()-_mp_perc_gap)))), INDIRECT(ADDRESS(ROW(),COLUMN()-_mp_perc_gap))*(1-BK$8)*(1-$BQ$8), "")</f>
        <v/>
      </c>
      <c r="BM174" s="169" t="str">
        <f t="shared" si="52"/>
        <v/>
      </c>
      <c r="BN174" s="842" t="str">
        <f t="shared" si="53"/>
        <v/>
      </c>
      <c r="BO174" s="843" t="str">
        <f t="shared" si="54"/>
        <v/>
      </c>
      <c r="BP174" s="841" t="str">
        <f t="shared" si="57"/>
        <v/>
      </c>
      <c r="BQ174" s="170"/>
      <c r="BR174" s="133" t="b">
        <f t="shared" si="55"/>
        <v>1</v>
      </c>
      <c r="BU174" s="171">
        <f t="shared" si="62"/>
        <v>0</v>
      </c>
      <c r="BV174" s="171"/>
    </row>
    <row r="175" spans="2:74" ht="14.95" customHeight="1" x14ac:dyDescent="0.2">
      <c r="B175" s="691">
        <v>164</v>
      </c>
      <c r="C175" s="554"/>
      <c r="D175" s="554"/>
      <c r="E175" s="555"/>
      <c r="F175" s="550"/>
      <c r="G175" s="551"/>
      <c r="H175" s="556"/>
      <c r="I175" s="557"/>
      <c r="J175" s="553"/>
      <c r="K175" s="146">
        <f t="shared" si="56"/>
        <v>0</v>
      </c>
      <c r="M175" s="147">
        <f t="shared" si="44"/>
        <v>0</v>
      </c>
      <c r="N175" s="148">
        <f xml:space="preserve"> IF(M175=0, 0,VLOOKUP($F175,'הנחיות למילוי-התחל כאן'!$F$6:$I$17,3,0))</f>
        <v>0</v>
      </c>
      <c r="O175" s="149">
        <f xml:space="preserve"> IF(M175=0, 0,VLOOKUP($F175,'הנחיות למילוי-התחל כאן'!$F$6:$I$17,4,0))</f>
        <v>0</v>
      </c>
      <c r="P175" s="852">
        <f t="shared" si="45"/>
        <v>0</v>
      </c>
      <c r="Q175" s="230" t="str">
        <f t="shared" si="58"/>
        <v>$S$175:$AH$175</v>
      </c>
      <c r="S175" s="565"/>
      <c r="T175" s="565"/>
      <c r="U175" s="565"/>
      <c r="V175" s="565"/>
      <c r="W175" s="565"/>
      <c r="X175" s="565"/>
      <c r="Y175" s="565"/>
      <c r="Z175" s="565"/>
      <c r="AA175" s="565"/>
      <c r="AB175" s="565"/>
      <c r="AC175" s="565"/>
      <c r="AD175" s="565"/>
      <c r="AE175" s="565"/>
      <c r="AF175" s="565"/>
      <c r="AG175" s="565"/>
      <c r="AH175" s="565"/>
      <c r="AJ175" s="164" t="str">
        <f t="shared" si="46"/>
        <v/>
      </c>
      <c r="AK175" s="152" t="str">
        <f t="shared" ca="1" si="47"/>
        <v/>
      </c>
      <c r="AL175" s="165" t="str">
        <f t="shared" si="48"/>
        <v/>
      </c>
      <c r="AN175" s="154" t="str">
        <f t="shared" si="59"/>
        <v/>
      </c>
      <c r="AO175" s="835" t="str">
        <f t="shared" si="60"/>
        <v/>
      </c>
      <c r="AP175" s="155" t="str">
        <f t="shared" si="61"/>
        <v/>
      </c>
      <c r="AR175" s="166" t="str">
        <f t="shared" si="49"/>
        <v/>
      </c>
      <c r="AS175" s="167" t="str">
        <f t="shared" si="50"/>
        <v/>
      </c>
      <c r="AT175" s="168" t="str">
        <f t="shared" si="51"/>
        <v/>
      </c>
      <c r="AV175" s="160" t="str" cm="1">
        <f t="array" aca="1" ref="AV175" ca="1">IF(AND($M175=1,ISNUMBER(INDIRECT(ADDRESS(ROW(),COLUMN()-_mp_perc_gap)))), INDIRECT(ADDRESS(ROW(),COLUMN()-_mp_perc_gap))*(1-AV$8)*(1-$BQ$8), "")</f>
        <v/>
      </c>
      <c r="AW175" s="160" t="str" cm="1">
        <f t="array" aca="1" ref="AW175" ca="1">IF(AND($M175=1,ISNUMBER(INDIRECT(ADDRESS(ROW(),COLUMN()-_mp_perc_gap)))), INDIRECT(ADDRESS(ROW(),COLUMN()-_mp_perc_gap))*(1-AW$8)*(1-$BQ$8), "")</f>
        <v/>
      </c>
      <c r="AX175" s="160" t="str" cm="1">
        <f t="array" aca="1" ref="AX175" ca="1">IF(AND($M175=1,ISNUMBER(INDIRECT(ADDRESS(ROW(),COLUMN()-_mp_perc_gap)))), INDIRECT(ADDRESS(ROW(),COLUMN()-_mp_perc_gap))*(1-AX$8)*(1-$BQ$8), "")</f>
        <v/>
      </c>
      <c r="AY175" s="160" t="str" cm="1">
        <f t="array" aca="1" ref="AY175" ca="1">IF(AND($M175=1,ISNUMBER(INDIRECT(ADDRESS(ROW(),COLUMN()-_mp_perc_gap)))), INDIRECT(ADDRESS(ROW(),COLUMN()-_mp_perc_gap))*(1-AY$8)*(1-$BQ$8), "")</f>
        <v/>
      </c>
      <c r="AZ175" s="160" t="str" cm="1">
        <f t="array" aca="1" ref="AZ175" ca="1">IF(AND($M175=1,ISNUMBER(INDIRECT(ADDRESS(ROW(),COLUMN()-_mp_perc_gap)))), INDIRECT(ADDRESS(ROW(),COLUMN()-_mp_perc_gap))*(1-AZ$8)*(1-$BQ$8), "")</f>
        <v/>
      </c>
      <c r="BA175" s="160" t="str" cm="1">
        <f t="array" aca="1" ref="BA175" ca="1">IF(AND($M175=1,ISNUMBER(INDIRECT(ADDRESS(ROW(),COLUMN()-_mp_perc_gap)))), INDIRECT(ADDRESS(ROW(),COLUMN()-_mp_perc_gap))*(1-BA$8)*(1-$BQ$8), "")</f>
        <v/>
      </c>
      <c r="BB175" s="160" t="str" cm="1">
        <f t="array" aca="1" ref="BB175" ca="1">IF(AND($M175=1,ISNUMBER(INDIRECT(ADDRESS(ROW(),COLUMN()-_mp_perc_gap)))), INDIRECT(ADDRESS(ROW(),COLUMN()-_mp_perc_gap))*(1-BB$8)*(1-$BQ$8), "")</f>
        <v/>
      </c>
      <c r="BC175" s="160" t="str" cm="1">
        <f t="array" aca="1" ref="BC175" ca="1">IF(AND($M175=1,ISNUMBER(INDIRECT(ADDRESS(ROW(),COLUMN()-_mp_perc_gap)))), INDIRECT(ADDRESS(ROW(),COLUMN()-_mp_perc_gap))*(1-BC$8)*(1-$BQ$8), "")</f>
        <v/>
      </c>
      <c r="BD175" s="160" t="str" cm="1">
        <f t="array" aca="1" ref="BD175" ca="1">IF(AND($M175=1,ISNUMBER(INDIRECT(ADDRESS(ROW(),COLUMN()-_mp_perc_gap)))), INDIRECT(ADDRESS(ROW(),COLUMN()-_mp_perc_gap))*(1-BD$8)*(1-$BQ$8), "")</f>
        <v/>
      </c>
      <c r="BE175" s="160" t="str" cm="1">
        <f t="array" aca="1" ref="BE175" ca="1">IF(AND($M175=1,ISNUMBER(INDIRECT(ADDRESS(ROW(),COLUMN()-_mp_perc_gap)))), INDIRECT(ADDRESS(ROW(),COLUMN()-_mp_perc_gap))*(1-BE$8)*(1-$BQ$8), "")</f>
        <v/>
      </c>
      <c r="BF175" s="160" t="str" cm="1">
        <f t="array" aca="1" ref="BF175" ca="1">IF(AND($M175=1,ISNUMBER(INDIRECT(ADDRESS(ROW(),COLUMN()-_mp_perc_gap)))), INDIRECT(ADDRESS(ROW(),COLUMN()-_mp_perc_gap))*(1-BF$8)*(1-$BQ$8), "")</f>
        <v/>
      </c>
      <c r="BG175" s="160" t="str" cm="1">
        <f t="array" aca="1" ref="BG175" ca="1">IF(AND($M175=1,ISNUMBER(INDIRECT(ADDRESS(ROW(),COLUMN()-_mp_perc_gap)))), INDIRECT(ADDRESS(ROW(),COLUMN()-_mp_perc_gap))*(1-BG$8)*(1-$BQ$8), "")</f>
        <v/>
      </c>
      <c r="BH175" s="160" t="str" cm="1">
        <f t="array" aca="1" ref="BH175" ca="1">IF(AND($M175=1,ISNUMBER(INDIRECT(ADDRESS(ROW(),COLUMN()-_mp_perc_gap)))), INDIRECT(ADDRESS(ROW(),COLUMN()-_mp_perc_gap))*(1-BH$8)*(1-$BQ$8), "")</f>
        <v/>
      </c>
      <c r="BI175" s="160" t="str" cm="1">
        <f t="array" aca="1" ref="BI175" ca="1">IF(AND($M175=1,ISNUMBER(INDIRECT(ADDRESS(ROW(),COLUMN()-_mp_perc_gap)))), INDIRECT(ADDRESS(ROW(),COLUMN()-_mp_perc_gap))*(1-BI$8)*(1-$BQ$8), "")</f>
        <v/>
      </c>
      <c r="BJ175" s="160" t="str" cm="1">
        <f t="array" aca="1" ref="BJ175" ca="1">IF(AND($M175=1,ISNUMBER(INDIRECT(ADDRESS(ROW(),COLUMN()-_mp_perc_gap)))), INDIRECT(ADDRESS(ROW(),COLUMN()-_mp_perc_gap))*(1-BJ$8)*(1-$BQ$8), "")</f>
        <v/>
      </c>
      <c r="BK175" s="160" t="str" cm="1">
        <f t="array" aca="1" ref="BK175" ca="1">IF(AND($M175=1,ISNUMBER(INDIRECT(ADDRESS(ROW(),COLUMN()-_mp_perc_gap)))), INDIRECT(ADDRESS(ROW(),COLUMN()-_mp_perc_gap))*(1-BK$8)*(1-$BQ$8), "")</f>
        <v/>
      </c>
      <c r="BM175" s="169" t="str">
        <f t="shared" si="52"/>
        <v/>
      </c>
      <c r="BN175" s="842" t="str">
        <f t="shared" si="53"/>
        <v/>
      </c>
      <c r="BO175" s="843" t="str">
        <f t="shared" si="54"/>
        <v/>
      </c>
      <c r="BP175" s="841" t="str">
        <f t="shared" si="57"/>
        <v/>
      </c>
      <c r="BQ175" s="170"/>
      <c r="BR175" s="133" t="b">
        <f t="shared" si="55"/>
        <v>1</v>
      </c>
      <c r="BU175" s="171">
        <f t="shared" si="62"/>
        <v>0</v>
      </c>
      <c r="BV175" s="171"/>
    </row>
    <row r="176" spans="2:74" ht="14.95" customHeight="1" x14ac:dyDescent="0.2">
      <c r="B176" s="691">
        <v>165</v>
      </c>
      <c r="C176" s="554"/>
      <c r="D176" s="554"/>
      <c r="E176" s="555"/>
      <c r="F176" s="550"/>
      <c r="G176" s="551"/>
      <c r="H176" s="556"/>
      <c r="I176" s="557"/>
      <c r="J176" s="553"/>
      <c r="K176" s="146">
        <f t="shared" si="56"/>
        <v>0</v>
      </c>
      <c r="M176" s="147">
        <f t="shared" si="44"/>
        <v>0</v>
      </c>
      <c r="N176" s="148">
        <f xml:space="preserve"> IF(M176=0, 0,VLOOKUP($F176,'הנחיות למילוי-התחל כאן'!$F$6:$I$17,3,0))</f>
        <v>0</v>
      </c>
      <c r="O176" s="149">
        <f xml:space="preserve"> IF(M176=0, 0,VLOOKUP($F176,'הנחיות למילוי-התחל כאן'!$F$6:$I$17,4,0))</f>
        <v>0</v>
      </c>
      <c r="P176" s="852">
        <f t="shared" si="45"/>
        <v>0</v>
      </c>
      <c r="Q176" s="230" t="str">
        <f t="shared" si="58"/>
        <v>$S$176:$AH$176</v>
      </c>
      <c r="S176" s="565"/>
      <c r="T176" s="565"/>
      <c r="U176" s="565"/>
      <c r="V176" s="565"/>
      <c r="W176" s="565"/>
      <c r="X176" s="565"/>
      <c r="Y176" s="565"/>
      <c r="Z176" s="565"/>
      <c r="AA176" s="565"/>
      <c r="AB176" s="565"/>
      <c r="AC176" s="565"/>
      <c r="AD176" s="565"/>
      <c r="AE176" s="565"/>
      <c r="AF176" s="565"/>
      <c r="AG176" s="565"/>
      <c r="AH176" s="565"/>
      <c r="AJ176" s="164" t="str">
        <f t="shared" si="46"/>
        <v/>
      </c>
      <c r="AK176" s="152" t="str">
        <f t="shared" ca="1" si="47"/>
        <v/>
      </c>
      <c r="AL176" s="165" t="str">
        <f t="shared" si="48"/>
        <v/>
      </c>
      <c r="AN176" s="154" t="str">
        <f t="shared" si="59"/>
        <v/>
      </c>
      <c r="AO176" s="835" t="str">
        <f t="shared" si="60"/>
        <v/>
      </c>
      <c r="AP176" s="155" t="str">
        <f t="shared" si="61"/>
        <v/>
      </c>
      <c r="AR176" s="166" t="str">
        <f t="shared" si="49"/>
        <v/>
      </c>
      <c r="AS176" s="167" t="str">
        <f t="shared" si="50"/>
        <v/>
      </c>
      <c r="AT176" s="168" t="str">
        <f t="shared" si="51"/>
        <v/>
      </c>
      <c r="AV176" s="160" t="str" cm="1">
        <f t="array" aca="1" ref="AV176" ca="1">IF(AND($M176=1,ISNUMBER(INDIRECT(ADDRESS(ROW(),COLUMN()-_mp_perc_gap)))), INDIRECT(ADDRESS(ROW(),COLUMN()-_mp_perc_gap))*(1-AV$8)*(1-$BQ$8), "")</f>
        <v/>
      </c>
      <c r="AW176" s="160" t="str" cm="1">
        <f t="array" aca="1" ref="AW176" ca="1">IF(AND($M176=1,ISNUMBER(INDIRECT(ADDRESS(ROW(),COLUMN()-_mp_perc_gap)))), INDIRECT(ADDRESS(ROW(),COLUMN()-_mp_perc_gap))*(1-AW$8)*(1-$BQ$8), "")</f>
        <v/>
      </c>
      <c r="AX176" s="160" t="str" cm="1">
        <f t="array" aca="1" ref="AX176" ca="1">IF(AND($M176=1,ISNUMBER(INDIRECT(ADDRESS(ROW(),COLUMN()-_mp_perc_gap)))), INDIRECT(ADDRESS(ROW(),COLUMN()-_mp_perc_gap))*(1-AX$8)*(1-$BQ$8), "")</f>
        <v/>
      </c>
      <c r="AY176" s="160" t="str" cm="1">
        <f t="array" aca="1" ref="AY176" ca="1">IF(AND($M176=1,ISNUMBER(INDIRECT(ADDRESS(ROW(),COLUMN()-_mp_perc_gap)))), INDIRECT(ADDRESS(ROW(),COLUMN()-_mp_perc_gap))*(1-AY$8)*(1-$BQ$8), "")</f>
        <v/>
      </c>
      <c r="AZ176" s="160" t="str" cm="1">
        <f t="array" aca="1" ref="AZ176" ca="1">IF(AND($M176=1,ISNUMBER(INDIRECT(ADDRESS(ROW(),COLUMN()-_mp_perc_gap)))), INDIRECT(ADDRESS(ROW(),COLUMN()-_mp_perc_gap))*(1-AZ$8)*(1-$BQ$8), "")</f>
        <v/>
      </c>
      <c r="BA176" s="160" t="str" cm="1">
        <f t="array" aca="1" ref="BA176" ca="1">IF(AND($M176=1,ISNUMBER(INDIRECT(ADDRESS(ROW(),COLUMN()-_mp_perc_gap)))), INDIRECT(ADDRESS(ROW(),COLUMN()-_mp_perc_gap))*(1-BA$8)*(1-$BQ$8), "")</f>
        <v/>
      </c>
      <c r="BB176" s="160" t="str" cm="1">
        <f t="array" aca="1" ref="BB176" ca="1">IF(AND($M176=1,ISNUMBER(INDIRECT(ADDRESS(ROW(),COLUMN()-_mp_perc_gap)))), INDIRECT(ADDRESS(ROW(),COLUMN()-_mp_perc_gap))*(1-BB$8)*(1-$BQ$8), "")</f>
        <v/>
      </c>
      <c r="BC176" s="160" t="str" cm="1">
        <f t="array" aca="1" ref="BC176" ca="1">IF(AND($M176=1,ISNUMBER(INDIRECT(ADDRESS(ROW(),COLUMN()-_mp_perc_gap)))), INDIRECT(ADDRESS(ROW(),COLUMN()-_mp_perc_gap))*(1-BC$8)*(1-$BQ$8), "")</f>
        <v/>
      </c>
      <c r="BD176" s="160" t="str" cm="1">
        <f t="array" aca="1" ref="BD176" ca="1">IF(AND($M176=1,ISNUMBER(INDIRECT(ADDRESS(ROW(),COLUMN()-_mp_perc_gap)))), INDIRECT(ADDRESS(ROW(),COLUMN()-_mp_perc_gap))*(1-BD$8)*(1-$BQ$8), "")</f>
        <v/>
      </c>
      <c r="BE176" s="160" t="str" cm="1">
        <f t="array" aca="1" ref="BE176" ca="1">IF(AND($M176=1,ISNUMBER(INDIRECT(ADDRESS(ROW(),COLUMN()-_mp_perc_gap)))), INDIRECT(ADDRESS(ROW(),COLUMN()-_mp_perc_gap))*(1-BE$8)*(1-$BQ$8), "")</f>
        <v/>
      </c>
      <c r="BF176" s="160" t="str" cm="1">
        <f t="array" aca="1" ref="BF176" ca="1">IF(AND($M176=1,ISNUMBER(INDIRECT(ADDRESS(ROW(),COLUMN()-_mp_perc_gap)))), INDIRECT(ADDRESS(ROW(),COLUMN()-_mp_perc_gap))*(1-BF$8)*(1-$BQ$8), "")</f>
        <v/>
      </c>
      <c r="BG176" s="160" t="str" cm="1">
        <f t="array" aca="1" ref="BG176" ca="1">IF(AND($M176=1,ISNUMBER(INDIRECT(ADDRESS(ROW(),COLUMN()-_mp_perc_gap)))), INDIRECT(ADDRESS(ROW(),COLUMN()-_mp_perc_gap))*(1-BG$8)*(1-$BQ$8), "")</f>
        <v/>
      </c>
      <c r="BH176" s="160" t="str" cm="1">
        <f t="array" aca="1" ref="BH176" ca="1">IF(AND($M176=1,ISNUMBER(INDIRECT(ADDRESS(ROW(),COLUMN()-_mp_perc_gap)))), INDIRECT(ADDRESS(ROW(),COLUMN()-_mp_perc_gap))*(1-BH$8)*(1-$BQ$8), "")</f>
        <v/>
      </c>
      <c r="BI176" s="160" t="str" cm="1">
        <f t="array" aca="1" ref="BI176" ca="1">IF(AND($M176=1,ISNUMBER(INDIRECT(ADDRESS(ROW(),COLUMN()-_mp_perc_gap)))), INDIRECT(ADDRESS(ROW(),COLUMN()-_mp_perc_gap))*(1-BI$8)*(1-$BQ$8), "")</f>
        <v/>
      </c>
      <c r="BJ176" s="160" t="str" cm="1">
        <f t="array" aca="1" ref="BJ176" ca="1">IF(AND($M176=1,ISNUMBER(INDIRECT(ADDRESS(ROW(),COLUMN()-_mp_perc_gap)))), INDIRECT(ADDRESS(ROW(),COLUMN()-_mp_perc_gap))*(1-BJ$8)*(1-$BQ$8), "")</f>
        <v/>
      </c>
      <c r="BK176" s="160" t="str" cm="1">
        <f t="array" aca="1" ref="BK176" ca="1">IF(AND($M176=1,ISNUMBER(INDIRECT(ADDRESS(ROW(),COLUMN()-_mp_perc_gap)))), INDIRECT(ADDRESS(ROW(),COLUMN()-_mp_perc_gap))*(1-BK$8)*(1-$BQ$8), "")</f>
        <v/>
      </c>
      <c r="BM176" s="169" t="str">
        <f t="shared" si="52"/>
        <v/>
      </c>
      <c r="BN176" s="842" t="str">
        <f t="shared" si="53"/>
        <v/>
      </c>
      <c r="BO176" s="843" t="str">
        <f t="shared" si="54"/>
        <v/>
      </c>
      <c r="BP176" s="841" t="str">
        <f t="shared" si="57"/>
        <v/>
      </c>
      <c r="BQ176" s="170"/>
      <c r="BR176" s="133" t="b">
        <f t="shared" si="55"/>
        <v>1</v>
      </c>
      <c r="BU176" s="171">
        <f t="shared" si="62"/>
        <v>0</v>
      </c>
      <c r="BV176" s="171"/>
    </row>
    <row r="177" spans="2:74" ht="14.95" customHeight="1" x14ac:dyDescent="0.2">
      <c r="B177" s="691">
        <v>166</v>
      </c>
      <c r="C177" s="554"/>
      <c r="D177" s="554"/>
      <c r="E177" s="555"/>
      <c r="F177" s="550"/>
      <c r="G177" s="551"/>
      <c r="H177" s="556"/>
      <c r="I177" s="557"/>
      <c r="J177" s="553"/>
      <c r="K177" s="146">
        <f t="shared" si="56"/>
        <v>0</v>
      </c>
      <c r="M177" s="147">
        <f t="shared" si="44"/>
        <v>0</v>
      </c>
      <c r="N177" s="148">
        <f xml:space="preserve"> IF(M177=0, 0,VLOOKUP($F177,'הנחיות למילוי-התחל כאן'!$F$6:$I$17,3,0))</f>
        <v>0</v>
      </c>
      <c r="O177" s="149">
        <f xml:space="preserve"> IF(M177=0, 0,VLOOKUP($F177,'הנחיות למילוי-התחל כאן'!$F$6:$I$17,4,0))</f>
        <v>0</v>
      </c>
      <c r="P177" s="852">
        <f t="shared" si="45"/>
        <v>0</v>
      </c>
      <c r="Q177" s="230" t="str">
        <f t="shared" si="58"/>
        <v>$S$177:$AH$177</v>
      </c>
      <c r="S177" s="565"/>
      <c r="T177" s="565"/>
      <c r="U177" s="565"/>
      <c r="V177" s="565"/>
      <c r="W177" s="565"/>
      <c r="X177" s="565"/>
      <c r="Y177" s="565"/>
      <c r="Z177" s="565"/>
      <c r="AA177" s="565"/>
      <c r="AB177" s="565"/>
      <c r="AC177" s="565"/>
      <c r="AD177" s="565"/>
      <c r="AE177" s="565"/>
      <c r="AF177" s="565"/>
      <c r="AG177" s="565"/>
      <c r="AH177" s="565"/>
      <c r="AJ177" s="164" t="str">
        <f t="shared" si="46"/>
        <v/>
      </c>
      <c r="AK177" s="152" t="str">
        <f t="shared" ca="1" si="47"/>
        <v/>
      </c>
      <c r="AL177" s="165" t="str">
        <f t="shared" si="48"/>
        <v/>
      </c>
      <c r="AN177" s="154" t="str">
        <f t="shared" si="59"/>
        <v/>
      </c>
      <c r="AO177" s="835" t="str">
        <f t="shared" si="60"/>
        <v/>
      </c>
      <c r="AP177" s="155" t="str">
        <f t="shared" si="61"/>
        <v/>
      </c>
      <c r="AR177" s="166" t="str">
        <f t="shared" si="49"/>
        <v/>
      </c>
      <c r="AS177" s="167" t="str">
        <f t="shared" si="50"/>
        <v/>
      </c>
      <c r="AT177" s="168" t="str">
        <f t="shared" si="51"/>
        <v/>
      </c>
      <c r="AV177" s="160" t="str" cm="1">
        <f t="array" aca="1" ref="AV177" ca="1">IF(AND($M177=1,ISNUMBER(INDIRECT(ADDRESS(ROW(),COLUMN()-_mp_perc_gap)))), INDIRECT(ADDRESS(ROW(),COLUMN()-_mp_perc_gap))*(1-AV$8)*(1-$BQ$8), "")</f>
        <v/>
      </c>
      <c r="AW177" s="160" t="str" cm="1">
        <f t="array" aca="1" ref="AW177" ca="1">IF(AND($M177=1,ISNUMBER(INDIRECT(ADDRESS(ROW(),COLUMN()-_mp_perc_gap)))), INDIRECT(ADDRESS(ROW(),COLUMN()-_mp_perc_gap))*(1-AW$8)*(1-$BQ$8), "")</f>
        <v/>
      </c>
      <c r="AX177" s="160" t="str" cm="1">
        <f t="array" aca="1" ref="AX177" ca="1">IF(AND($M177=1,ISNUMBER(INDIRECT(ADDRESS(ROW(),COLUMN()-_mp_perc_gap)))), INDIRECT(ADDRESS(ROW(),COLUMN()-_mp_perc_gap))*(1-AX$8)*(1-$BQ$8), "")</f>
        <v/>
      </c>
      <c r="AY177" s="160" t="str" cm="1">
        <f t="array" aca="1" ref="AY177" ca="1">IF(AND($M177=1,ISNUMBER(INDIRECT(ADDRESS(ROW(),COLUMN()-_mp_perc_gap)))), INDIRECT(ADDRESS(ROW(),COLUMN()-_mp_perc_gap))*(1-AY$8)*(1-$BQ$8), "")</f>
        <v/>
      </c>
      <c r="AZ177" s="160" t="str" cm="1">
        <f t="array" aca="1" ref="AZ177" ca="1">IF(AND($M177=1,ISNUMBER(INDIRECT(ADDRESS(ROW(),COLUMN()-_mp_perc_gap)))), INDIRECT(ADDRESS(ROW(),COLUMN()-_mp_perc_gap))*(1-AZ$8)*(1-$BQ$8), "")</f>
        <v/>
      </c>
      <c r="BA177" s="160" t="str" cm="1">
        <f t="array" aca="1" ref="BA177" ca="1">IF(AND($M177=1,ISNUMBER(INDIRECT(ADDRESS(ROW(),COLUMN()-_mp_perc_gap)))), INDIRECT(ADDRESS(ROW(),COLUMN()-_mp_perc_gap))*(1-BA$8)*(1-$BQ$8), "")</f>
        <v/>
      </c>
      <c r="BB177" s="160" t="str" cm="1">
        <f t="array" aca="1" ref="BB177" ca="1">IF(AND($M177=1,ISNUMBER(INDIRECT(ADDRESS(ROW(),COLUMN()-_mp_perc_gap)))), INDIRECT(ADDRESS(ROW(),COLUMN()-_mp_perc_gap))*(1-BB$8)*(1-$BQ$8), "")</f>
        <v/>
      </c>
      <c r="BC177" s="160" t="str" cm="1">
        <f t="array" aca="1" ref="BC177" ca="1">IF(AND($M177=1,ISNUMBER(INDIRECT(ADDRESS(ROW(),COLUMN()-_mp_perc_gap)))), INDIRECT(ADDRESS(ROW(),COLUMN()-_mp_perc_gap))*(1-BC$8)*(1-$BQ$8), "")</f>
        <v/>
      </c>
      <c r="BD177" s="160" t="str" cm="1">
        <f t="array" aca="1" ref="BD177" ca="1">IF(AND($M177=1,ISNUMBER(INDIRECT(ADDRESS(ROW(),COLUMN()-_mp_perc_gap)))), INDIRECT(ADDRESS(ROW(),COLUMN()-_mp_perc_gap))*(1-BD$8)*(1-$BQ$8), "")</f>
        <v/>
      </c>
      <c r="BE177" s="160" t="str" cm="1">
        <f t="array" aca="1" ref="BE177" ca="1">IF(AND($M177=1,ISNUMBER(INDIRECT(ADDRESS(ROW(),COLUMN()-_mp_perc_gap)))), INDIRECT(ADDRESS(ROW(),COLUMN()-_mp_perc_gap))*(1-BE$8)*(1-$BQ$8), "")</f>
        <v/>
      </c>
      <c r="BF177" s="160" t="str" cm="1">
        <f t="array" aca="1" ref="BF177" ca="1">IF(AND($M177=1,ISNUMBER(INDIRECT(ADDRESS(ROW(),COLUMN()-_mp_perc_gap)))), INDIRECT(ADDRESS(ROW(),COLUMN()-_mp_perc_gap))*(1-BF$8)*(1-$BQ$8), "")</f>
        <v/>
      </c>
      <c r="BG177" s="160" t="str" cm="1">
        <f t="array" aca="1" ref="BG177" ca="1">IF(AND($M177=1,ISNUMBER(INDIRECT(ADDRESS(ROW(),COLUMN()-_mp_perc_gap)))), INDIRECT(ADDRESS(ROW(),COLUMN()-_mp_perc_gap))*(1-BG$8)*(1-$BQ$8), "")</f>
        <v/>
      </c>
      <c r="BH177" s="160" t="str" cm="1">
        <f t="array" aca="1" ref="BH177" ca="1">IF(AND($M177=1,ISNUMBER(INDIRECT(ADDRESS(ROW(),COLUMN()-_mp_perc_gap)))), INDIRECT(ADDRESS(ROW(),COLUMN()-_mp_perc_gap))*(1-BH$8)*(1-$BQ$8), "")</f>
        <v/>
      </c>
      <c r="BI177" s="160" t="str" cm="1">
        <f t="array" aca="1" ref="BI177" ca="1">IF(AND($M177=1,ISNUMBER(INDIRECT(ADDRESS(ROW(),COLUMN()-_mp_perc_gap)))), INDIRECT(ADDRESS(ROW(),COLUMN()-_mp_perc_gap))*(1-BI$8)*(1-$BQ$8), "")</f>
        <v/>
      </c>
      <c r="BJ177" s="160" t="str" cm="1">
        <f t="array" aca="1" ref="BJ177" ca="1">IF(AND($M177=1,ISNUMBER(INDIRECT(ADDRESS(ROW(),COLUMN()-_mp_perc_gap)))), INDIRECT(ADDRESS(ROW(),COLUMN()-_mp_perc_gap))*(1-BJ$8)*(1-$BQ$8), "")</f>
        <v/>
      </c>
      <c r="BK177" s="160" t="str" cm="1">
        <f t="array" aca="1" ref="BK177" ca="1">IF(AND($M177=1,ISNUMBER(INDIRECT(ADDRESS(ROW(),COLUMN()-_mp_perc_gap)))), INDIRECT(ADDRESS(ROW(),COLUMN()-_mp_perc_gap))*(1-BK$8)*(1-$BQ$8), "")</f>
        <v/>
      </c>
      <c r="BM177" s="169" t="str">
        <f t="shared" si="52"/>
        <v/>
      </c>
      <c r="BN177" s="842" t="str">
        <f t="shared" si="53"/>
        <v/>
      </c>
      <c r="BO177" s="843" t="str">
        <f t="shared" si="54"/>
        <v/>
      </c>
      <c r="BP177" s="841" t="str">
        <f t="shared" si="57"/>
        <v/>
      </c>
      <c r="BQ177" s="170"/>
      <c r="BR177" s="133" t="b">
        <f t="shared" si="55"/>
        <v>1</v>
      </c>
      <c r="BU177" s="171">
        <f t="shared" si="62"/>
        <v>0</v>
      </c>
      <c r="BV177" s="171"/>
    </row>
    <row r="178" spans="2:74" ht="14.95" customHeight="1" x14ac:dyDescent="0.2">
      <c r="B178" s="691">
        <v>167</v>
      </c>
      <c r="C178" s="554"/>
      <c r="D178" s="554"/>
      <c r="E178" s="555"/>
      <c r="F178" s="550"/>
      <c r="G178" s="551"/>
      <c r="H178" s="556"/>
      <c r="I178" s="557"/>
      <c r="J178" s="553"/>
      <c r="K178" s="146">
        <f t="shared" si="56"/>
        <v>0</v>
      </c>
      <c r="M178" s="147">
        <f t="shared" si="44"/>
        <v>0</v>
      </c>
      <c r="N178" s="148">
        <f xml:space="preserve"> IF(M178=0, 0,VLOOKUP($F178,'הנחיות למילוי-התחל כאן'!$F$6:$I$17,3,0))</f>
        <v>0</v>
      </c>
      <c r="O178" s="149">
        <f xml:space="preserve"> IF(M178=0, 0,VLOOKUP($F178,'הנחיות למילוי-התחל כאן'!$F$6:$I$17,4,0))</f>
        <v>0</v>
      </c>
      <c r="P178" s="852">
        <f t="shared" si="45"/>
        <v>0</v>
      </c>
      <c r="Q178" s="230" t="str">
        <f t="shared" si="58"/>
        <v>$S$178:$AH$178</v>
      </c>
      <c r="S178" s="565"/>
      <c r="T178" s="565"/>
      <c r="U178" s="565"/>
      <c r="V178" s="565"/>
      <c r="W178" s="565"/>
      <c r="X178" s="565"/>
      <c r="Y178" s="565"/>
      <c r="Z178" s="565"/>
      <c r="AA178" s="565"/>
      <c r="AB178" s="565"/>
      <c r="AC178" s="565"/>
      <c r="AD178" s="565"/>
      <c r="AE178" s="565"/>
      <c r="AF178" s="565"/>
      <c r="AG178" s="565"/>
      <c r="AH178" s="565"/>
      <c r="AJ178" s="164" t="str">
        <f t="shared" si="46"/>
        <v/>
      </c>
      <c r="AK178" s="152" t="str">
        <f t="shared" ca="1" si="47"/>
        <v/>
      </c>
      <c r="AL178" s="165" t="str">
        <f t="shared" si="48"/>
        <v/>
      </c>
      <c r="AN178" s="154" t="str">
        <f t="shared" si="59"/>
        <v/>
      </c>
      <c r="AO178" s="835" t="str">
        <f t="shared" si="60"/>
        <v/>
      </c>
      <c r="AP178" s="155" t="str">
        <f t="shared" si="61"/>
        <v/>
      </c>
      <c r="AR178" s="166" t="str">
        <f t="shared" si="49"/>
        <v/>
      </c>
      <c r="AS178" s="167" t="str">
        <f t="shared" si="50"/>
        <v/>
      </c>
      <c r="AT178" s="168" t="str">
        <f t="shared" si="51"/>
        <v/>
      </c>
      <c r="AV178" s="160" t="str" cm="1">
        <f t="array" aca="1" ref="AV178" ca="1">IF(AND($M178=1,ISNUMBER(INDIRECT(ADDRESS(ROW(),COLUMN()-_mp_perc_gap)))), INDIRECT(ADDRESS(ROW(),COLUMN()-_mp_perc_gap))*(1-AV$8)*(1-$BQ$8), "")</f>
        <v/>
      </c>
      <c r="AW178" s="160" t="str" cm="1">
        <f t="array" aca="1" ref="AW178" ca="1">IF(AND($M178=1,ISNUMBER(INDIRECT(ADDRESS(ROW(),COLUMN()-_mp_perc_gap)))), INDIRECT(ADDRESS(ROW(),COLUMN()-_mp_perc_gap))*(1-AW$8)*(1-$BQ$8), "")</f>
        <v/>
      </c>
      <c r="AX178" s="160" t="str" cm="1">
        <f t="array" aca="1" ref="AX178" ca="1">IF(AND($M178=1,ISNUMBER(INDIRECT(ADDRESS(ROW(),COLUMN()-_mp_perc_gap)))), INDIRECT(ADDRESS(ROW(),COLUMN()-_mp_perc_gap))*(1-AX$8)*(1-$BQ$8), "")</f>
        <v/>
      </c>
      <c r="AY178" s="160" t="str" cm="1">
        <f t="array" aca="1" ref="AY178" ca="1">IF(AND($M178=1,ISNUMBER(INDIRECT(ADDRESS(ROW(),COLUMN()-_mp_perc_gap)))), INDIRECT(ADDRESS(ROW(),COLUMN()-_mp_perc_gap))*(1-AY$8)*(1-$BQ$8), "")</f>
        <v/>
      </c>
      <c r="AZ178" s="160" t="str" cm="1">
        <f t="array" aca="1" ref="AZ178" ca="1">IF(AND($M178=1,ISNUMBER(INDIRECT(ADDRESS(ROW(),COLUMN()-_mp_perc_gap)))), INDIRECT(ADDRESS(ROW(),COLUMN()-_mp_perc_gap))*(1-AZ$8)*(1-$BQ$8), "")</f>
        <v/>
      </c>
      <c r="BA178" s="160" t="str" cm="1">
        <f t="array" aca="1" ref="BA178" ca="1">IF(AND($M178=1,ISNUMBER(INDIRECT(ADDRESS(ROW(),COLUMN()-_mp_perc_gap)))), INDIRECT(ADDRESS(ROW(),COLUMN()-_mp_perc_gap))*(1-BA$8)*(1-$BQ$8), "")</f>
        <v/>
      </c>
      <c r="BB178" s="160" t="str" cm="1">
        <f t="array" aca="1" ref="BB178" ca="1">IF(AND($M178=1,ISNUMBER(INDIRECT(ADDRESS(ROW(),COLUMN()-_mp_perc_gap)))), INDIRECT(ADDRESS(ROW(),COLUMN()-_mp_perc_gap))*(1-BB$8)*(1-$BQ$8), "")</f>
        <v/>
      </c>
      <c r="BC178" s="160" t="str" cm="1">
        <f t="array" aca="1" ref="BC178" ca="1">IF(AND($M178=1,ISNUMBER(INDIRECT(ADDRESS(ROW(),COLUMN()-_mp_perc_gap)))), INDIRECT(ADDRESS(ROW(),COLUMN()-_mp_perc_gap))*(1-BC$8)*(1-$BQ$8), "")</f>
        <v/>
      </c>
      <c r="BD178" s="160" t="str" cm="1">
        <f t="array" aca="1" ref="BD178" ca="1">IF(AND($M178=1,ISNUMBER(INDIRECT(ADDRESS(ROW(),COLUMN()-_mp_perc_gap)))), INDIRECT(ADDRESS(ROW(),COLUMN()-_mp_perc_gap))*(1-BD$8)*(1-$BQ$8), "")</f>
        <v/>
      </c>
      <c r="BE178" s="160" t="str" cm="1">
        <f t="array" aca="1" ref="BE178" ca="1">IF(AND($M178=1,ISNUMBER(INDIRECT(ADDRESS(ROW(),COLUMN()-_mp_perc_gap)))), INDIRECT(ADDRESS(ROW(),COLUMN()-_mp_perc_gap))*(1-BE$8)*(1-$BQ$8), "")</f>
        <v/>
      </c>
      <c r="BF178" s="160" t="str" cm="1">
        <f t="array" aca="1" ref="BF178" ca="1">IF(AND($M178=1,ISNUMBER(INDIRECT(ADDRESS(ROW(),COLUMN()-_mp_perc_gap)))), INDIRECT(ADDRESS(ROW(),COLUMN()-_mp_perc_gap))*(1-BF$8)*(1-$BQ$8), "")</f>
        <v/>
      </c>
      <c r="BG178" s="160" t="str" cm="1">
        <f t="array" aca="1" ref="BG178" ca="1">IF(AND($M178=1,ISNUMBER(INDIRECT(ADDRESS(ROW(),COLUMN()-_mp_perc_gap)))), INDIRECT(ADDRESS(ROW(),COLUMN()-_mp_perc_gap))*(1-BG$8)*(1-$BQ$8), "")</f>
        <v/>
      </c>
      <c r="BH178" s="160" t="str" cm="1">
        <f t="array" aca="1" ref="BH178" ca="1">IF(AND($M178=1,ISNUMBER(INDIRECT(ADDRESS(ROW(),COLUMN()-_mp_perc_gap)))), INDIRECT(ADDRESS(ROW(),COLUMN()-_mp_perc_gap))*(1-BH$8)*(1-$BQ$8), "")</f>
        <v/>
      </c>
      <c r="BI178" s="160" t="str" cm="1">
        <f t="array" aca="1" ref="BI178" ca="1">IF(AND($M178=1,ISNUMBER(INDIRECT(ADDRESS(ROW(),COLUMN()-_mp_perc_gap)))), INDIRECT(ADDRESS(ROW(),COLUMN()-_mp_perc_gap))*(1-BI$8)*(1-$BQ$8), "")</f>
        <v/>
      </c>
      <c r="BJ178" s="160" t="str" cm="1">
        <f t="array" aca="1" ref="BJ178" ca="1">IF(AND($M178=1,ISNUMBER(INDIRECT(ADDRESS(ROW(),COLUMN()-_mp_perc_gap)))), INDIRECT(ADDRESS(ROW(),COLUMN()-_mp_perc_gap))*(1-BJ$8)*(1-$BQ$8), "")</f>
        <v/>
      </c>
      <c r="BK178" s="160" t="str" cm="1">
        <f t="array" aca="1" ref="BK178" ca="1">IF(AND($M178=1,ISNUMBER(INDIRECT(ADDRESS(ROW(),COLUMN()-_mp_perc_gap)))), INDIRECT(ADDRESS(ROW(),COLUMN()-_mp_perc_gap))*(1-BK$8)*(1-$BQ$8), "")</f>
        <v/>
      </c>
      <c r="BM178" s="169" t="str">
        <f t="shared" si="52"/>
        <v/>
      </c>
      <c r="BN178" s="842" t="str">
        <f t="shared" si="53"/>
        <v/>
      </c>
      <c r="BO178" s="843" t="str">
        <f t="shared" si="54"/>
        <v/>
      </c>
      <c r="BP178" s="841" t="str">
        <f t="shared" si="57"/>
        <v/>
      </c>
      <c r="BQ178" s="170"/>
      <c r="BR178" s="133" t="b">
        <f t="shared" si="55"/>
        <v>1</v>
      </c>
      <c r="BU178" s="171">
        <f t="shared" si="62"/>
        <v>0</v>
      </c>
      <c r="BV178" s="171"/>
    </row>
    <row r="179" spans="2:74" ht="14.95" customHeight="1" x14ac:dyDescent="0.2">
      <c r="B179" s="691">
        <v>168</v>
      </c>
      <c r="C179" s="554"/>
      <c r="D179" s="554"/>
      <c r="E179" s="555"/>
      <c r="F179" s="550"/>
      <c r="G179" s="551"/>
      <c r="H179" s="556"/>
      <c r="I179" s="557"/>
      <c r="J179" s="553"/>
      <c r="K179" s="146">
        <f t="shared" si="56"/>
        <v>0</v>
      </c>
      <c r="M179" s="147">
        <f t="shared" si="44"/>
        <v>0</v>
      </c>
      <c r="N179" s="148">
        <f xml:space="preserve"> IF(M179=0, 0,VLOOKUP($F179,'הנחיות למילוי-התחל כאן'!$F$6:$I$17,3,0))</f>
        <v>0</v>
      </c>
      <c r="O179" s="149">
        <f xml:space="preserve"> IF(M179=0, 0,VLOOKUP($F179,'הנחיות למילוי-התחל כאן'!$F$6:$I$17,4,0))</f>
        <v>0</v>
      </c>
      <c r="P179" s="852">
        <f t="shared" si="45"/>
        <v>0</v>
      </c>
      <c r="Q179" s="230" t="str">
        <f t="shared" si="58"/>
        <v>$S$179:$AH$179</v>
      </c>
      <c r="S179" s="565"/>
      <c r="T179" s="565"/>
      <c r="U179" s="565"/>
      <c r="V179" s="565"/>
      <c r="W179" s="565"/>
      <c r="X179" s="565"/>
      <c r="Y179" s="565"/>
      <c r="Z179" s="565"/>
      <c r="AA179" s="565"/>
      <c r="AB179" s="565"/>
      <c r="AC179" s="565"/>
      <c r="AD179" s="565"/>
      <c r="AE179" s="565"/>
      <c r="AF179" s="565"/>
      <c r="AG179" s="565"/>
      <c r="AH179" s="565"/>
      <c r="AJ179" s="164" t="str">
        <f t="shared" si="46"/>
        <v/>
      </c>
      <c r="AK179" s="152" t="str">
        <f t="shared" ca="1" si="47"/>
        <v/>
      </c>
      <c r="AL179" s="165" t="str">
        <f t="shared" si="48"/>
        <v/>
      </c>
      <c r="AN179" s="154" t="str">
        <f t="shared" si="59"/>
        <v/>
      </c>
      <c r="AO179" s="835" t="str">
        <f t="shared" si="60"/>
        <v/>
      </c>
      <c r="AP179" s="155" t="str">
        <f t="shared" si="61"/>
        <v/>
      </c>
      <c r="AR179" s="166" t="str">
        <f t="shared" si="49"/>
        <v/>
      </c>
      <c r="AS179" s="167" t="str">
        <f t="shared" si="50"/>
        <v/>
      </c>
      <c r="AT179" s="168" t="str">
        <f t="shared" si="51"/>
        <v/>
      </c>
      <c r="AV179" s="160" t="str" cm="1">
        <f t="array" aca="1" ref="AV179" ca="1">IF(AND($M179=1,ISNUMBER(INDIRECT(ADDRESS(ROW(),COLUMN()-_mp_perc_gap)))), INDIRECT(ADDRESS(ROW(),COLUMN()-_mp_perc_gap))*(1-AV$8)*(1-$BQ$8), "")</f>
        <v/>
      </c>
      <c r="AW179" s="160" t="str" cm="1">
        <f t="array" aca="1" ref="AW179" ca="1">IF(AND($M179=1,ISNUMBER(INDIRECT(ADDRESS(ROW(),COLUMN()-_mp_perc_gap)))), INDIRECT(ADDRESS(ROW(),COLUMN()-_mp_perc_gap))*(1-AW$8)*(1-$BQ$8), "")</f>
        <v/>
      </c>
      <c r="AX179" s="160" t="str" cm="1">
        <f t="array" aca="1" ref="AX179" ca="1">IF(AND($M179=1,ISNUMBER(INDIRECT(ADDRESS(ROW(),COLUMN()-_mp_perc_gap)))), INDIRECT(ADDRESS(ROW(),COLUMN()-_mp_perc_gap))*(1-AX$8)*(1-$BQ$8), "")</f>
        <v/>
      </c>
      <c r="AY179" s="160" t="str" cm="1">
        <f t="array" aca="1" ref="AY179" ca="1">IF(AND($M179=1,ISNUMBER(INDIRECT(ADDRESS(ROW(),COLUMN()-_mp_perc_gap)))), INDIRECT(ADDRESS(ROW(),COLUMN()-_mp_perc_gap))*(1-AY$8)*(1-$BQ$8), "")</f>
        <v/>
      </c>
      <c r="AZ179" s="160" t="str" cm="1">
        <f t="array" aca="1" ref="AZ179" ca="1">IF(AND($M179=1,ISNUMBER(INDIRECT(ADDRESS(ROW(),COLUMN()-_mp_perc_gap)))), INDIRECT(ADDRESS(ROW(),COLUMN()-_mp_perc_gap))*(1-AZ$8)*(1-$BQ$8), "")</f>
        <v/>
      </c>
      <c r="BA179" s="160" t="str" cm="1">
        <f t="array" aca="1" ref="BA179" ca="1">IF(AND($M179=1,ISNUMBER(INDIRECT(ADDRESS(ROW(),COLUMN()-_mp_perc_gap)))), INDIRECT(ADDRESS(ROW(),COLUMN()-_mp_perc_gap))*(1-BA$8)*(1-$BQ$8), "")</f>
        <v/>
      </c>
      <c r="BB179" s="160" t="str" cm="1">
        <f t="array" aca="1" ref="BB179" ca="1">IF(AND($M179=1,ISNUMBER(INDIRECT(ADDRESS(ROW(),COLUMN()-_mp_perc_gap)))), INDIRECT(ADDRESS(ROW(),COLUMN()-_mp_perc_gap))*(1-BB$8)*(1-$BQ$8), "")</f>
        <v/>
      </c>
      <c r="BC179" s="160" t="str" cm="1">
        <f t="array" aca="1" ref="BC179" ca="1">IF(AND($M179=1,ISNUMBER(INDIRECT(ADDRESS(ROW(),COLUMN()-_mp_perc_gap)))), INDIRECT(ADDRESS(ROW(),COLUMN()-_mp_perc_gap))*(1-BC$8)*(1-$BQ$8), "")</f>
        <v/>
      </c>
      <c r="BD179" s="160" t="str" cm="1">
        <f t="array" aca="1" ref="BD179" ca="1">IF(AND($M179=1,ISNUMBER(INDIRECT(ADDRESS(ROW(),COLUMN()-_mp_perc_gap)))), INDIRECT(ADDRESS(ROW(),COLUMN()-_mp_perc_gap))*(1-BD$8)*(1-$BQ$8), "")</f>
        <v/>
      </c>
      <c r="BE179" s="160" t="str" cm="1">
        <f t="array" aca="1" ref="BE179" ca="1">IF(AND($M179=1,ISNUMBER(INDIRECT(ADDRESS(ROW(),COLUMN()-_mp_perc_gap)))), INDIRECT(ADDRESS(ROW(),COLUMN()-_mp_perc_gap))*(1-BE$8)*(1-$BQ$8), "")</f>
        <v/>
      </c>
      <c r="BF179" s="160" t="str" cm="1">
        <f t="array" aca="1" ref="BF179" ca="1">IF(AND($M179=1,ISNUMBER(INDIRECT(ADDRESS(ROW(),COLUMN()-_mp_perc_gap)))), INDIRECT(ADDRESS(ROW(),COLUMN()-_mp_perc_gap))*(1-BF$8)*(1-$BQ$8), "")</f>
        <v/>
      </c>
      <c r="BG179" s="160" t="str" cm="1">
        <f t="array" aca="1" ref="BG179" ca="1">IF(AND($M179=1,ISNUMBER(INDIRECT(ADDRESS(ROW(),COLUMN()-_mp_perc_gap)))), INDIRECT(ADDRESS(ROW(),COLUMN()-_mp_perc_gap))*(1-BG$8)*(1-$BQ$8), "")</f>
        <v/>
      </c>
      <c r="BH179" s="160" t="str" cm="1">
        <f t="array" aca="1" ref="BH179" ca="1">IF(AND($M179=1,ISNUMBER(INDIRECT(ADDRESS(ROW(),COLUMN()-_mp_perc_gap)))), INDIRECT(ADDRESS(ROW(),COLUMN()-_mp_perc_gap))*(1-BH$8)*(1-$BQ$8), "")</f>
        <v/>
      </c>
      <c r="BI179" s="160" t="str" cm="1">
        <f t="array" aca="1" ref="BI179" ca="1">IF(AND($M179=1,ISNUMBER(INDIRECT(ADDRESS(ROW(),COLUMN()-_mp_perc_gap)))), INDIRECT(ADDRESS(ROW(),COLUMN()-_mp_perc_gap))*(1-BI$8)*(1-$BQ$8), "")</f>
        <v/>
      </c>
      <c r="BJ179" s="160" t="str" cm="1">
        <f t="array" aca="1" ref="BJ179" ca="1">IF(AND($M179=1,ISNUMBER(INDIRECT(ADDRESS(ROW(),COLUMN()-_mp_perc_gap)))), INDIRECT(ADDRESS(ROW(),COLUMN()-_mp_perc_gap))*(1-BJ$8)*(1-$BQ$8), "")</f>
        <v/>
      </c>
      <c r="BK179" s="160" t="str" cm="1">
        <f t="array" aca="1" ref="BK179" ca="1">IF(AND($M179=1,ISNUMBER(INDIRECT(ADDRESS(ROW(),COLUMN()-_mp_perc_gap)))), INDIRECT(ADDRESS(ROW(),COLUMN()-_mp_perc_gap))*(1-BK$8)*(1-$BQ$8), "")</f>
        <v/>
      </c>
      <c r="BM179" s="169" t="str">
        <f t="shared" si="52"/>
        <v/>
      </c>
      <c r="BN179" s="842" t="str">
        <f t="shared" si="53"/>
        <v/>
      </c>
      <c r="BO179" s="843" t="str">
        <f t="shared" si="54"/>
        <v/>
      </c>
      <c r="BP179" s="841" t="str">
        <f t="shared" si="57"/>
        <v/>
      </c>
      <c r="BQ179" s="170"/>
      <c r="BR179" s="133" t="b">
        <f t="shared" si="55"/>
        <v>1</v>
      </c>
      <c r="BU179" s="171">
        <f t="shared" si="62"/>
        <v>0</v>
      </c>
      <c r="BV179" s="171"/>
    </row>
    <row r="180" spans="2:74" ht="14.95" customHeight="1" x14ac:dyDescent="0.2">
      <c r="B180" s="691">
        <v>169</v>
      </c>
      <c r="C180" s="554"/>
      <c r="D180" s="554"/>
      <c r="E180" s="555"/>
      <c r="F180" s="550"/>
      <c r="G180" s="551"/>
      <c r="H180" s="556"/>
      <c r="I180" s="557"/>
      <c r="J180" s="553"/>
      <c r="K180" s="146">
        <f t="shared" si="56"/>
        <v>0</v>
      </c>
      <c r="M180" s="147">
        <f t="shared" si="44"/>
        <v>0</v>
      </c>
      <c r="N180" s="148">
        <f xml:space="preserve"> IF(M180=0, 0,VLOOKUP($F180,'הנחיות למילוי-התחל כאן'!$F$6:$I$17,3,0))</f>
        <v>0</v>
      </c>
      <c r="O180" s="149">
        <f xml:space="preserve"> IF(M180=0, 0,VLOOKUP($F180,'הנחיות למילוי-התחל כאן'!$F$6:$I$17,4,0))</f>
        <v>0</v>
      </c>
      <c r="P180" s="852">
        <f t="shared" si="45"/>
        <v>0</v>
      </c>
      <c r="Q180" s="230" t="str">
        <f t="shared" si="58"/>
        <v>$S$180:$AH$180</v>
      </c>
      <c r="S180" s="565"/>
      <c r="T180" s="565"/>
      <c r="U180" s="565"/>
      <c r="V180" s="565"/>
      <c r="W180" s="565"/>
      <c r="X180" s="565"/>
      <c r="Y180" s="565"/>
      <c r="Z180" s="565"/>
      <c r="AA180" s="565"/>
      <c r="AB180" s="565"/>
      <c r="AC180" s="565"/>
      <c r="AD180" s="565"/>
      <c r="AE180" s="565"/>
      <c r="AF180" s="565"/>
      <c r="AG180" s="565"/>
      <c r="AH180" s="565"/>
      <c r="AJ180" s="164" t="str">
        <f t="shared" si="46"/>
        <v/>
      </c>
      <c r="AK180" s="152" t="str">
        <f t="shared" ca="1" si="47"/>
        <v/>
      </c>
      <c r="AL180" s="165" t="str">
        <f t="shared" si="48"/>
        <v/>
      </c>
      <c r="AN180" s="154" t="str">
        <f t="shared" si="59"/>
        <v/>
      </c>
      <c r="AO180" s="835" t="str">
        <f t="shared" si="60"/>
        <v/>
      </c>
      <c r="AP180" s="155" t="str">
        <f t="shared" si="61"/>
        <v/>
      </c>
      <c r="AR180" s="166" t="str">
        <f t="shared" si="49"/>
        <v/>
      </c>
      <c r="AS180" s="167" t="str">
        <f t="shared" si="50"/>
        <v/>
      </c>
      <c r="AT180" s="168" t="str">
        <f t="shared" si="51"/>
        <v/>
      </c>
      <c r="AV180" s="160" t="str" cm="1">
        <f t="array" aca="1" ref="AV180" ca="1">IF(AND($M180=1,ISNUMBER(INDIRECT(ADDRESS(ROW(),COLUMN()-_mp_perc_gap)))), INDIRECT(ADDRESS(ROW(),COLUMN()-_mp_perc_gap))*(1-AV$8)*(1-$BQ$8), "")</f>
        <v/>
      </c>
      <c r="AW180" s="160" t="str" cm="1">
        <f t="array" aca="1" ref="AW180" ca="1">IF(AND($M180=1,ISNUMBER(INDIRECT(ADDRESS(ROW(),COLUMN()-_mp_perc_gap)))), INDIRECT(ADDRESS(ROW(),COLUMN()-_mp_perc_gap))*(1-AW$8)*(1-$BQ$8), "")</f>
        <v/>
      </c>
      <c r="AX180" s="160" t="str" cm="1">
        <f t="array" aca="1" ref="AX180" ca="1">IF(AND($M180=1,ISNUMBER(INDIRECT(ADDRESS(ROW(),COLUMN()-_mp_perc_gap)))), INDIRECT(ADDRESS(ROW(),COLUMN()-_mp_perc_gap))*(1-AX$8)*(1-$BQ$8), "")</f>
        <v/>
      </c>
      <c r="AY180" s="160" t="str" cm="1">
        <f t="array" aca="1" ref="AY180" ca="1">IF(AND($M180=1,ISNUMBER(INDIRECT(ADDRESS(ROW(),COLUMN()-_mp_perc_gap)))), INDIRECT(ADDRESS(ROW(),COLUMN()-_mp_perc_gap))*(1-AY$8)*(1-$BQ$8), "")</f>
        <v/>
      </c>
      <c r="AZ180" s="160" t="str" cm="1">
        <f t="array" aca="1" ref="AZ180" ca="1">IF(AND($M180=1,ISNUMBER(INDIRECT(ADDRESS(ROW(),COLUMN()-_mp_perc_gap)))), INDIRECT(ADDRESS(ROW(),COLUMN()-_mp_perc_gap))*(1-AZ$8)*(1-$BQ$8), "")</f>
        <v/>
      </c>
      <c r="BA180" s="160" t="str" cm="1">
        <f t="array" aca="1" ref="BA180" ca="1">IF(AND($M180=1,ISNUMBER(INDIRECT(ADDRESS(ROW(),COLUMN()-_mp_perc_gap)))), INDIRECT(ADDRESS(ROW(),COLUMN()-_mp_perc_gap))*(1-BA$8)*(1-$BQ$8), "")</f>
        <v/>
      </c>
      <c r="BB180" s="160" t="str" cm="1">
        <f t="array" aca="1" ref="BB180" ca="1">IF(AND($M180=1,ISNUMBER(INDIRECT(ADDRESS(ROW(),COLUMN()-_mp_perc_gap)))), INDIRECT(ADDRESS(ROW(),COLUMN()-_mp_perc_gap))*(1-BB$8)*(1-$BQ$8), "")</f>
        <v/>
      </c>
      <c r="BC180" s="160" t="str" cm="1">
        <f t="array" aca="1" ref="BC180" ca="1">IF(AND($M180=1,ISNUMBER(INDIRECT(ADDRESS(ROW(),COLUMN()-_mp_perc_gap)))), INDIRECT(ADDRESS(ROW(),COLUMN()-_mp_perc_gap))*(1-BC$8)*(1-$BQ$8), "")</f>
        <v/>
      </c>
      <c r="BD180" s="160" t="str" cm="1">
        <f t="array" aca="1" ref="BD180" ca="1">IF(AND($M180=1,ISNUMBER(INDIRECT(ADDRESS(ROW(),COLUMN()-_mp_perc_gap)))), INDIRECT(ADDRESS(ROW(),COLUMN()-_mp_perc_gap))*(1-BD$8)*(1-$BQ$8), "")</f>
        <v/>
      </c>
      <c r="BE180" s="160" t="str" cm="1">
        <f t="array" aca="1" ref="BE180" ca="1">IF(AND($M180=1,ISNUMBER(INDIRECT(ADDRESS(ROW(),COLUMN()-_mp_perc_gap)))), INDIRECT(ADDRESS(ROW(),COLUMN()-_mp_perc_gap))*(1-BE$8)*(1-$BQ$8), "")</f>
        <v/>
      </c>
      <c r="BF180" s="160" t="str" cm="1">
        <f t="array" aca="1" ref="BF180" ca="1">IF(AND($M180=1,ISNUMBER(INDIRECT(ADDRESS(ROW(),COLUMN()-_mp_perc_gap)))), INDIRECT(ADDRESS(ROW(),COLUMN()-_mp_perc_gap))*(1-BF$8)*(1-$BQ$8), "")</f>
        <v/>
      </c>
      <c r="BG180" s="160" t="str" cm="1">
        <f t="array" aca="1" ref="BG180" ca="1">IF(AND($M180=1,ISNUMBER(INDIRECT(ADDRESS(ROW(),COLUMN()-_mp_perc_gap)))), INDIRECT(ADDRESS(ROW(),COLUMN()-_mp_perc_gap))*(1-BG$8)*(1-$BQ$8), "")</f>
        <v/>
      </c>
      <c r="BH180" s="160" t="str" cm="1">
        <f t="array" aca="1" ref="BH180" ca="1">IF(AND($M180=1,ISNUMBER(INDIRECT(ADDRESS(ROW(),COLUMN()-_mp_perc_gap)))), INDIRECT(ADDRESS(ROW(),COLUMN()-_mp_perc_gap))*(1-BH$8)*(1-$BQ$8), "")</f>
        <v/>
      </c>
      <c r="BI180" s="160" t="str" cm="1">
        <f t="array" aca="1" ref="BI180" ca="1">IF(AND($M180=1,ISNUMBER(INDIRECT(ADDRESS(ROW(),COLUMN()-_mp_perc_gap)))), INDIRECT(ADDRESS(ROW(),COLUMN()-_mp_perc_gap))*(1-BI$8)*(1-$BQ$8), "")</f>
        <v/>
      </c>
      <c r="BJ180" s="160" t="str" cm="1">
        <f t="array" aca="1" ref="BJ180" ca="1">IF(AND($M180=1,ISNUMBER(INDIRECT(ADDRESS(ROW(),COLUMN()-_mp_perc_gap)))), INDIRECT(ADDRESS(ROW(),COLUMN()-_mp_perc_gap))*(1-BJ$8)*(1-$BQ$8), "")</f>
        <v/>
      </c>
      <c r="BK180" s="160" t="str" cm="1">
        <f t="array" aca="1" ref="BK180" ca="1">IF(AND($M180=1,ISNUMBER(INDIRECT(ADDRESS(ROW(),COLUMN()-_mp_perc_gap)))), INDIRECT(ADDRESS(ROW(),COLUMN()-_mp_perc_gap))*(1-BK$8)*(1-$BQ$8), "")</f>
        <v/>
      </c>
      <c r="BM180" s="169" t="str">
        <f t="shared" si="52"/>
        <v/>
      </c>
      <c r="BN180" s="842" t="str">
        <f t="shared" si="53"/>
        <v/>
      </c>
      <c r="BO180" s="843" t="str">
        <f t="shared" si="54"/>
        <v/>
      </c>
      <c r="BP180" s="841" t="str">
        <f t="shared" si="57"/>
        <v/>
      </c>
      <c r="BQ180" s="170"/>
      <c r="BR180" s="133" t="b">
        <f t="shared" si="55"/>
        <v>1</v>
      </c>
      <c r="BU180" s="171">
        <f t="shared" si="62"/>
        <v>0</v>
      </c>
      <c r="BV180" s="171"/>
    </row>
    <row r="181" spans="2:74" ht="14.95" customHeight="1" x14ac:dyDescent="0.2">
      <c r="B181" s="691">
        <v>170</v>
      </c>
      <c r="C181" s="554"/>
      <c r="D181" s="554"/>
      <c r="E181" s="555"/>
      <c r="F181" s="550"/>
      <c r="G181" s="551"/>
      <c r="H181" s="556"/>
      <c r="I181" s="557"/>
      <c r="J181" s="553"/>
      <c r="K181" s="146">
        <f t="shared" si="56"/>
        <v>0</v>
      </c>
      <c r="M181" s="147">
        <f t="shared" si="44"/>
        <v>0</v>
      </c>
      <c r="N181" s="148">
        <f xml:space="preserve"> IF(M181=0, 0,VLOOKUP($F181,'הנחיות למילוי-התחל כאן'!$F$6:$I$17,3,0))</f>
        <v>0</v>
      </c>
      <c r="O181" s="149">
        <f xml:space="preserve"> IF(M181=0, 0,VLOOKUP($F181,'הנחיות למילוי-התחל כאן'!$F$6:$I$17,4,0))</f>
        <v>0</v>
      </c>
      <c r="P181" s="852">
        <f t="shared" si="45"/>
        <v>0</v>
      </c>
      <c r="Q181" s="230" t="str">
        <f t="shared" si="58"/>
        <v>$S$181:$AH$181</v>
      </c>
      <c r="S181" s="565"/>
      <c r="T181" s="565"/>
      <c r="U181" s="565"/>
      <c r="V181" s="565"/>
      <c r="W181" s="565"/>
      <c r="X181" s="565"/>
      <c r="Y181" s="565"/>
      <c r="Z181" s="565"/>
      <c r="AA181" s="565"/>
      <c r="AB181" s="565"/>
      <c r="AC181" s="565"/>
      <c r="AD181" s="565"/>
      <c r="AE181" s="565"/>
      <c r="AF181" s="565"/>
      <c r="AG181" s="565"/>
      <c r="AH181" s="565"/>
      <c r="AJ181" s="164" t="str">
        <f t="shared" si="46"/>
        <v/>
      </c>
      <c r="AK181" s="152" t="str">
        <f t="shared" ca="1" si="47"/>
        <v/>
      </c>
      <c r="AL181" s="165" t="str">
        <f t="shared" si="48"/>
        <v/>
      </c>
      <c r="AN181" s="154" t="str">
        <f t="shared" si="59"/>
        <v/>
      </c>
      <c r="AO181" s="835" t="str">
        <f t="shared" si="60"/>
        <v/>
      </c>
      <c r="AP181" s="155" t="str">
        <f t="shared" si="61"/>
        <v/>
      </c>
      <c r="AR181" s="166" t="str">
        <f t="shared" si="49"/>
        <v/>
      </c>
      <c r="AS181" s="167" t="str">
        <f t="shared" si="50"/>
        <v/>
      </c>
      <c r="AT181" s="168" t="str">
        <f t="shared" si="51"/>
        <v/>
      </c>
      <c r="AV181" s="160" t="str" cm="1">
        <f t="array" aca="1" ref="AV181" ca="1">IF(AND($M181=1,ISNUMBER(INDIRECT(ADDRESS(ROW(),COLUMN()-_mp_perc_gap)))), INDIRECT(ADDRESS(ROW(),COLUMN()-_mp_perc_gap))*(1-AV$8)*(1-$BQ$8), "")</f>
        <v/>
      </c>
      <c r="AW181" s="160" t="str" cm="1">
        <f t="array" aca="1" ref="AW181" ca="1">IF(AND($M181=1,ISNUMBER(INDIRECT(ADDRESS(ROW(),COLUMN()-_mp_perc_gap)))), INDIRECT(ADDRESS(ROW(),COLUMN()-_mp_perc_gap))*(1-AW$8)*(1-$BQ$8), "")</f>
        <v/>
      </c>
      <c r="AX181" s="160" t="str" cm="1">
        <f t="array" aca="1" ref="AX181" ca="1">IF(AND($M181=1,ISNUMBER(INDIRECT(ADDRESS(ROW(),COLUMN()-_mp_perc_gap)))), INDIRECT(ADDRESS(ROW(),COLUMN()-_mp_perc_gap))*(1-AX$8)*(1-$BQ$8), "")</f>
        <v/>
      </c>
      <c r="AY181" s="160" t="str" cm="1">
        <f t="array" aca="1" ref="AY181" ca="1">IF(AND($M181=1,ISNUMBER(INDIRECT(ADDRESS(ROW(),COLUMN()-_mp_perc_gap)))), INDIRECT(ADDRESS(ROW(),COLUMN()-_mp_perc_gap))*(1-AY$8)*(1-$BQ$8), "")</f>
        <v/>
      </c>
      <c r="AZ181" s="160" t="str" cm="1">
        <f t="array" aca="1" ref="AZ181" ca="1">IF(AND($M181=1,ISNUMBER(INDIRECT(ADDRESS(ROW(),COLUMN()-_mp_perc_gap)))), INDIRECT(ADDRESS(ROW(),COLUMN()-_mp_perc_gap))*(1-AZ$8)*(1-$BQ$8), "")</f>
        <v/>
      </c>
      <c r="BA181" s="160" t="str" cm="1">
        <f t="array" aca="1" ref="BA181" ca="1">IF(AND($M181=1,ISNUMBER(INDIRECT(ADDRESS(ROW(),COLUMN()-_mp_perc_gap)))), INDIRECT(ADDRESS(ROW(),COLUMN()-_mp_perc_gap))*(1-BA$8)*(1-$BQ$8), "")</f>
        <v/>
      </c>
      <c r="BB181" s="160" t="str" cm="1">
        <f t="array" aca="1" ref="BB181" ca="1">IF(AND($M181=1,ISNUMBER(INDIRECT(ADDRESS(ROW(),COLUMN()-_mp_perc_gap)))), INDIRECT(ADDRESS(ROW(),COLUMN()-_mp_perc_gap))*(1-BB$8)*(1-$BQ$8), "")</f>
        <v/>
      </c>
      <c r="BC181" s="160" t="str" cm="1">
        <f t="array" aca="1" ref="BC181" ca="1">IF(AND($M181=1,ISNUMBER(INDIRECT(ADDRESS(ROW(),COLUMN()-_mp_perc_gap)))), INDIRECT(ADDRESS(ROW(),COLUMN()-_mp_perc_gap))*(1-BC$8)*(1-$BQ$8), "")</f>
        <v/>
      </c>
      <c r="BD181" s="160" t="str" cm="1">
        <f t="array" aca="1" ref="BD181" ca="1">IF(AND($M181=1,ISNUMBER(INDIRECT(ADDRESS(ROW(),COLUMN()-_mp_perc_gap)))), INDIRECT(ADDRESS(ROW(),COLUMN()-_mp_perc_gap))*(1-BD$8)*(1-$BQ$8), "")</f>
        <v/>
      </c>
      <c r="BE181" s="160" t="str" cm="1">
        <f t="array" aca="1" ref="BE181" ca="1">IF(AND($M181=1,ISNUMBER(INDIRECT(ADDRESS(ROW(),COLUMN()-_mp_perc_gap)))), INDIRECT(ADDRESS(ROW(),COLUMN()-_mp_perc_gap))*(1-BE$8)*(1-$BQ$8), "")</f>
        <v/>
      </c>
      <c r="BF181" s="160" t="str" cm="1">
        <f t="array" aca="1" ref="BF181" ca="1">IF(AND($M181=1,ISNUMBER(INDIRECT(ADDRESS(ROW(),COLUMN()-_mp_perc_gap)))), INDIRECT(ADDRESS(ROW(),COLUMN()-_mp_perc_gap))*(1-BF$8)*(1-$BQ$8), "")</f>
        <v/>
      </c>
      <c r="BG181" s="160" t="str" cm="1">
        <f t="array" aca="1" ref="BG181" ca="1">IF(AND($M181=1,ISNUMBER(INDIRECT(ADDRESS(ROW(),COLUMN()-_mp_perc_gap)))), INDIRECT(ADDRESS(ROW(),COLUMN()-_mp_perc_gap))*(1-BG$8)*(1-$BQ$8), "")</f>
        <v/>
      </c>
      <c r="BH181" s="160" t="str" cm="1">
        <f t="array" aca="1" ref="BH181" ca="1">IF(AND($M181=1,ISNUMBER(INDIRECT(ADDRESS(ROW(),COLUMN()-_mp_perc_gap)))), INDIRECT(ADDRESS(ROW(),COLUMN()-_mp_perc_gap))*(1-BH$8)*(1-$BQ$8), "")</f>
        <v/>
      </c>
      <c r="BI181" s="160" t="str" cm="1">
        <f t="array" aca="1" ref="BI181" ca="1">IF(AND($M181=1,ISNUMBER(INDIRECT(ADDRESS(ROW(),COLUMN()-_mp_perc_gap)))), INDIRECT(ADDRESS(ROW(),COLUMN()-_mp_perc_gap))*(1-BI$8)*(1-$BQ$8), "")</f>
        <v/>
      </c>
      <c r="BJ181" s="160" t="str" cm="1">
        <f t="array" aca="1" ref="BJ181" ca="1">IF(AND($M181=1,ISNUMBER(INDIRECT(ADDRESS(ROW(),COLUMN()-_mp_perc_gap)))), INDIRECT(ADDRESS(ROW(),COLUMN()-_mp_perc_gap))*(1-BJ$8)*(1-$BQ$8), "")</f>
        <v/>
      </c>
      <c r="BK181" s="160" t="str" cm="1">
        <f t="array" aca="1" ref="BK181" ca="1">IF(AND($M181=1,ISNUMBER(INDIRECT(ADDRESS(ROW(),COLUMN()-_mp_perc_gap)))), INDIRECT(ADDRESS(ROW(),COLUMN()-_mp_perc_gap))*(1-BK$8)*(1-$BQ$8), "")</f>
        <v/>
      </c>
      <c r="BM181" s="169" t="str">
        <f t="shared" si="52"/>
        <v/>
      </c>
      <c r="BN181" s="842" t="str">
        <f t="shared" si="53"/>
        <v/>
      </c>
      <c r="BO181" s="843" t="str">
        <f t="shared" si="54"/>
        <v/>
      </c>
      <c r="BP181" s="841" t="str">
        <f t="shared" si="57"/>
        <v/>
      </c>
      <c r="BQ181" s="170"/>
      <c r="BR181" s="133" t="b">
        <f t="shared" si="55"/>
        <v>1</v>
      </c>
      <c r="BU181" s="171">
        <f t="shared" si="62"/>
        <v>0</v>
      </c>
      <c r="BV181" s="171"/>
    </row>
    <row r="182" spans="2:74" ht="14.95" customHeight="1" x14ac:dyDescent="0.2">
      <c r="B182" s="691">
        <v>171</v>
      </c>
      <c r="C182" s="554"/>
      <c r="D182" s="554"/>
      <c r="E182" s="555"/>
      <c r="F182" s="550"/>
      <c r="G182" s="551"/>
      <c r="H182" s="556"/>
      <c r="I182" s="557"/>
      <c r="J182" s="553"/>
      <c r="K182" s="146">
        <f t="shared" si="56"/>
        <v>0</v>
      </c>
      <c r="M182" s="147">
        <f t="shared" si="44"/>
        <v>0</v>
      </c>
      <c r="N182" s="148">
        <f xml:space="preserve"> IF(M182=0, 0,VLOOKUP($F182,'הנחיות למילוי-התחל כאן'!$F$6:$I$17,3,0))</f>
        <v>0</v>
      </c>
      <c r="O182" s="149">
        <f xml:space="preserve"> IF(M182=0, 0,VLOOKUP($F182,'הנחיות למילוי-התחל כאן'!$F$6:$I$17,4,0))</f>
        <v>0</v>
      </c>
      <c r="P182" s="852">
        <f t="shared" si="45"/>
        <v>0</v>
      </c>
      <c r="Q182" s="230" t="str">
        <f t="shared" si="58"/>
        <v>$S$182:$AH$182</v>
      </c>
      <c r="S182" s="565"/>
      <c r="T182" s="565"/>
      <c r="U182" s="565"/>
      <c r="V182" s="565"/>
      <c r="W182" s="565"/>
      <c r="X182" s="565"/>
      <c r="Y182" s="565"/>
      <c r="Z182" s="565"/>
      <c r="AA182" s="565"/>
      <c r="AB182" s="565"/>
      <c r="AC182" s="565"/>
      <c r="AD182" s="565"/>
      <c r="AE182" s="565"/>
      <c r="AF182" s="565"/>
      <c r="AG182" s="565"/>
      <c r="AH182" s="565"/>
      <c r="AJ182" s="164" t="str">
        <f t="shared" si="46"/>
        <v/>
      </c>
      <c r="AK182" s="152" t="str">
        <f t="shared" ca="1" si="47"/>
        <v/>
      </c>
      <c r="AL182" s="165" t="str">
        <f t="shared" si="48"/>
        <v/>
      </c>
      <c r="AN182" s="154" t="str">
        <f t="shared" si="59"/>
        <v/>
      </c>
      <c r="AO182" s="835" t="str">
        <f t="shared" si="60"/>
        <v/>
      </c>
      <c r="AP182" s="155" t="str">
        <f t="shared" si="61"/>
        <v/>
      </c>
      <c r="AR182" s="166" t="str">
        <f t="shared" si="49"/>
        <v/>
      </c>
      <c r="AS182" s="167" t="str">
        <f t="shared" si="50"/>
        <v/>
      </c>
      <c r="AT182" s="168" t="str">
        <f t="shared" si="51"/>
        <v/>
      </c>
      <c r="AV182" s="160" t="str" cm="1">
        <f t="array" aca="1" ref="AV182" ca="1">IF(AND($M182=1,ISNUMBER(INDIRECT(ADDRESS(ROW(),COLUMN()-_mp_perc_gap)))), INDIRECT(ADDRESS(ROW(),COLUMN()-_mp_perc_gap))*(1-AV$8)*(1-$BQ$8), "")</f>
        <v/>
      </c>
      <c r="AW182" s="160" t="str" cm="1">
        <f t="array" aca="1" ref="AW182" ca="1">IF(AND($M182=1,ISNUMBER(INDIRECT(ADDRESS(ROW(),COLUMN()-_mp_perc_gap)))), INDIRECT(ADDRESS(ROW(),COLUMN()-_mp_perc_gap))*(1-AW$8)*(1-$BQ$8), "")</f>
        <v/>
      </c>
      <c r="AX182" s="160" t="str" cm="1">
        <f t="array" aca="1" ref="AX182" ca="1">IF(AND($M182=1,ISNUMBER(INDIRECT(ADDRESS(ROW(),COLUMN()-_mp_perc_gap)))), INDIRECT(ADDRESS(ROW(),COLUMN()-_mp_perc_gap))*(1-AX$8)*(1-$BQ$8), "")</f>
        <v/>
      </c>
      <c r="AY182" s="160" t="str" cm="1">
        <f t="array" aca="1" ref="AY182" ca="1">IF(AND($M182=1,ISNUMBER(INDIRECT(ADDRESS(ROW(),COLUMN()-_mp_perc_gap)))), INDIRECT(ADDRESS(ROW(),COLUMN()-_mp_perc_gap))*(1-AY$8)*(1-$BQ$8), "")</f>
        <v/>
      </c>
      <c r="AZ182" s="160" t="str" cm="1">
        <f t="array" aca="1" ref="AZ182" ca="1">IF(AND($M182=1,ISNUMBER(INDIRECT(ADDRESS(ROW(),COLUMN()-_mp_perc_gap)))), INDIRECT(ADDRESS(ROW(),COLUMN()-_mp_perc_gap))*(1-AZ$8)*(1-$BQ$8), "")</f>
        <v/>
      </c>
      <c r="BA182" s="160" t="str" cm="1">
        <f t="array" aca="1" ref="BA182" ca="1">IF(AND($M182=1,ISNUMBER(INDIRECT(ADDRESS(ROW(),COLUMN()-_mp_perc_gap)))), INDIRECT(ADDRESS(ROW(),COLUMN()-_mp_perc_gap))*(1-BA$8)*(1-$BQ$8), "")</f>
        <v/>
      </c>
      <c r="BB182" s="160" t="str" cm="1">
        <f t="array" aca="1" ref="BB182" ca="1">IF(AND($M182=1,ISNUMBER(INDIRECT(ADDRESS(ROW(),COLUMN()-_mp_perc_gap)))), INDIRECT(ADDRESS(ROW(),COLUMN()-_mp_perc_gap))*(1-BB$8)*(1-$BQ$8), "")</f>
        <v/>
      </c>
      <c r="BC182" s="160" t="str" cm="1">
        <f t="array" aca="1" ref="BC182" ca="1">IF(AND($M182=1,ISNUMBER(INDIRECT(ADDRESS(ROW(),COLUMN()-_mp_perc_gap)))), INDIRECT(ADDRESS(ROW(),COLUMN()-_mp_perc_gap))*(1-BC$8)*(1-$BQ$8), "")</f>
        <v/>
      </c>
      <c r="BD182" s="160" t="str" cm="1">
        <f t="array" aca="1" ref="BD182" ca="1">IF(AND($M182=1,ISNUMBER(INDIRECT(ADDRESS(ROW(),COLUMN()-_mp_perc_gap)))), INDIRECT(ADDRESS(ROW(),COLUMN()-_mp_perc_gap))*(1-BD$8)*(1-$BQ$8), "")</f>
        <v/>
      </c>
      <c r="BE182" s="160" t="str" cm="1">
        <f t="array" aca="1" ref="BE182" ca="1">IF(AND($M182=1,ISNUMBER(INDIRECT(ADDRESS(ROW(),COLUMN()-_mp_perc_gap)))), INDIRECT(ADDRESS(ROW(),COLUMN()-_mp_perc_gap))*(1-BE$8)*(1-$BQ$8), "")</f>
        <v/>
      </c>
      <c r="BF182" s="160" t="str" cm="1">
        <f t="array" aca="1" ref="BF182" ca="1">IF(AND($M182=1,ISNUMBER(INDIRECT(ADDRESS(ROW(),COLUMN()-_mp_perc_gap)))), INDIRECT(ADDRESS(ROW(),COLUMN()-_mp_perc_gap))*(1-BF$8)*(1-$BQ$8), "")</f>
        <v/>
      </c>
      <c r="BG182" s="160" t="str" cm="1">
        <f t="array" aca="1" ref="BG182" ca="1">IF(AND($M182=1,ISNUMBER(INDIRECT(ADDRESS(ROW(),COLUMN()-_mp_perc_gap)))), INDIRECT(ADDRESS(ROW(),COLUMN()-_mp_perc_gap))*(1-BG$8)*(1-$BQ$8), "")</f>
        <v/>
      </c>
      <c r="BH182" s="160" t="str" cm="1">
        <f t="array" aca="1" ref="BH182" ca="1">IF(AND($M182=1,ISNUMBER(INDIRECT(ADDRESS(ROW(),COLUMN()-_mp_perc_gap)))), INDIRECT(ADDRESS(ROW(),COLUMN()-_mp_perc_gap))*(1-BH$8)*(1-$BQ$8), "")</f>
        <v/>
      </c>
      <c r="BI182" s="160" t="str" cm="1">
        <f t="array" aca="1" ref="BI182" ca="1">IF(AND($M182=1,ISNUMBER(INDIRECT(ADDRESS(ROW(),COLUMN()-_mp_perc_gap)))), INDIRECT(ADDRESS(ROW(),COLUMN()-_mp_perc_gap))*(1-BI$8)*(1-$BQ$8), "")</f>
        <v/>
      </c>
      <c r="BJ182" s="160" t="str" cm="1">
        <f t="array" aca="1" ref="BJ182" ca="1">IF(AND($M182=1,ISNUMBER(INDIRECT(ADDRESS(ROW(),COLUMN()-_mp_perc_gap)))), INDIRECT(ADDRESS(ROW(),COLUMN()-_mp_perc_gap))*(1-BJ$8)*(1-$BQ$8), "")</f>
        <v/>
      </c>
      <c r="BK182" s="160" t="str" cm="1">
        <f t="array" aca="1" ref="BK182" ca="1">IF(AND($M182=1,ISNUMBER(INDIRECT(ADDRESS(ROW(),COLUMN()-_mp_perc_gap)))), INDIRECT(ADDRESS(ROW(),COLUMN()-_mp_perc_gap))*(1-BK$8)*(1-$BQ$8), "")</f>
        <v/>
      </c>
      <c r="BM182" s="169" t="str">
        <f t="shared" si="52"/>
        <v/>
      </c>
      <c r="BN182" s="842" t="str">
        <f t="shared" si="53"/>
        <v/>
      </c>
      <c r="BO182" s="843" t="str">
        <f t="shared" si="54"/>
        <v/>
      </c>
      <c r="BP182" s="841" t="str">
        <f t="shared" si="57"/>
        <v/>
      </c>
      <c r="BQ182" s="170"/>
      <c r="BR182" s="133" t="b">
        <f t="shared" si="55"/>
        <v>1</v>
      </c>
      <c r="BU182" s="171">
        <f t="shared" si="62"/>
        <v>0</v>
      </c>
      <c r="BV182" s="171"/>
    </row>
    <row r="183" spans="2:74" ht="14.95" customHeight="1" x14ac:dyDescent="0.2">
      <c r="B183" s="691">
        <v>172</v>
      </c>
      <c r="C183" s="554"/>
      <c r="D183" s="554"/>
      <c r="E183" s="555"/>
      <c r="F183" s="550"/>
      <c r="G183" s="551"/>
      <c r="H183" s="556"/>
      <c r="I183" s="557"/>
      <c r="J183" s="553"/>
      <c r="K183" s="146">
        <f t="shared" si="56"/>
        <v>0</v>
      </c>
      <c r="M183" s="147">
        <f t="shared" si="44"/>
        <v>0</v>
      </c>
      <c r="N183" s="148">
        <f xml:space="preserve"> IF(M183=0, 0,VLOOKUP($F183,'הנחיות למילוי-התחל כאן'!$F$6:$I$17,3,0))</f>
        <v>0</v>
      </c>
      <c r="O183" s="149">
        <f xml:space="preserve"> IF(M183=0, 0,VLOOKUP($F183,'הנחיות למילוי-התחל כאן'!$F$6:$I$17,4,0))</f>
        <v>0</v>
      </c>
      <c r="P183" s="852">
        <f t="shared" si="45"/>
        <v>0</v>
      </c>
      <c r="Q183" s="230" t="str">
        <f t="shared" si="58"/>
        <v>$S$183:$AH$183</v>
      </c>
      <c r="S183" s="565"/>
      <c r="T183" s="565"/>
      <c r="U183" s="565"/>
      <c r="V183" s="565"/>
      <c r="W183" s="565"/>
      <c r="X183" s="565"/>
      <c r="Y183" s="565"/>
      <c r="Z183" s="565"/>
      <c r="AA183" s="565"/>
      <c r="AB183" s="565"/>
      <c r="AC183" s="565"/>
      <c r="AD183" s="565"/>
      <c r="AE183" s="565"/>
      <c r="AF183" s="565"/>
      <c r="AG183" s="565"/>
      <c r="AH183" s="565"/>
      <c r="AJ183" s="164" t="str">
        <f t="shared" si="46"/>
        <v/>
      </c>
      <c r="AK183" s="152" t="str">
        <f t="shared" ca="1" si="47"/>
        <v/>
      </c>
      <c r="AL183" s="165" t="str">
        <f t="shared" si="48"/>
        <v/>
      </c>
      <c r="AN183" s="154" t="str">
        <f t="shared" si="59"/>
        <v/>
      </c>
      <c r="AO183" s="835" t="str">
        <f t="shared" si="60"/>
        <v/>
      </c>
      <c r="AP183" s="155" t="str">
        <f t="shared" si="61"/>
        <v/>
      </c>
      <c r="AR183" s="166" t="str">
        <f t="shared" si="49"/>
        <v/>
      </c>
      <c r="AS183" s="167" t="str">
        <f t="shared" si="50"/>
        <v/>
      </c>
      <c r="AT183" s="168" t="str">
        <f t="shared" si="51"/>
        <v/>
      </c>
      <c r="AV183" s="160" t="str" cm="1">
        <f t="array" aca="1" ref="AV183" ca="1">IF(AND($M183=1,ISNUMBER(INDIRECT(ADDRESS(ROW(),COLUMN()-_mp_perc_gap)))), INDIRECT(ADDRESS(ROW(),COLUMN()-_mp_perc_gap))*(1-AV$8)*(1-$BQ$8), "")</f>
        <v/>
      </c>
      <c r="AW183" s="160" t="str" cm="1">
        <f t="array" aca="1" ref="AW183" ca="1">IF(AND($M183=1,ISNUMBER(INDIRECT(ADDRESS(ROW(),COLUMN()-_mp_perc_gap)))), INDIRECT(ADDRESS(ROW(),COLUMN()-_mp_perc_gap))*(1-AW$8)*(1-$BQ$8), "")</f>
        <v/>
      </c>
      <c r="AX183" s="160" t="str" cm="1">
        <f t="array" aca="1" ref="AX183" ca="1">IF(AND($M183=1,ISNUMBER(INDIRECT(ADDRESS(ROW(),COLUMN()-_mp_perc_gap)))), INDIRECT(ADDRESS(ROW(),COLUMN()-_mp_perc_gap))*(1-AX$8)*(1-$BQ$8), "")</f>
        <v/>
      </c>
      <c r="AY183" s="160" t="str" cm="1">
        <f t="array" aca="1" ref="AY183" ca="1">IF(AND($M183=1,ISNUMBER(INDIRECT(ADDRESS(ROW(),COLUMN()-_mp_perc_gap)))), INDIRECT(ADDRESS(ROW(),COLUMN()-_mp_perc_gap))*(1-AY$8)*(1-$BQ$8), "")</f>
        <v/>
      </c>
      <c r="AZ183" s="160" t="str" cm="1">
        <f t="array" aca="1" ref="AZ183" ca="1">IF(AND($M183=1,ISNUMBER(INDIRECT(ADDRESS(ROW(),COLUMN()-_mp_perc_gap)))), INDIRECT(ADDRESS(ROW(),COLUMN()-_mp_perc_gap))*(1-AZ$8)*(1-$BQ$8), "")</f>
        <v/>
      </c>
      <c r="BA183" s="160" t="str" cm="1">
        <f t="array" aca="1" ref="BA183" ca="1">IF(AND($M183=1,ISNUMBER(INDIRECT(ADDRESS(ROW(),COLUMN()-_mp_perc_gap)))), INDIRECT(ADDRESS(ROW(),COLUMN()-_mp_perc_gap))*(1-BA$8)*(1-$BQ$8), "")</f>
        <v/>
      </c>
      <c r="BB183" s="160" t="str" cm="1">
        <f t="array" aca="1" ref="BB183" ca="1">IF(AND($M183=1,ISNUMBER(INDIRECT(ADDRESS(ROW(),COLUMN()-_mp_perc_gap)))), INDIRECT(ADDRESS(ROW(),COLUMN()-_mp_perc_gap))*(1-BB$8)*(1-$BQ$8), "")</f>
        <v/>
      </c>
      <c r="BC183" s="160" t="str" cm="1">
        <f t="array" aca="1" ref="BC183" ca="1">IF(AND($M183=1,ISNUMBER(INDIRECT(ADDRESS(ROW(),COLUMN()-_mp_perc_gap)))), INDIRECT(ADDRESS(ROW(),COLUMN()-_mp_perc_gap))*(1-BC$8)*(1-$BQ$8), "")</f>
        <v/>
      </c>
      <c r="BD183" s="160" t="str" cm="1">
        <f t="array" aca="1" ref="BD183" ca="1">IF(AND($M183=1,ISNUMBER(INDIRECT(ADDRESS(ROW(),COLUMN()-_mp_perc_gap)))), INDIRECT(ADDRESS(ROW(),COLUMN()-_mp_perc_gap))*(1-BD$8)*(1-$BQ$8), "")</f>
        <v/>
      </c>
      <c r="BE183" s="160" t="str" cm="1">
        <f t="array" aca="1" ref="BE183" ca="1">IF(AND($M183=1,ISNUMBER(INDIRECT(ADDRESS(ROW(),COLUMN()-_mp_perc_gap)))), INDIRECT(ADDRESS(ROW(),COLUMN()-_mp_perc_gap))*(1-BE$8)*(1-$BQ$8), "")</f>
        <v/>
      </c>
      <c r="BF183" s="160" t="str" cm="1">
        <f t="array" aca="1" ref="BF183" ca="1">IF(AND($M183=1,ISNUMBER(INDIRECT(ADDRESS(ROW(),COLUMN()-_mp_perc_gap)))), INDIRECT(ADDRESS(ROW(),COLUMN()-_mp_perc_gap))*(1-BF$8)*(1-$BQ$8), "")</f>
        <v/>
      </c>
      <c r="BG183" s="160" t="str" cm="1">
        <f t="array" aca="1" ref="BG183" ca="1">IF(AND($M183=1,ISNUMBER(INDIRECT(ADDRESS(ROW(),COLUMN()-_mp_perc_gap)))), INDIRECT(ADDRESS(ROW(),COLUMN()-_mp_perc_gap))*(1-BG$8)*(1-$BQ$8), "")</f>
        <v/>
      </c>
      <c r="BH183" s="160" t="str" cm="1">
        <f t="array" aca="1" ref="BH183" ca="1">IF(AND($M183=1,ISNUMBER(INDIRECT(ADDRESS(ROW(),COLUMN()-_mp_perc_gap)))), INDIRECT(ADDRESS(ROW(),COLUMN()-_mp_perc_gap))*(1-BH$8)*(1-$BQ$8), "")</f>
        <v/>
      </c>
      <c r="BI183" s="160" t="str" cm="1">
        <f t="array" aca="1" ref="BI183" ca="1">IF(AND($M183=1,ISNUMBER(INDIRECT(ADDRESS(ROW(),COLUMN()-_mp_perc_gap)))), INDIRECT(ADDRESS(ROW(),COLUMN()-_mp_perc_gap))*(1-BI$8)*(1-$BQ$8), "")</f>
        <v/>
      </c>
      <c r="BJ183" s="160" t="str" cm="1">
        <f t="array" aca="1" ref="BJ183" ca="1">IF(AND($M183=1,ISNUMBER(INDIRECT(ADDRESS(ROW(),COLUMN()-_mp_perc_gap)))), INDIRECT(ADDRESS(ROW(),COLUMN()-_mp_perc_gap))*(1-BJ$8)*(1-$BQ$8), "")</f>
        <v/>
      </c>
      <c r="BK183" s="160" t="str" cm="1">
        <f t="array" aca="1" ref="BK183" ca="1">IF(AND($M183=1,ISNUMBER(INDIRECT(ADDRESS(ROW(),COLUMN()-_mp_perc_gap)))), INDIRECT(ADDRESS(ROW(),COLUMN()-_mp_perc_gap))*(1-BK$8)*(1-$BQ$8), "")</f>
        <v/>
      </c>
      <c r="BM183" s="169" t="str">
        <f t="shared" si="52"/>
        <v/>
      </c>
      <c r="BN183" s="842" t="str">
        <f t="shared" si="53"/>
        <v/>
      </c>
      <c r="BO183" s="843" t="str">
        <f t="shared" si="54"/>
        <v/>
      </c>
      <c r="BP183" s="841" t="str">
        <f t="shared" si="57"/>
        <v/>
      </c>
      <c r="BQ183" s="170"/>
      <c r="BR183" s="133" t="b">
        <f t="shared" si="55"/>
        <v>1</v>
      </c>
      <c r="BU183" s="171">
        <f t="shared" si="62"/>
        <v>0</v>
      </c>
      <c r="BV183" s="171"/>
    </row>
    <row r="184" spans="2:74" ht="14.95" customHeight="1" x14ac:dyDescent="0.2">
      <c r="B184" s="691">
        <v>173</v>
      </c>
      <c r="C184" s="554"/>
      <c r="D184" s="554"/>
      <c r="E184" s="555"/>
      <c r="F184" s="550"/>
      <c r="G184" s="551"/>
      <c r="H184" s="556"/>
      <c r="I184" s="557"/>
      <c r="J184" s="553"/>
      <c r="K184" s="146">
        <f t="shared" si="56"/>
        <v>0</v>
      </c>
      <c r="M184" s="147">
        <f t="shared" si="44"/>
        <v>0</v>
      </c>
      <c r="N184" s="148">
        <f xml:space="preserve"> IF(M184=0, 0,VLOOKUP($F184,'הנחיות למילוי-התחל כאן'!$F$6:$I$17,3,0))</f>
        <v>0</v>
      </c>
      <c r="O184" s="149">
        <f xml:space="preserve"> IF(M184=0, 0,VLOOKUP($F184,'הנחיות למילוי-התחל כאן'!$F$6:$I$17,4,0))</f>
        <v>0</v>
      </c>
      <c r="P184" s="852">
        <f t="shared" si="45"/>
        <v>0</v>
      </c>
      <c r="Q184" s="230" t="str">
        <f t="shared" si="58"/>
        <v>$S$184:$AH$184</v>
      </c>
      <c r="S184" s="565"/>
      <c r="T184" s="565"/>
      <c r="U184" s="565"/>
      <c r="V184" s="565"/>
      <c r="W184" s="565"/>
      <c r="X184" s="565"/>
      <c r="Y184" s="565"/>
      <c r="Z184" s="565"/>
      <c r="AA184" s="565"/>
      <c r="AB184" s="565"/>
      <c r="AC184" s="565"/>
      <c r="AD184" s="565"/>
      <c r="AE184" s="565"/>
      <c r="AF184" s="565"/>
      <c r="AG184" s="565"/>
      <c r="AH184" s="565"/>
      <c r="AJ184" s="164" t="str">
        <f t="shared" si="46"/>
        <v/>
      </c>
      <c r="AK184" s="152" t="str">
        <f t="shared" ca="1" si="47"/>
        <v/>
      </c>
      <c r="AL184" s="165" t="str">
        <f t="shared" si="48"/>
        <v/>
      </c>
      <c r="AN184" s="154" t="str">
        <f t="shared" si="59"/>
        <v/>
      </c>
      <c r="AO184" s="835" t="str">
        <f t="shared" si="60"/>
        <v/>
      </c>
      <c r="AP184" s="155" t="str">
        <f t="shared" si="61"/>
        <v/>
      </c>
      <c r="AR184" s="166" t="str">
        <f t="shared" si="49"/>
        <v/>
      </c>
      <c r="AS184" s="167" t="str">
        <f t="shared" si="50"/>
        <v/>
      </c>
      <c r="AT184" s="168" t="str">
        <f t="shared" si="51"/>
        <v/>
      </c>
      <c r="AV184" s="160" t="str" cm="1">
        <f t="array" aca="1" ref="AV184" ca="1">IF(AND($M184=1,ISNUMBER(INDIRECT(ADDRESS(ROW(),COLUMN()-_mp_perc_gap)))), INDIRECT(ADDRESS(ROW(),COLUMN()-_mp_perc_gap))*(1-AV$8)*(1-$BQ$8), "")</f>
        <v/>
      </c>
      <c r="AW184" s="160" t="str" cm="1">
        <f t="array" aca="1" ref="AW184" ca="1">IF(AND($M184=1,ISNUMBER(INDIRECT(ADDRESS(ROW(),COLUMN()-_mp_perc_gap)))), INDIRECT(ADDRESS(ROW(),COLUMN()-_mp_perc_gap))*(1-AW$8)*(1-$BQ$8), "")</f>
        <v/>
      </c>
      <c r="AX184" s="160" t="str" cm="1">
        <f t="array" aca="1" ref="AX184" ca="1">IF(AND($M184=1,ISNUMBER(INDIRECT(ADDRESS(ROW(),COLUMN()-_mp_perc_gap)))), INDIRECT(ADDRESS(ROW(),COLUMN()-_mp_perc_gap))*(1-AX$8)*(1-$BQ$8), "")</f>
        <v/>
      </c>
      <c r="AY184" s="160" t="str" cm="1">
        <f t="array" aca="1" ref="AY184" ca="1">IF(AND($M184=1,ISNUMBER(INDIRECT(ADDRESS(ROW(),COLUMN()-_mp_perc_gap)))), INDIRECT(ADDRESS(ROW(),COLUMN()-_mp_perc_gap))*(1-AY$8)*(1-$BQ$8), "")</f>
        <v/>
      </c>
      <c r="AZ184" s="160" t="str" cm="1">
        <f t="array" aca="1" ref="AZ184" ca="1">IF(AND($M184=1,ISNUMBER(INDIRECT(ADDRESS(ROW(),COLUMN()-_mp_perc_gap)))), INDIRECT(ADDRESS(ROW(),COLUMN()-_mp_perc_gap))*(1-AZ$8)*(1-$BQ$8), "")</f>
        <v/>
      </c>
      <c r="BA184" s="160" t="str" cm="1">
        <f t="array" aca="1" ref="BA184" ca="1">IF(AND($M184=1,ISNUMBER(INDIRECT(ADDRESS(ROW(),COLUMN()-_mp_perc_gap)))), INDIRECT(ADDRESS(ROW(),COLUMN()-_mp_perc_gap))*(1-BA$8)*(1-$BQ$8), "")</f>
        <v/>
      </c>
      <c r="BB184" s="160" t="str" cm="1">
        <f t="array" aca="1" ref="BB184" ca="1">IF(AND($M184=1,ISNUMBER(INDIRECT(ADDRESS(ROW(),COLUMN()-_mp_perc_gap)))), INDIRECT(ADDRESS(ROW(),COLUMN()-_mp_perc_gap))*(1-BB$8)*(1-$BQ$8), "")</f>
        <v/>
      </c>
      <c r="BC184" s="160" t="str" cm="1">
        <f t="array" aca="1" ref="BC184" ca="1">IF(AND($M184=1,ISNUMBER(INDIRECT(ADDRESS(ROW(),COLUMN()-_mp_perc_gap)))), INDIRECT(ADDRESS(ROW(),COLUMN()-_mp_perc_gap))*(1-BC$8)*(1-$BQ$8), "")</f>
        <v/>
      </c>
      <c r="BD184" s="160" t="str" cm="1">
        <f t="array" aca="1" ref="BD184" ca="1">IF(AND($M184=1,ISNUMBER(INDIRECT(ADDRESS(ROW(),COLUMN()-_mp_perc_gap)))), INDIRECT(ADDRESS(ROW(),COLUMN()-_mp_perc_gap))*(1-BD$8)*(1-$BQ$8), "")</f>
        <v/>
      </c>
      <c r="BE184" s="160" t="str" cm="1">
        <f t="array" aca="1" ref="BE184" ca="1">IF(AND($M184=1,ISNUMBER(INDIRECT(ADDRESS(ROW(),COLUMN()-_mp_perc_gap)))), INDIRECT(ADDRESS(ROW(),COLUMN()-_mp_perc_gap))*(1-BE$8)*(1-$BQ$8), "")</f>
        <v/>
      </c>
      <c r="BF184" s="160" t="str" cm="1">
        <f t="array" aca="1" ref="BF184" ca="1">IF(AND($M184=1,ISNUMBER(INDIRECT(ADDRESS(ROW(),COLUMN()-_mp_perc_gap)))), INDIRECT(ADDRESS(ROW(),COLUMN()-_mp_perc_gap))*(1-BF$8)*(1-$BQ$8), "")</f>
        <v/>
      </c>
      <c r="BG184" s="160" t="str" cm="1">
        <f t="array" aca="1" ref="BG184" ca="1">IF(AND($M184=1,ISNUMBER(INDIRECT(ADDRESS(ROW(),COLUMN()-_mp_perc_gap)))), INDIRECT(ADDRESS(ROW(),COLUMN()-_mp_perc_gap))*(1-BG$8)*(1-$BQ$8), "")</f>
        <v/>
      </c>
      <c r="BH184" s="160" t="str" cm="1">
        <f t="array" aca="1" ref="BH184" ca="1">IF(AND($M184=1,ISNUMBER(INDIRECT(ADDRESS(ROW(),COLUMN()-_mp_perc_gap)))), INDIRECT(ADDRESS(ROW(),COLUMN()-_mp_perc_gap))*(1-BH$8)*(1-$BQ$8), "")</f>
        <v/>
      </c>
      <c r="BI184" s="160" t="str" cm="1">
        <f t="array" aca="1" ref="BI184" ca="1">IF(AND($M184=1,ISNUMBER(INDIRECT(ADDRESS(ROW(),COLUMN()-_mp_perc_gap)))), INDIRECT(ADDRESS(ROW(),COLUMN()-_mp_perc_gap))*(1-BI$8)*(1-$BQ$8), "")</f>
        <v/>
      </c>
      <c r="BJ184" s="160" t="str" cm="1">
        <f t="array" aca="1" ref="BJ184" ca="1">IF(AND($M184=1,ISNUMBER(INDIRECT(ADDRESS(ROW(),COLUMN()-_mp_perc_gap)))), INDIRECT(ADDRESS(ROW(),COLUMN()-_mp_perc_gap))*(1-BJ$8)*(1-$BQ$8), "")</f>
        <v/>
      </c>
      <c r="BK184" s="160" t="str" cm="1">
        <f t="array" aca="1" ref="BK184" ca="1">IF(AND($M184=1,ISNUMBER(INDIRECT(ADDRESS(ROW(),COLUMN()-_mp_perc_gap)))), INDIRECT(ADDRESS(ROW(),COLUMN()-_mp_perc_gap))*(1-BK$8)*(1-$BQ$8), "")</f>
        <v/>
      </c>
      <c r="BM184" s="169" t="str">
        <f t="shared" si="52"/>
        <v/>
      </c>
      <c r="BN184" s="842" t="str">
        <f t="shared" si="53"/>
        <v/>
      </c>
      <c r="BO184" s="843" t="str">
        <f t="shared" si="54"/>
        <v/>
      </c>
      <c r="BP184" s="841" t="str">
        <f t="shared" si="57"/>
        <v/>
      </c>
      <c r="BQ184" s="170"/>
      <c r="BR184" s="133" t="b">
        <f t="shared" si="55"/>
        <v>1</v>
      </c>
      <c r="BU184" s="171">
        <f t="shared" si="62"/>
        <v>0</v>
      </c>
      <c r="BV184" s="171"/>
    </row>
    <row r="185" spans="2:74" ht="14.95" customHeight="1" x14ac:dyDescent="0.2">
      <c r="B185" s="691">
        <v>174</v>
      </c>
      <c r="C185" s="554"/>
      <c r="D185" s="554"/>
      <c r="E185" s="555"/>
      <c r="F185" s="550"/>
      <c r="G185" s="551"/>
      <c r="H185" s="556"/>
      <c r="I185" s="557"/>
      <c r="J185" s="553"/>
      <c r="K185" s="146">
        <f t="shared" si="56"/>
        <v>0</v>
      </c>
      <c r="M185" s="147">
        <f t="shared" si="44"/>
        <v>0</v>
      </c>
      <c r="N185" s="148">
        <f xml:space="preserve"> IF(M185=0, 0,VLOOKUP($F185,'הנחיות למילוי-התחל כאן'!$F$6:$I$17,3,0))</f>
        <v>0</v>
      </c>
      <c r="O185" s="149">
        <f xml:space="preserve"> IF(M185=0, 0,VLOOKUP($F185,'הנחיות למילוי-התחל כאן'!$F$6:$I$17,4,0))</f>
        <v>0</v>
      </c>
      <c r="P185" s="852">
        <f t="shared" si="45"/>
        <v>0</v>
      </c>
      <c r="Q185" s="230" t="str">
        <f t="shared" si="58"/>
        <v>$S$185:$AH$185</v>
      </c>
      <c r="S185" s="565"/>
      <c r="T185" s="565"/>
      <c r="U185" s="565"/>
      <c r="V185" s="565"/>
      <c r="W185" s="565"/>
      <c r="X185" s="565"/>
      <c r="Y185" s="565"/>
      <c r="Z185" s="565"/>
      <c r="AA185" s="565"/>
      <c r="AB185" s="565"/>
      <c r="AC185" s="565"/>
      <c r="AD185" s="565"/>
      <c r="AE185" s="565"/>
      <c r="AF185" s="565"/>
      <c r="AG185" s="565"/>
      <c r="AH185" s="565"/>
      <c r="AJ185" s="164" t="str">
        <f t="shared" si="46"/>
        <v/>
      </c>
      <c r="AK185" s="152" t="str">
        <f t="shared" ca="1" si="47"/>
        <v/>
      </c>
      <c r="AL185" s="165" t="str">
        <f t="shared" si="48"/>
        <v/>
      </c>
      <c r="AN185" s="154" t="str">
        <f t="shared" si="59"/>
        <v/>
      </c>
      <c r="AO185" s="835" t="str">
        <f t="shared" si="60"/>
        <v/>
      </c>
      <c r="AP185" s="155" t="str">
        <f t="shared" si="61"/>
        <v/>
      </c>
      <c r="AR185" s="166" t="str">
        <f t="shared" si="49"/>
        <v/>
      </c>
      <c r="AS185" s="167" t="str">
        <f t="shared" si="50"/>
        <v/>
      </c>
      <c r="AT185" s="168" t="str">
        <f t="shared" si="51"/>
        <v/>
      </c>
      <c r="AV185" s="160" t="str" cm="1">
        <f t="array" aca="1" ref="AV185" ca="1">IF(AND($M185=1,ISNUMBER(INDIRECT(ADDRESS(ROW(),COLUMN()-_mp_perc_gap)))), INDIRECT(ADDRESS(ROW(),COLUMN()-_mp_perc_gap))*(1-AV$8)*(1-$BQ$8), "")</f>
        <v/>
      </c>
      <c r="AW185" s="160" t="str" cm="1">
        <f t="array" aca="1" ref="AW185" ca="1">IF(AND($M185=1,ISNUMBER(INDIRECT(ADDRESS(ROW(),COLUMN()-_mp_perc_gap)))), INDIRECT(ADDRESS(ROW(),COLUMN()-_mp_perc_gap))*(1-AW$8)*(1-$BQ$8), "")</f>
        <v/>
      </c>
      <c r="AX185" s="160" t="str" cm="1">
        <f t="array" aca="1" ref="AX185" ca="1">IF(AND($M185=1,ISNUMBER(INDIRECT(ADDRESS(ROW(),COLUMN()-_mp_perc_gap)))), INDIRECT(ADDRESS(ROW(),COLUMN()-_mp_perc_gap))*(1-AX$8)*(1-$BQ$8), "")</f>
        <v/>
      </c>
      <c r="AY185" s="160" t="str" cm="1">
        <f t="array" aca="1" ref="AY185" ca="1">IF(AND($M185=1,ISNUMBER(INDIRECT(ADDRESS(ROW(),COLUMN()-_mp_perc_gap)))), INDIRECT(ADDRESS(ROW(),COLUMN()-_mp_perc_gap))*(1-AY$8)*(1-$BQ$8), "")</f>
        <v/>
      </c>
      <c r="AZ185" s="160" t="str" cm="1">
        <f t="array" aca="1" ref="AZ185" ca="1">IF(AND($M185=1,ISNUMBER(INDIRECT(ADDRESS(ROW(),COLUMN()-_mp_perc_gap)))), INDIRECT(ADDRESS(ROW(),COLUMN()-_mp_perc_gap))*(1-AZ$8)*(1-$BQ$8), "")</f>
        <v/>
      </c>
      <c r="BA185" s="160" t="str" cm="1">
        <f t="array" aca="1" ref="BA185" ca="1">IF(AND($M185=1,ISNUMBER(INDIRECT(ADDRESS(ROW(),COLUMN()-_mp_perc_gap)))), INDIRECT(ADDRESS(ROW(),COLUMN()-_mp_perc_gap))*(1-BA$8)*(1-$BQ$8), "")</f>
        <v/>
      </c>
      <c r="BB185" s="160" t="str" cm="1">
        <f t="array" aca="1" ref="BB185" ca="1">IF(AND($M185=1,ISNUMBER(INDIRECT(ADDRESS(ROW(),COLUMN()-_mp_perc_gap)))), INDIRECT(ADDRESS(ROW(),COLUMN()-_mp_perc_gap))*(1-BB$8)*(1-$BQ$8), "")</f>
        <v/>
      </c>
      <c r="BC185" s="160" t="str" cm="1">
        <f t="array" aca="1" ref="BC185" ca="1">IF(AND($M185=1,ISNUMBER(INDIRECT(ADDRESS(ROW(),COLUMN()-_mp_perc_gap)))), INDIRECT(ADDRESS(ROW(),COLUMN()-_mp_perc_gap))*(1-BC$8)*(1-$BQ$8), "")</f>
        <v/>
      </c>
      <c r="BD185" s="160" t="str" cm="1">
        <f t="array" aca="1" ref="BD185" ca="1">IF(AND($M185=1,ISNUMBER(INDIRECT(ADDRESS(ROW(),COLUMN()-_mp_perc_gap)))), INDIRECT(ADDRESS(ROW(),COLUMN()-_mp_perc_gap))*(1-BD$8)*(1-$BQ$8), "")</f>
        <v/>
      </c>
      <c r="BE185" s="160" t="str" cm="1">
        <f t="array" aca="1" ref="BE185" ca="1">IF(AND($M185=1,ISNUMBER(INDIRECT(ADDRESS(ROW(),COLUMN()-_mp_perc_gap)))), INDIRECT(ADDRESS(ROW(),COLUMN()-_mp_perc_gap))*(1-BE$8)*(1-$BQ$8), "")</f>
        <v/>
      </c>
      <c r="BF185" s="160" t="str" cm="1">
        <f t="array" aca="1" ref="BF185" ca="1">IF(AND($M185=1,ISNUMBER(INDIRECT(ADDRESS(ROW(),COLUMN()-_mp_perc_gap)))), INDIRECT(ADDRESS(ROW(),COLUMN()-_mp_perc_gap))*(1-BF$8)*(1-$BQ$8), "")</f>
        <v/>
      </c>
      <c r="BG185" s="160" t="str" cm="1">
        <f t="array" aca="1" ref="BG185" ca="1">IF(AND($M185=1,ISNUMBER(INDIRECT(ADDRESS(ROW(),COLUMN()-_mp_perc_gap)))), INDIRECT(ADDRESS(ROW(),COLUMN()-_mp_perc_gap))*(1-BG$8)*(1-$BQ$8), "")</f>
        <v/>
      </c>
      <c r="BH185" s="160" t="str" cm="1">
        <f t="array" aca="1" ref="BH185" ca="1">IF(AND($M185=1,ISNUMBER(INDIRECT(ADDRESS(ROW(),COLUMN()-_mp_perc_gap)))), INDIRECT(ADDRESS(ROW(),COLUMN()-_mp_perc_gap))*(1-BH$8)*(1-$BQ$8), "")</f>
        <v/>
      </c>
      <c r="BI185" s="160" t="str" cm="1">
        <f t="array" aca="1" ref="BI185" ca="1">IF(AND($M185=1,ISNUMBER(INDIRECT(ADDRESS(ROW(),COLUMN()-_mp_perc_gap)))), INDIRECT(ADDRESS(ROW(),COLUMN()-_mp_perc_gap))*(1-BI$8)*(1-$BQ$8), "")</f>
        <v/>
      </c>
      <c r="BJ185" s="160" t="str" cm="1">
        <f t="array" aca="1" ref="BJ185" ca="1">IF(AND($M185=1,ISNUMBER(INDIRECT(ADDRESS(ROW(),COLUMN()-_mp_perc_gap)))), INDIRECT(ADDRESS(ROW(),COLUMN()-_mp_perc_gap))*(1-BJ$8)*(1-$BQ$8), "")</f>
        <v/>
      </c>
      <c r="BK185" s="160" t="str" cm="1">
        <f t="array" aca="1" ref="BK185" ca="1">IF(AND($M185=1,ISNUMBER(INDIRECT(ADDRESS(ROW(),COLUMN()-_mp_perc_gap)))), INDIRECT(ADDRESS(ROW(),COLUMN()-_mp_perc_gap))*(1-BK$8)*(1-$BQ$8), "")</f>
        <v/>
      </c>
      <c r="BM185" s="169" t="str">
        <f t="shared" si="52"/>
        <v/>
      </c>
      <c r="BN185" s="842" t="str">
        <f t="shared" si="53"/>
        <v/>
      </c>
      <c r="BO185" s="843" t="str">
        <f t="shared" si="54"/>
        <v/>
      </c>
      <c r="BP185" s="841" t="str">
        <f t="shared" si="57"/>
        <v/>
      </c>
      <c r="BQ185" s="170"/>
      <c r="BR185" s="133" t="b">
        <f t="shared" si="55"/>
        <v>1</v>
      </c>
      <c r="BU185" s="171">
        <f t="shared" si="62"/>
        <v>0</v>
      </c>
      <c r="BV185" s="171"/>
    </row>
    <row r="186" spans="2:74" ht="14.95" customHeight="1" x14ac:dyDescent="0.2">
      <c r="B186" s="691">
        <v>175</v>
      </c>
      <c r="C186" s="554"/>
      <c r="D186" s="554"/>
      <c r="E186" s="555"/>
      <c r="F186" s="550"/>
      <c r="G186" s="551"/>
      <c r="H186" s="556"/>
      <c r="I186" s="557"/>
      <c r="J186" s="553"/>
      <c r="K186" s="146">
        <f t="shared" si="56"/>
        <v>0</v>
      </c>
      <c r="M186" s="147">
        <f t="shared" si="44"/>
        <v>0</v>
      </c>
      <c r="N186" s="148">
        <f xml:space="preserve"> IF(M186=0, 0,VLOOKUP($F186,'הנחיות למילוי-התחל כאן'!$F$6:$I$17,3,0))</f>
        <v>0</v>
      </c>
      <c r="O186" s="149">
        <f xml:space="preserve"> IF(M186=0, 0,VLOOKUP($F186,'הנחיות למילוי-התחל כאן'!$F$6:$I$17,4,0))</f>
        <v>0</v>
      </c>
      <c r="P186" s="852">
        <f t="shared" si="45"/>
        <v>0</v>
      </c>
      <c r="Q186" s="230" t="str">
        <f t="shared" si="58"/>
        <v>$S$186:$AH$186</v>
      </c>
      <c r="S186" s="565"/>
      <c r="T186" s="565"/>
      <c r="U186" s="565"/>
      <c r="V186" s="565"/>
      <c r="W186" s="565"/>
      <c r="X186" s="565"/>
      <c r="Y186" s="565"/>
      <c r="Z186" s="565"/>
      <c r="AA186" s="565"/>
      <c r="AB186" s="565"/>
      <c r="AC186" s="565"/>
      <c r="AD186" s="565"/>
      <c r="AE186" s="565"/>
      <c r="AF186" s="565"/>
      <c r="AG186" s="565"/>
      <c r="AH186" s="565"/>
      <c r="AJ186" s="164" t="str">
        <f t="shared" si="46"/>
        <v/>
      </c>
      <c r="AK186" s="152" t="str">
        <f t="shared" ca="1" si="47"/>
        <v/>
      </c>
      <c r="AL186" s="165" t="str">
        <f t="shared" si="48"/>
        <v/>
      </c>
      <c r="AN186" s="154" t="str">
        <f t="shared" si="59"/>
        <v/>
      </c>
      <c r="AO186" s="835" t="str">
        <f t="shared" si="60"/>
        <v/>
      </c>
      <c r="AP186" s="155" t="str">
        <f t="shared" si="61"/>
        <v/>
      </c>
      <c r="AR186" s="166" t="str">
        <f t="shared" si="49"/>
        <v/>
      </c>
      <c r="AS186" s="167" t="str">
        <f t="shared" si="50"/>
        <v/>
      </c>
      <c r="AT186" s="168" t="str">
        <f t="shared" si="51"/>
        <v/>
      </c>
      <c r="AV186" s="160" t="str" cm="1">
        <f t="array" aca="1" ref="AV186" ca="1">IF(AND($M186=1,ISNUMBER(INDIRECT(ADDRESS(ROW(),COLUMN()-_mp_perc_gap)))), INDIRECT(ADDRESS(ROW(),COLUMN()-_mp_perc_gap))*(1-AV$8)*(1-$BQ$8), "")</f>
        <v/>
      </c>
      <c r="AW186" s="160" t="str" cm="1">
        <f t="array" aca="1" ref="AW186" ca="1">IF(AND($M186=1,ISNUMBER(INDIRECT(ADDRESS(ROW(),COLUMN()-_mp_perc_gap)))), INDIRECT(ADDRESS(ROW(),COLUMN()-_mp_perc_gap))*(1-AW$8)*(1-$BQ$8), "")</f>
        <v/>
      </c>
      <c r="AX186" s="160" t="str" cm="1">
        <f t="array" aca="1" ref="AX186" ca="1">IF(AND($M186=1,ISNUMBER(INDIRECT(ADDRESS(ROW(),COLUMN()-_mp_perc_gap)))), INDIRECT(ADDRESS(ROW(),COLUMN()-_mp_perc_gap))*(1-AX$8)*(1-$BQ$8), "")</f>
        <v/>
      </c>
      <c r="AY186" s="160" t="str" cm="1">
        <f t="array" aca="1" ref="AY186" ca="1">IF(AND($M186=1,ISNUMBER(INDIRECT(ADDRESS(ROW(),COLUMN()-_mp_perc_gap)))), INDIRECT(ADDRESS(ROW(),COLUMN()-_mp_perc_gap))*(1-AY$8)*(1-$BQ$8), "")</f>
        <v/>
      </c>
      <c r="AZ186" s="160" t="str" cm="1">
        <f t="array" aca="1" ref="AZ186" ca="1">IF(AND($M186=1,ISNUMBER(INDIRECT(ADDRESS(ROW(),COLUMN()-_mp_perc_gap)))), INDIRECT(ADDRESS(ROW(),COLUMN()-_mp_perc_gap))*(1-AZ$8)*(1-$BQ$8), "")</f>
        <v/>
      </c>
      <c r="BA186" s="160" t="str" cm="1">
        <f t="array" aca="1" ref="BA186" ca="1">IF(AND($M186=1,ISNUMBER(INDIRECT(ADDRESS(ROW(),COLUMN()-_mp_perc_gap)))), INDIRECT(ADDRESS(ROW(),COLUMN()-_mp_perc_gap))*(1-BA$8)*(1-$BQ$8), "")</f>
        <v/>
      </c>
      <c r="BB186" s="160" t="str" cm="1">
        <f t="array" aca="1" ref="BB186" ca="1">IF(AND($M186=1,ISNUMBER(INDIRECT(ADDRESS(ROW(),COLUMN()-_mp_perc_gap)))), INDIRECT(ADDRESS(ROW(),COLUMN()-_mp_perc_gap))*(1-BB$8)*(1-$BQ$8), "")</f>
        <v/>
      </c>
      <c r="BC186" s="160" t="str" cm="1">
        <f t="array" aca="1" ref="BC186" ca="1">IF(AND($M186=1,ISNUMBER(INDIRECT(ADDRESS(ROW(),COLUMN()-_mp_perc_gap)))), INDIRECT(ADDRESS(ROW(),COLUMN()-_mp_perc_gap))*(1-BC$8)*(1-$BQ$8), "")</f>
        <v/>
      </c>
      <c r="BD186" s="160" t="str" cm="1">
        <f t="array" aca="1" ref="BD186" ca="1">IF(AND($M186=1,ISNUMBER(INDIRECT(ADDRESS(ROW(),COLUMN()-_mp_perc_gap)))), INDIRECT(ADDRESS(ROW(),COLUMN()-_mp_perc_gap))*(1-BD$8)*(1-$BQ$8), "")</f>
        <v/>
      </c>
      <c r="BE186" s="160" t="str" cm="1">
        <f t="array" aca="1" ref="BE186" ca="1">IF(AND($M186=1,ISNUMBER(INDIRECT(ADDRESS(ROW(),COLUMN()-_mp_perc_gap)))), INDIRECT(ADDRESS(ROW(),COLUMN()-_mp_perc_gap))*(1-BE$8)*(1-$BQ$8), "")</f>
        <v/>
      </c>
      <c r="BF186" s="160" t="str" cm="1">
        <f t="array" aca="1" ref="BF186" ca="1">IF(AND($M186=1,ISNUMBER(INDIRECT(ADDRESS(ROW(),COLUMN()-_mp_perc_gap)))), INDIRECT(ADDRESS(ROW(),COLUMN()-_mp_perc_gap))*(1-BF$8)*(1-$BQ$8), "")</f>
        <v/>
      </c>
      <c r="BG186" s="160" t="str" cm="1">
        <f t="array" aca="1" ref="BG186" ca="1">IF(AND($M186=1,ISNUMBER(INDIRECT(ADDRESS(ROW(),COLUMN()-_mp_perc_gap)))), INDIRECT(ADDRESS(ROW(),COLUMN()-_mp_perc_gap))*(1-BG$8)*(1-$BQ$8), "")</f>
        <v/>
      </c>
      <c r="BH186" s="160" t="str" cm="1">
        <f t="array" aca="1" ref="BH186" ca="1">IF(AND($M186=1,ISNUMBER(INDIRECT(ADDRESS(ROW(),COLUMN()-_mp_perc_gap)))), INDIRECT(ADDRESS(ROW(),COLUMN()-_mp_perc_gap))*(1-BH$8)*(1-$BQ$8), "")</f>
        <v/>
      </c>
      <c r="BI186" s="160" t="str" cm="1">
        <f t="array" aca="1" ref="BI186" ca="1">IF(AND($M186=1,ISNUMBER(INDIRECT(ADDRESS(ROW(),COLUMN()-_mp_perc_gap)))), INDIRECT(ADDRESS(ROW(),COLUMN()-_mp_perc_gap))*(1-BI$8)*(1-$BQ$8), "")</f>
        <v/>
      </c>
      <c r="BJ186" s="160" t="str" cm="1">
        <f t="array" aca="1" ref="BJ186" ca="1">IF(AND($M186=1,ISNUMBER(INDIRECT(ADDRESS(ROW(),COLUMN()-_mp_perc_gap)))), INDIRECT(ADDRESS(ROW(),COLUMN()-_mp_perc_gap))*(1-BJ$8)*(1-$BQ$8), "")</f>
        <v/>
      </c>
      <c r="BK186" s="160" t="str" cm="1">
        <f t="array" aca="1" ref="BK186" ca="1">IF(AND($M186=1,ISNUMBER(INDIRECT(ADDRESS(ROW(),COLUMN()-_mp_perc_gap)))), INDIRECT(ADDRESS(ROW(),COLUMN()-_mp_perc_gap))*(1-BK$8)*(1-$BQ$8), "")</f>
        <v/>
      </c>
      <c r="BM186" s="169" t="str">
        <f t="shared" si="52"/>
        <v/>
      </c>
      <c r="BN186" s="842" t="str">
        <f t="shared" si="53"/>
        <v/>
      </c>
      <c r="BO186" s="843" t="str">
        <f t="shared" si="54"/>
        <v/>
      </c>
      <c r="BP186" s="841" t="str">
        <f t="shared" si="57"/>
        <v/>
      </c>
      <c r="BQ186" s="170"/>
      <c r="BR186" s="133" t="b">
        <f t="shared" si="55"/>
        <v>1</v>
      </c>
      <c r="BU186" s="171">
        <f t="shared" si="62"/>
        <v>0</v>
      </c>
      <c r="BV186" s="171"/>
    </row>
    <row r="187" spans="2:74" ht="14.95" customHeight="1" x14ac:dyDescent="0.2">
      <c r="B187" s="691">
        <v>176</v>
      </c>
      <c r="C187" s="554"/>
      <c r="D187" s="554"/>
      <c r="E187" s="555"/>
      <c r="F187" s="550"/>
      <c r="G187" s="551"/>
      <c r="H187" s="556"/>
      <c r="I187" s="557"/>
      <c r="J187" s="553"/>
      <c r="K187" s="146">
        <f t="shared" si="56"/>
        <v>0</v>
      </c>
      <c r="M187" s="147">
        <f t="shared" si="44"/>
        <v>0</v>
      </c>
      <c r="N187" s="148">
        <f xml:space="preserve"> IF(M187=0, 0,VLOOKUP($F187,'הנחיות למילוי-התחל כאן'!$F$6:$I$17,3,0))</f>
        <v>0</v>
      </c>
      <c r="O187" s="149">
        <f xml:space="preserve"> IF(M187=0, 0,VLOOKUP($F187,'הנחיות למילוי-התחל כאן'!$F$6:$I$17,4,0))</f>
        <v>0</v>
      </c>
      <c r="P187" s="852">
        <f t="shared" si="45"/>
        <v>0</v>
      </c>
      <c r="Q187" s="230" t="str">
        <f t="shared" si="58"/>
        <v>$S$187:$AH$187</v>
      </c>
      <c r="S187" s="565"/>
      <c r="T187" s="565"/>
      <c r="U187" s="565"/>
      <c r="V187" s="565"/>
      <c r="W187" s="565"/>
      <c r="X187" s="565"/>
      <c r="Y187" s="565"/>
      <c r="Z187" s="565"/>
      <c r="AA187" s="565"/>
      <c r="AB187" s="565"/>
      <c r="AC187" s="565"/>
      <c r="AD187" s="565"/>
      <c r="AE187" s="565"/>
      <c r="AF187" s="565"/>
      <c r="AG187" s="565"/>
      <c r="AH187" s="565"/>
      <c r="AJ187" s="164" t="str">
        <f t="shared" si="46"/>
        <v/>
      </c>
      <c r="AK187" s="152" t="str">
        <f t="shared" ca="1" si="47"/>
        <v/>
      </c>
      <c r="AL187" s="165" t="str">
        <f t="shared" si="48"/>
        <v/>
      </c>
      <c r="AN187" s="154" t="str">
        <f t="shared" si="59"/>
        <v/>
      </c>
      <c r="AO187" s="835" t="str">
        <f t="shared" si="60"/>
        <v/>
      </c>
      <c r="AP187" s="155" t="str">
        <f t="shared" si="61"/>
        <v/>
      </c>
      <c r="AR187" s="166" t="str">
        <f t="shared" si="49"/>
        <v/>
      </c>
      <c r="AS187" s="167" t="str">
        <f t="shared" si="50"/>
        <v/>
      </c>
      <c r="AT187" s="168" t="str">
        <f t="shared" si="51"/>
        <v/>
      </c>
      <c r="AV187" s="160" t="str" cm="1">
        <f t="array" aca="1" ref="AV187" ca="1">IF(AND($M187=1,ISNUMBER(INDIRECT(ADDRESS(ROW(),COLUMN()-_mp_perc_gap)))), INDIRECT(ADDRESS(ROW(),COLUMN()-_mp_perc_gap))*(1-AV$8)*(1-$BQ$8), "")</f>
        <v/>
      </c>
      <c r="AW187" s="160" t="str" cm="1">
        <f t="array" aca="1" ref="AW187" ca="1">IF(AND($M187=1,ISNUMBER(INDIRECT(ADDRESS(ROW(),COLUMN()-_mp_perc_gap)))), INDIRECT(ADDRESS(ROW(),COLUMN()-_mp_perc_gap))*(1-AW$8)*(1-$BQ$8), "")</f>
        <v/>
      </c>
      <c r="AX187" s="160" t="str" cm="1">
        <f t="array" aca="1" ref="AX187" ca="1">IF(AND($M187=1,ISNUMBER(INDIRECT(ADDRESS(ROW(),COLUMN()-_mp_perc_gap)))), INDIRECT(ADDRESS(ROW(),COLUMN()-_mp_perc_gap))*(1-AX$8)*(1-$BQ$8), "")</f>
        <v/>
      </c>
      <c r="AY187" s="160" t="str" cm="1">
        <f t="array" aca="1" ref="AY187" ca="1">IF(AND($M187=1,ISNUMBER(INDIRECT(ADDRESS(ROW(),COLUMN()-_mp_perc_gap)))), INDIRECT(ADDRESS(ROW(),COLUMN()-_mp_perc_gap))*(1-AY$8)*(1-$BQ$8), "")</f>
        <v/>
      </c>
      <c r="AZ187" s="160" t="str" cm="1">
        <f t="array" aca="1" ref="AZ187" ca="1">IF(AND($M187=1,ISNUMBER(INDIRECT(ADDRESS(ROW(),COLUMN()-_mp_perc_gap)))), INDIRECT(ADDRESS(ROW(),COLUMN()-_mp_perc_gap))*(1-AZ$8)*(1-$BQ$8), "")</f>
        <v/>
      </c>
      <c r="BA187" s="160" t="str" cm="1">
        <f t="array" aca="1" ref="BA187" ca="1">IF(AND($M187=1,ISNUMBER(INDIRECT(ADDRESS(ROW(),COLUMN()-_mp_perc_gap)))), INDIRECT(ADDRESS(ROW(),COLUMN()-_mp_perc_gap))*(1-BA$8)*(1-$BQ$8), "")</f>
        <v/>
      </c>
      <c r="BB187" s="160" t="str" cm="1">
        <f t="array" aca="1" ref="BB187" ca="1">IF(AND($M187=1,ISNUMBER(INDIRECT(ADDRESS(ROW(),COLUMN()-_mp_perc_gap)))), INDIRECT(ADDRESS(ROW(),COLUMN()-_mp_perc_gap))*(1-BB$8)*(1-$BQ$8), "")</f>
        <v/>
      </c>
      <c r="BC187" s="160" t="str" cm="1">
        <f t="array" aca="1" ref="BC187" ca="1">IF(AND($M187=1,ISNUMBER(INDIRECT(ADDRESS(ROW(),COLUMN()-_mp_perc_gap)))), INDIRECT(ADDRESS(ROW(),COLUMN()-_mp_perc_gap))*(1-BC$8)*(1-$BQ$8), "")</f>
        <v/>
      </c>
      <c r="BD187" s="160" t="str" cm="1">
        <f t="array" aca="1" ref="BD187" ca="1">IF(AND($M187=1,ISNUMBER(INDIRECT(ADDRESS(ROW(),COLUMN()-_mp_perc_gap)))), INDIRECT(ADDRESS(ROW(),COLUMN()-_mp_perc_gap))*(1-BD$8)*(1-$BQ$8), "")</f>
        <v/>
      </c>
      <c r="BE187" s="160" t="str" cm="1">
        <f t="array" aca="1" ref="BE187" ca="1">IF(AND($M187=1,ISNUMBER(INDIRECT(ADDRESS(ROW(),COLUMN()-_mp_perc_gap)))), INDIRECT(ADDRESS(ROW(),COLUMN()-_mp_perc_gap))*(1-BE$8)*(1-$BQ$8), "")</f>
        <v/>
      </c>
      <c r="BF187" s="160" t="str" cm="1">
        <f t="array" aca="1" ref="BF187" ca="1">IF(AND($M187=1,ISNUMBER(INDIRECT(ADDRESS(ROW(),COLUMN()-_mp_perc_gap)))), INDIRECT(ADDRESS(ROW(),COLUMN()-_mp_perc_gap))*(1-BF$8)*(1-$BQ$8), "")</f>
        <v/>
      </c>
      <c r="BG187" s="160" t="str" cm="1">
        <f t="array" aca="1" ref="BG187" ca="1">IF(AND($M187=1,ISNUMBER(INDIRECT(ADDRESS(ROW(),COLUMN()-_mp_perc_gap)))), INDIRECT(ADDRESS(ROW(),COLUMN()-_mp_perc_gap))*(1-BG$8)*(1-$BQ$8), "")</f>
        <v/>
      </c>
      <c r="BH187" s="160" t="str" cm="1">
        <f t="array" aca="1" ref="BH187" ca="1">IF(AND($M187=1,ISNUMBER(INDIRECT(ADDRESS(ROW(),COLUMN()-_mp_perc_gap)))), INDIRECT(ADDRESS(ROW(),COLUMN()-_mp_perc_gap))*(1-BH$8)*(1-$BQ$8), "")</f>
        <v/>
      </c>
      <c r="BI187" s="160" t="str" cm="1">
        <f t="array" aca="1" ref="BI187" ca="1">IF(AND($M187=1,ISNUMBER(INDIRECT(ADDRESS(ROW(),COLUMN()-_mp_perc_gap)))), INDIRECT(ADDRESS(ROW(),COLUMN()-_mp_perc_gap))*(1-BI$8)*(1-$BQ$8), "")</f>
        <v/>
      </c>
      <c r="BJ187" s="160" t="str" cm="1">
        <f t="array" aca="1" ref="BJ187" ca="1">IF(AND($M187=1,ISNUMBER(INDIRECT(ADDRESS(ROW(),COLUMN()-_mp_perc_gap)))), INDIRECT(ADDRESS(ROW(),COLUMN()-_mp_perc_gap))*(1-BJ$8)*(1-$BQ$8), "")</f>
        <v/>
      </c>
      <c r="BK187" s="160" t="str" cm="1">
        <f t="array" aca="1" ref="BK187" ca="1">IF(AND($M187=1,ISNUMBER(INDIRECT(ADDRESS(ROW(),COLUMN()-_mp_perc_gap)))), INDIRECT(ADDRESS(ROW(),COLUMN()-_mp_perc_gap))*(1-BK$8)*(1-$BQ$8), "")</f>
        <v/>
      </c>
      <c r="BM187" s="169" t="str">
        <f t="shared" si="52"/>
        <v/>
      </c>
      <c r="BN187" s="842" t="str">
        <f t="shared" si="53"/>
        <v/>
      </c>
      <c r="BO187" s="843" t="str">
        <f t="shared" si="54"/>
        <v/>
      </c>
      <c r="BP187" s="841" t="str">
        <f t="shared" si="57"/>
        <v/>
      </c>
      <c r="BQ187" s="170"/>
      <c r="BR187" s="133" t="b">
        <f t="shared" si="55"/>
        <v>1</v>
      </c>
      <c r="BU187" s="171">
        <f t="shared" si="62"/>
        <v>0</v>
      </c>
      <c r="BV187" s="171"/>
    </row>
    <row r="188" spans="2:74" ht="14.95" customHeight="1" x14ac:dyDescent="0.2">
      <c r="B188" s="691">
        <v>177</v>
      </c>
      <c r="C188" s="554"/>
      <c r="D188" s="554"/>
      <c r="E188" s="555"/>
      <c r="F188" s="550"/>
      <c r="G188" s="551"/>
      <c r="H188" s="556"/>
      <c r="I188" s="557"/>
      <c r="J188" s="553"/>
      <c r="K188" s="146">
        <f t="shared" si="56"/>
        <v>0</v>
      </c>
      <c r="M188" s="147">
        <f t="shared" si="44"/>
        <v>0</v>
      </c>
      <c r="N188" s="148">
        <f xml:space="preserve"> IF(M188=0, 0,VLOOKUP($F188,'הנחיות למילוי-התחל כאן'!$F$6:$I$17,3,0))</f>
        <v>0</v>
      </c>
      <c r="O188" s="149">
        <f xml:space="preserve"> IF(M188=0, 0,VLOOKUP($F188,'הנחיות למילוי-התחל כאן'!$F$6:$I$17,4,0))</f>
        <v>0</v>
      </c>
      <c r="P188" s="852">
        <f t="shared" si="45"/>
        <v>0</v>
      </c>
      <c r="Q188" s="230" t="str">
        <f t="shared" si="58"/>
        <v>$S$188:$AH$188</v>
      </c>
      <c r="S188" s="565"/>
      <c r="T188" s="565"/>
      <c r="U188" s="565"/>
      <c r="V188" s="565"/>
      <c r="W188" s="565"/>
      <c r="X188" s="565"/>
      <c r="Y188" s="565"/>
      <c r="Z188" s="565"/>
      <c r="AA188" s="565"/>
      <c r="AB188" s="565"/>
      <c r="AC188" s="565"/>
      <c r="AD188" s="565"/>
      <c r="AE188" s="565"/>
      <c r="AF188" s="565"/>
      <c r="AG188" s="565"/>
      <c r="AH188" s="565"/>
      <c r="AJ188" s="164" t="str">
        <f t="shared" si="46"/>
        <v/>
      </c>
      <c r="AK188" s="152" t="str">
        <f t="shared" ca="1" si="47"/>
        <v/>
      </c>
      <c r="AL188" s="165" t="str">
        <f t="shared" si="48"/>
        <v/>
      </c>
      <c r="AN188" s="154" t="str">
        <f t="shared" si="59"/>
        <v/>
      </c>
      <c r="AO188" s="835" t="str">
        <f t="shared" si="60"/>
        <v/>
      </c>
      <c r="AP188" s="155" t="str">
        <f t="shared" si="61"/>
        <v/>
      </c>
      <c r="AR188" s="166" t="str">
        <f t="shared" si="49"/>
        <v/>
      </c>
      <c r="AS188" s="167" t="str">
        <f t="shared" si="50"/>
        <v/>
      </c>
      <c r="AT188" s="168" t="str">
        <f t="shared" si="51"/>
        <v/>
      </c>
      <c r="AV188" s="160" t="str" cm="1">
        <f t="array" aca="1" ref="AV188" ca="1">IF(AND($M188=1,ISNUMBER(INDIRECT(ADDRESS(ROW(),COLUMN()-_mp_perc_gap)))), INDIRECT(ADDRESS(ROW(),COLUMN()-_mp_perc_gap))*(1-AV$8)*(1-$BQ$8), "")</f>
        <v/>
      </c>
      <c r="AW188" s="160" t="str" cm="1">
        <f t="array" aca="1" ref="AW188" ca="1">IF(AND($M188=1,ISNUMBER(INDIRECT(ADDRESS(ROW(),COLUMN()-_mp_perc_gap)))), INDIRECT(ADDRESS(ROW(),COLUMN()-_mp_perc_gap))*(1-AW$8)*(1-$BQ$8), "")</f>
        <v/>
      </c>
      <c r="AX188" s="160" t="str" cm="1">
        <f t="array" aca="1" ref="AX188" ca="1">IF(AND($M188=1,ISNUMBER(INDIRECT(ADDRESS(ROW(),COLUMN()-_mp_perc_gap)))), INDIRECT(ADDRESS(ROW(),COLUMN()-_mp_perc_gap))*(1-AX$8)*(1-$BQ$8), "")</f>
        <v/>
      </c>
      <c r="AY188" s="160" t="str" cm="1">
        <f t="array" aca="1" ref="AY188" ca="1">IF(AND($M188=1,ISNUMBER(INDIRECT(ADDRESS(ROW(),COLUMN()-_mp_perc_gap)))), INDIRECT(ADDRESS(ROW(),COLUMN()-_mp_perc_gap))*(1-AY$8)*(1-$BQ$8), "")</f>
        <v/>
      </c>
      <c r="AZ188" s="160" t="str" cm="1">
        <f t="array" aca="1" ref="AZ188" ca="1">IF(AND($M188=1,ISNUMBER(INDIRECT(ADDRESS(ROW(),COLUMN()-_mp_perc_gap)))), INDIRECT(ADDRESS(ROW(),COLUMN()-_mp_perc_gap))*(1-AZ$8)*(1-$BQ$8), "")</f>
        <v/>
      </c>
      <c r="BA188" s="160" t="str" cm="1">
        <f t="array" aca="1" ref="BA188" ca="1">IF(AND($M188=1,ISNUMBER(INDIRECT(ADDRESS(ROW(),COLUMN()-_mp_perc_gap)))), INDIRECT(ADDRESS(ROW(),COLUMN()-_mp_perc_gap))*(1-BA$8)*(1-$BQ$8), "")</f>
        <v/>
      </c>
      <c r="BB188" s="160" t="str" cm="1">
        <f t="array" aca="1" ref="BB188" ca="1">IF(AND($M188=1,ISNUMBER(INDIRECT(ADDRESS(ROW(),COLUMN()-_mp_perc_gap)))), INDIRECT(ADDRESS(ROW(),COLUMN()-_mp_perc_gap))*(1-BB$8)*(1-$BQ$8), "")</f>
        <v/>
      </c>
      <c r="BC188" s="160" t="str" cm="1">
        <f t="array" aca="1" ref="BC188" ca="1">IF(AND($M188=1,ISNUMBER(INDIRECT(ADDRESS(ROW(),COLUMN()-_mp_perc_gap)))), INDIRECT(ADDRESS(ROW(),COLUMN()-_mp_perc_gap))*(1-BC$8)*(1-$BQ$8), "")</f>
        <v/>
      </c>
      <c r="BD188" s="160" t="str" cm="1">
        <f t="array" aca="1" ref="BD188" ca="1">IF(AND($M188=1,ISNUMBER(INDIRECT(ADDRESS(ROW(),COLUMN()-_mp_perc_gap)))), INDIRECT(ADDRESS(ROW(),COLUMN()-_mp_perc_gap))*(1-BD$8)*(1-$BQ$8), "")</f>
        <v/>
      </c>
      <c r="BE188" s="160" t="str" cm="1">
        <f t="array" aca="1" ref="BE188" ca="1">IF(AND($M188=1,ISNUMBER(INDIRECT(ADDRESS(ROW(),COLUMN()-_mp_perc_gap)))), INDIRECT(ADDRESS(ROW(),COLUMN()-_mp_perc_gap))*(1-BE$8)*(1-$BQ$8), "")</f>
        <v/>
      </c>
      <c r="BF188" s="160" t="str" cm="1">
        <f t="array" aca="1" ref="BF188" ca="1">IF(AND($M188=1,ISNUMBER(INDIRECT(ADDRESS(ROW(),COLUMN()-_mp_perc_gap)))), INDIRECT(ADDRESS(ROW(),COLUMN()-_mp_perc_gap))*(1-BF$8)*(1-$BQ$8), "")</f>
        <v/>
      </c>
      <c r="BG188" s="160" t="str" cm="1">
        <f t="array" aca="1" ref="BG188" ca="1">IF(AND($M188=1,ISNUMBER(INDIRECT(ADDRESS(ROW(),COLUMN()-_mp_perc_gap)))), INDIRECT(ADDRESS(ROW(),COLUMN()-_mp_perc_gap))*(1-BG$8)*(1-$BQ$8), "")</f>
        <v/>
      </c>
      <c r="BH188" s="160" t="str" cm="1">
        <f t="array" aca="1" ref="BH188" ca="1">IF(AND($M188=1,ISNUMBER(INDIRECT(ADDRESS(ROW(),COLUMN()-_mp_perc_gap)))), INDIRECT(ADDRESS(ROW(),COLUMN()-_mp_perc_gap))*(1-BH$8)*(1-$BQ$8), "")</f>
        <v/>
      </c>
      <c r="BI188" s="160" t="str" cm="1">
        <f t="array" aca="1" ref="BI188" ca="1">IF(AND($M188=1,ISNUMBER(INDIRECT(ADDRESS(ROW(),COLUMN()-_mp_perc_gap)))), INDIRECT(ADDRESS(ROW(),COLUMN()-_mp_perc_gap))*(1-BI$8)*(1-$BQ$8), "")</f>
        <v/>
      </c>
      <c r="BJ188" s="160" t="str" cm="1">
        <f t="array" aca="1" ref="BJ188" ca="1">IF(AND($M188=1,ISNUMBER(INDIRECT(ADDRESS(ROW(),COLUMN()-_mp_perc_gap)))), INDIRECT(ADDRESS(ROW(),COLUMN()-_mp_perc_gap))*(1-BJ$8)*(1-$BQ$8), "")</f>
        <v/>
      </c>
      <c r="BK188" s="160" t="str" cm="1">
        <f t="array" aca="1" ref="BK188" ca="1">IF(AND($M188=1,ISNUMBER(INDIRECT(ADDRESS(ROW(),COLUMN()-_mp_perc_gap)))), INDIRECT(ADDRESS(ROW(),COLUMN()-_mp_perc_gap))*(1-BK$8)*(1-$BQ$8), "")</f>
        <v/>
      </c>
      <c r="BM188" s="169" t="str">
        <f t="shared" si="52"/>
        <v/>
      </c>
      <c r="BN188" s="842" t="str">
        <f t="shared" si="53"/>
        <v/>
      </c>
      <c r="BO188" s="843" t="str">
        <f t="shared" si="54"/>
        <v/>
      </c>
      <c r="BP188" s="841" t="str">
        <f t="shared" si="57"/>
        <v/>
      </c>
      <c r="BQ188" s="170"/>
      <c r="BR188" s="133" t="b">
        <f t="shared" si="55"/>
        <v>1</v>
      </c>
      <c r="BU188" s="171">
        <f t="shared" si="62"/>
        <v>0</v>
      </c>
      <c r="BV188" s="171"/>
    </row>
    <row r="189" spans="2:74" ht="14.95" customHeight="1" x14ac:dyDescent="0.2">
      <c r="B189" s="691">
        <v>178</v>
      </c>
      <c r="C189" s="554"/>
      <c r="D189" s="554"/>
      <c r="E189" s="555"/>
      <c r="F189" s="550"/>
      <c r="G189" s="551"/>
      <c r="H189" s="556"/>
      <c r="I189" s="557"/>
      <c r="J189" s="553"/>
      <c r="K189" s="146">
        <f t="shared" si="56"/>
        <v>0</v>
      </c>
      <c r="M189" s="147">
        <f t="shared" si="44"/>
        <v>0</v>
      </c>
      <c r="N189" s="148">
        <f xml:space="preserve"> IF(M189=0, 0,VLOOKUP($F189,'הנחיות למילוי-התחל כאן'!$F$6:$I$17,3,0))</f>
        <v>0</v>
      </c>
      <c r="O189" s="149">
        <f xml:space="preserve"> IF(M189=0, 0,VLOOKUP($F189,'הנחיות למילוי-התחל כאן'!$F$6:$I$17,4,0))</f>
        <v>0</v>
      </c>
      <c r="P189" s="852">
        <f t="shared" si="45"/>
        <v>0</v>
      </c>
      <c r="Q189" s="230" t="str">
        <f t="shared" si="58"/>
        <v>$S$189:$AH$189</v>
      </c>
      <c r="S189" s="565"/>
      <c r="T189" s="565"/>
      <c r="U189" s="565"/>
      <c r="V189" s="565"/>
      <c r="W189" s="565"/>
      <c r="X189" s="565"/>
      <c r="Y189" s="565"/>
      <c r="Z189" s="565"/>
      <c r="AA189" s="565"/>
      <c r="AB189" s="565"/>
      <c r="AC189" s="565"/>
      <c r="AD189" s="565"/>
      <c r="AE189" s="565"/>
      <c r="AF189" s="565"/>
      <c r="AG189" s="565"/>
      <c r="AH189" s="565"/>
      <c r="AJ189" s="164" t="str">
        <f t="shared" si="46"/>
        <v/>
      </c>
      <c r="AK189" s="152" t="str">
        <f t="shared" ca="1" si="47"/>
        <v/>
      </c>
      <c r="AL189" s="165" t="str">
        <f t="shared" si="48"/>
        <v/>
      </c>
      <c r="AN189" s="154" t="str">
        <f t="shared" si="59"/>
        <v/>
      </c>
      <c r="AO189" s="835" t="str">
        <f t="shared" si="60"/>
        <v/>
      </c>
      <c r="AP189" s="155" t="str">
        <f t="shared" si="61"/>
        <v/>
      </c>
      <c r="AR189" s="166" t="str">
        <f t="shared" si="49"/>
        <v/>
      </c>
      <c r="AS189" s="167" t="str">
        <f t="shared" si="50"/>
        <v/>
      </c>
      <c r="AT189" s="168" t="str">
        <f t="shared" si="51"/>
        <v/>
      </c>
      <c r="AV189" s="160" t="str" cm="1">
        <f t="array" aca="1" ref="AV189" ca="1">IF(AND($M189=1,ISNUMBER(INDIRECT(ADDRESS(ROW(),COLUMN()-_mp_perc_gap)))), INDIRECT(ADDRESS(ROW(),COLUMN()-_mp_perc_gap))*(1-AV$8)*(1-$BQ$8), "")</f>
        <v/>
      </c>
      <c r="AW189" s="160" t="str" cm="1">
        <f t="array" aca="1" ref="AW189" ca="1">IF(AND($M189=1,ISNUMBER(INDIRECT(ADDRESS(ROW(),COLUMN()-_mp_perc_gap)))), INDIRECT(ADDRESS(ROW(),COLUMN()-_mp_perc_gap))*(1-AW$8)*(1-$BQ$8), "")</f>
        <v/>
      </c>
      <c r="AX189" s="160" t="str" cm="1">
        <f t="array" aca="1" ref="AX189" ca="1">IF(AND($M189=1,ISNUMBER(INDIRECT(ADDRESS(ROW(),COLUMN()-_mp_perc_gap)))), INDIRECT(ADDRESS(ROW(),COLUMN()-_mp_perc_gap))*(1-AX$8)*(1-$BQ$8), "")</f>
        <v/>
      </c>
      <c r="AY189" s="160" t="str" cm="1">
        <f t="array" aca="1" ref="AY189" ca="1">IF(AND($M189=1,ISNUMBER(INDIRECT(ADDRESS(ROW(),COLUMN()-_mp_perc_gap)))), INDIRECT(ADDRESS(ROW(),COLUMN()-_mp_perc_gap))*(1-AY$8)*(1-$BQ$8), "")</f>
        <v/>
      </c>
      <c r="AZ189" s="160" t="str" cm="1">
        <f t="array" aca="1" ref="AZ189" ca="1">IF(AND($M189=1,ISNUMBER(INDIRECT(ADDRESS(ROW(),COLUMN()-_mp_perc_gap)))), INDIRECT(ADDRESS(ROW(),COLUMN()-_mp_perc_gap))*(1-AZ$8)*(1-$BQ$8), "")</f>
        <v/>
      </c>
      <c r="BA189" s="160" t="str" cm="1">
        <f t="array" aca="1" ref="BA189" ca="1">IF(AND($M189=1,ISNUMBER(INDIRECT(ADDRESS(ROW(),COLUMN()-_mp_perc_gap)))), INDIRECT(ADDRESS(ROW(),COLUMN()-_mp_perc_gap))*(1-BA$8)*(1-$BQ$8), "")</f>
        <v/>
      </c>
      <c r="BB189" s="160" t="str" cm="1">
        <f t="array" aca="1" ref="BB189" ca="1">IF(AND($M189=1,ISNUMBER(INDIRECT(ADDRESS(ROW(),COLUMN()-_mp_perc_gap)))), INDIRECT(ADDRESS(ROW(),COLUMN()-_mp_perc_gap))*(1-BB$8)*(1-$BQ$8), "")</f>
        <v/>
      </c>
      <c r="BC189" s="160" t="str" cm="1">
        <f t="array" aca="1" ref="BC189" ca="1">IF(AND($M189=1,ISNUMBER(INDIRECT(ADDRESS(ROW(),COLUMN()-_mp_perc_gap)))), INDIRECT(ADDRESS(ROW(),COLUMN()-_mp_perc_gap))*(1-BC$8)*(1-$BQ$8), "")</f>
        <v/>
      </c>
      <c r="BD189" s="160" t="str" cm="1">
        <f t="array" aca="1" ref="BD189" ca="1">IF(AND($M189=1,ISNUMBER(INDIRECT(ADDRESS(ROW(),COLUMN()-_mp_perc_gap)))), INDIRECT(ADDRESS(ROW(),COLUMN()-_mp_perc_gap))*(1-BD$8)*(1-$BQ$8), "")</f>
        <v/>
      </c>
      <c r="BE189" s="160" t="str" cm="1">
        <f t="array" aca="1" ref="BE189" ca="1">IF(AND($M189=1,ISNUMBER(INDIRECT(ADDRESS(ROW(),COLUMN()-_mp_perc_gap)))), INDIRECT(ADDRESS(ROW(),COLUMN()-_mp_perc_gap))*(1-BE$8)*(1-$BQ$8), "")</f>
        <v/>
      </c>
      <c r="BF189" s="160" t="str" cm="1">
        <f t="array" aca="1" ref="BF189" ca="1">IF(AND($M189=1,ISNUMBER(INDIRECT(ADDRESS(ROW(),COLUMN()-_mp_perc_gap)))), INDIRECT(ADDRESS(ROW(),COLUMN()-_mp_perc_gap))*(1-BF$8)*(1-$BQ$8), "")</f>
        <v/>
      </c>
      <c r="BG189" s="160" t="str" cm="1">
        <f t="array" aca="1" ref="BG189" ca="1">IF(AND($M189=1,ISNUMBER(INDIRECT(ADDRESS(ROW(),COLUMN()-_mp_perc_gap)))), INDIRECT(ADDRESS(ROW(),COLUMN()-_mp_perc_gap))*(1-BG$8)*(1-$BQ$8), "")</f>
        <v/>
      </c>
      <c r="BH189" s="160" t="str" cm="1">
        <f t="array" aca="1" ref="BH189" ca="1">IF(AND($M189=1,ISNUMBER(INDIRECT(ADDRESS(ROW(),COLUMN()-_mp_perc_gap)))), INDIRECT(ADDRESS(ROW(),COLUMN()-_mp_perc_gap))*(1-BH$8)*(1-$BQ$8), "")</f>
        <v/>
      </c>
      <c r="BI189" s="160" t="str" cm="1">
        <f t="array" aca="1" ref="BI189" ca="1">IF(AND($M189=1,ISNUMBER(INDIRECT(ADDRESS(ROW(),COLUMN()-_mp_perc_gap)))), INDIRECT(ADDRESS(ROW(),COLUMN()-_mp_perc_gap))*(1-BI$8)*(1-$BQ$8), "")</f>
        <v/>
      </c>
      <c r="BJ189" s="160" t="str" cm="1">
        <f t="array" aca="1" ref="BJ189" ca="1">IF(AND($M189=1,ISNUMBER(INDIRECT(ADDRESS(ROW(),COLUMN()-_mp_perc_gap)))), INDIRECT(ADDRESS(ROW(),COLUMN()-_mp_perc_gap))*(1-BJ$8)*(1-$BQ$8), "")</f>
        <v/>
      </c>
      <c r="BK189" s="160" t="str" cm="1">
        <f t="array" aca="1" ref="BK189" ca="1">IF(AND($M189=1,ISNUMBER(INDIRECT(ADDRESS(ROW(),COLUMN()-_mp_perc_gap)))), INDIRECT(ADDRESS(ROW(),COLUMN()-_mp_perc_gap))*(1-BK$8)*(1-$BQ$8), "")</f>
        <v/>
      </c>
      <c r="BM189" s="169" t="str">
        <f t="shared" si="52"/>
        <v/>
      </c>
      <c r="BN189" s="842" t="str">
        <f t="shared" si="53"/>
        <v/>
      </c>
      <c r="BO189" s="843" t="str">
        <f t="shared" si="54"/>
        <v/>
      </c>
      <c r="BP189" s="841" t="str">
        <f t="shared" si="57"/>
        <v/>
      </c>
      <c r="BQ189" s="170"/>
      <c r="BR189" s="133" t="b">
        <f t="shared" si="55"/>
        <v>1</v>
      </c>
      <c r="BU189" s="171">
        <f t="shared" si="62"/>
        <v>0</v>
      </c>
      <c r="BV189" s="171"/>
    </row>
    <row r="190" spans="2:74" ht="14.95" customHeight="1" x14ac:dyDescent="0.2">
      <c r="B190" s="691">
        <v>179</v>
      </c>
      <c r="C190" s="554"/>
      <c r="D190" s="554"/>
      <c r="E190" s="555"/>
      <c r="F190" s="550"/>
      <c r="G190" s="551"/>
      <c r="H190" s="556"/>
      <c r="I190" s="557"/>
      <c r="J190" s="553"/>
      <c r="K190" s="146">
        <f t="shared" si="56"/>
        <v>0</v>
      </c>
      <c r="M190" s="147">
        <f t="shared" si="44"/>
        <v>0</v>
      </c>
      <c r="N190" s="148">
        <f xml:space="preserve"> IF(M190=0, 0,VLOOKUP($F190,'הנחיות למילוי-התחל כאן'!$F$6:$I$17,3,0))</f>
        <v>0</v>
      </c>
      <c r="O190" s="149">
        <f xml:space="preserve"> IF(M190=0, 0,VLOOKUP($F190,'הנחיות למילוי-התחל כאן'!$F$6:$I$17,4,0))</f>
        <v>0</v>
      </c>
      <c r="P190" s="852">
        <f t="shared" si="45"/>
        <v>0</v>
      </c>
      <c r="Q190" s="230" t="str">
        <f t="shared" si="58"/>
        <v>$S$190:$AH$190</v>
      </c>
      <c r="S190" s="565"/>
      <c r="T190" s="565"/>
      <c r="U190" s="565"/>
      <c r="V190" s="565"/>
      <c r="W190" s="565"/>
      <c r="X190" s="565"/>
      <c r="Y190" s="565"/>
      <c r="Z190" s="565"/>
      <c r="AA190" s="565"/>
      <c r="AB190" s="565"/>
      <c r="AC190" s="565"/>
      <c r="AD190" s="565"/>
      <c r="AE190" s="565"/>
      <c r="AF190" s="565"/>
      <c r="AG190" s="565"/>
      <c r="AH190" s="565"/>
      <c r="AJ190" s="164" t="str">
        <f t="shared" si="46"/>
        <v/>
      </c>
      <c r="AK190" s="152" t="str">
        <f t="shared" ca="1" si="47"/>
        <v/>
      </c>
      <c r="AL190" s="165" t="str">
        <f t="shared" si="48"/>
        <v/>
      </c>
      <c r="AN190" s="154" t="str">
        <f t="shared" si="59"/>
        <v/>
      </c>
      <c r="AO190" s="835" t="str">
        <f t="shared" si="60"/>
        <v/>
      </c>
      <c r="AP190" s="155" t="str">
        <f t="shared" si="61"/>
        <v/>
      </c>
      <c r="AR190" s="166" t="str">
        <f t="shared" si="49"/>
        <v/>
      </c>
      <c r="AS190" s="167" t="str">
        <f t="shared" si="50"/>
        <v/>
      </c>
      <c r="AT190" s="168" t="str">
        <f t="shared" si="51"/>
        <v/>
      </c>
      <c r="AV190" s="160" t="str" cm="1">
        <f t="array" aca="1" ref="AV190" ca="1">IF(AND($M190=1,ISNUMBER(INDIRECT(ADDRESS(ROW(),COLUMN()-_mp_perc_gap)))), INDIRECT(ADDRESS(ROW(),COLUMN()-_mp_perc_gap))*(1-AV$8)*(1-$BQ$8), "")</f>
        <v/>
      </c>
      <c r="AW190" s="160" t="str" cm="1">
        <f t="array" aca="1" ref="AW190" ca="1">IF(AND($M190=1,ISNUMBER(INDIRECT(ADDRESS(ROW(),COLUMN()-_mp_perc_gap)))), INDIRECT(ADDRESS(ROW(),COLUMN()-_mp_perc_gap))*(1-AW$8)*(1-$BQ$8), "")</f>
        <v/>
      </c>
      <c r="AX190" s="160" t="str" cm="1">
        <f t="array" aca="1" ref="AX190" ca="1">IF(AND($M190=1,ISNUMBER(INDIRECT(ADDRESS(ROW(),COLUMN()-_mp_perc_gap)))), INDIRECT(ADDRESS(ROW(),COLUMN()-_mp_perc_gap))*(1-AX$8)*(1-$BQ$8), "")</f>
        <v/>
      </c>
      <c r="AY190" s="160" t="str" cm="1">
        <f t="array" aca="1" ref="AY190" ca="1">IF(AND($M190=1,ISNUMBER(INDIRECT(ADDRESS(ROW(),COLUMN()-_mp_perc_gap)))), INDIRECT(ADDRESS(ROW(),COLUMN()-_mp_perc_gap))*(1-AY$8)*(1-$BQ$8), "")</f>
        <v/>
      </c>
      <c r="AZ190" s="160" t="str" cm="1">
        <f t="array" aca="1" ref="AZ190" ca="1">IF(AND($M190=1,ISNUMBER(INDIRECT(ADDRESS(ROW(),COLUMN()-_mp_perc_gap)))), INDIRECT(ADDRESS(ROW(),COLUMN()-_mp_perc_gap))*(1-AZ$8)*(1-$BQ$8), "")</f>
        <v/>
      </c>
      <c r="BA190" s="160" t="str" cm="1">
        <f t="array" aca="1" ref="BA190" ca="1">IF(AND($M190=1,ISNUMBER(INDIRECT(ADDRESS(ROW(),COLUMN()-_mp_perc_gap)))), INDIRECT(ADDRESS(ROW(),COLUMN()-_mp_perc_gap))*(1-BA$8)*(1-$BQ$8), "")</f>
        <v/>
      </c>
      <c r="BB190" s="160" t="str" cm="1">
        <f t="array" aca="1" ref="BB190" ca="1">IF(AND($M190=1,ISNUMBER(INDIRECT(ADDRESS(ROW(),COLUMN()-_mp_perc_gap)))), INDIRECT(ADDRESS(ROW(),COLUMN()-_mp_perc_gap))*(1-BB$8)*(1-$BQ$8), "")</f>
        <v/>
      </c>
      <c r="BC190" s="160" t="str" cm="1">
        <f t="array" aca="1" ref="BC190" ca="1">IF(AND($M190=1,ISNUMBER(INDIRECT(ADDRESS(ROW(),COLUMN()-_mp_perc_gap)))), INDIRECT(ADDRESS(ROW(),COLUMN()-_mp_perc_gap))*(1-BC$8)*(1-$BQ$8), "")</f>
        <v/>
      </c>
      <c r="BD190" s="160" t="str" cm="1">
        <f t="array" aca="1" ref="BD190" ca="1">IF(AND($M190=1,ISNUMBER(INDIRECT(ADDRESS(ROW(),COLUMN()-_mp_perc_gap)))), INDIRECT(ADDRESS(ROW(),COLUMN()-_mp_perc_gap))*(1-BD$8)*(1-$BQ$8), "")</f>
        <v/>
      </c>
      <c r="BE190" s="160" t="str" cm="1">
        <f t="array" aca="1" ref="BE190" ca="1">IF(AND($M190=1,ISNUMBER(INDIRECT(ADDRESS(ROW(),COLUMN()-_mp_perc_gap)))), INDIRECT(ADDRESS(ROW(),COLUMN()-_mp_perc_gap))*(1-BE$8)*(1-$BQ$8), "")</f>
        <v/>
      </c>
      <c r="BF190" s="160" t="str" cm="1">
        <f t="array" aca="1" ref="BF190" ca="1">IF(AND($M190=1,ISNUMBER(INDIRECT(ADDRESS(ROW(),COLUMN()-_mp_perc_gap)))), INDIRECT(ADDRESS(ROW(),COLUMN()-_mp_perc_gap))*(1-BF$8)*(1-$BQ$8), "")</f>
        <v/>
      </c>
      <c r="BG190" s="160" t="str" cm="1">
        <f t="array" aca="1" ref="BG190" ca="1">IF(AND($M190=1,ISNUMBER(INDIRECT(ADDRESS(ROW(),COLUMN()-_mp_perc_gap)))), INDIRECT(ADDRESS(ROW(),COLUMN()-_mp_perc_gap))*(1-BG$8)*(1-$BQ$8), "")</f>
        <v/>
      </c>
      <c r="BH190" s="160" t="str" cm="1">
        <f t="array" aca="1" ref="BH190" ca="1">IF(AND($M190=1,ISNUMBER(INDIRECT(ADDRESS(ROW(),COLUMN()-_mp_perc_gap)))), INDIRECT(ADDRESS(ROW(),COLUMN()-_mp_perc_gap))*(1-BH$8)*(1-$BQ$8), "")</f>
        <v/>
      </c>
      <c r="BI190" s="160" t="str" cm="1">
        <f t="array" aca="1" ref="BI190" ca="1">IF(AND($M190=1,ISNUMBER(INDIRECT(ADDRESS(ROW(),COLUMN()-_mp_perc_gap)))), INDIRECT(ADDRESS(ROW(),COLUMN()-_mp_perc_gap))*(1-BI$8)*(1-$BQ$8), "")</f>
        <v/>
      </c>
      <c r="BJ190" s="160" t="str" cm="1">
        <f t="array" aca="1" ref="BJ190" ca="1">IF(AND($M190=1,ISNUMBER(INDIRECT(ADDRESS(ROW(),COLUMN()-_mp_perc_gap)))), INDIRECT(ADDRESS(ROW(),COLUMN()-_mp_perc_gap))*(1-BJ$8)*(1-$BQ$8), "")</f>
        <v/>
      </c>
      <c r="BK190" s="160" t="str" cm="1">
        <f t="array" aca="1" ref="BK190" ca="1">IF(AND($M190=1,ISNUMBER(INDIRECT(ADDRESS(ROW(),COLUMN()-_mp_perc_gap)))), INDIRECT(ADDRESS(ROW(),COLUMN()-_mp_perc_gap))*(1-BK$8)*(1-$BQ$8), "")</f>
        <v/>
      </c>
      <c r="BM190" s="169" t="str">
        <f t="shared" si="52"/>
        <v/>
      </c>
      <c r="BN190" s="842" t="str">
        <f t="shared" si="53"/>
        <v/>
      </c>
      <c r="BO190" s="843" t="str">
        <f t="shared" si="54"/>
        <v/>
      </c>
      <c r="BP190" s="841" t="str">
        <f t="shared" si="57"/>
        <v/>
      </c>
      <c r="BQ190" s="170"/>
      <c r="BR190" s="133" t="b">
        <f t="shared" si="55"/>
        <v>1</v>
      </c>
      <c r="BU190" s="171">
        <f t="shared" si="62"/>
        <v>0</v>
      </c>
      <c r="BV190" s="171"/>
    </row>
    <row r="191" spans="2:74" ht="14.95" customHeight="1" x14ac:dyDescent="0.2">
      <c r="B191" s="691">
        <v>180</v>
      </c>
      <c r="C191" s="554"/>
      <c r="D191" s="554"/>
      <c r="E191" s="555"/>
      <c r="F191" s="550"/>
      <c r="G191" s="551"/>
      <c r="H191" s="556"/>
      <c r="I191" s="557"/>
      <c r="J191" s="553"/>
      <c r="K191" s="146">
        <f t="shared" si="56"/>
        <v>0</v>
      </c>
      <c r="M191" s="147">
        <f t="shared" si="44"/>
        <v>0</v>
      </c>
      <c r="N191" s="148">
        <f xml:space="preserve"> IF(M191=0, 0,VLOOKUP($F191,'הנחיות למילוי-התחל כאן'!$F$6:$I$17,3,0))</f>
        <v>0</v>
      </c>
      <c r="O191" s="149">
        <f xml:space="preserve"> IF(M191=0, 0,VLOOKUP($F191,'הנחיות למילוי-התחל כאן'!$F$6:$I$17,4,0))</f>
        <v>0</v>
      </c>
      <c r="P191" s="852">
        <f t="shared" si="45"/>
        <v>0</v>
      </c>
      <c r="Q191" s="230" t="str">
        <f t="shared" si="58"/>
        <v>$S$191:$AH$191</v>
      </c>
      <c r="S191" s="565"/>
      <c r="T191" s="565"/>
      <c r="U191" s="565"/>
      <c r="V191" s="565"/>
      <c r="W191" s="565"/>
      <c r="X191" s="565"/>
      <c r="Y191" s="565"/>
      <c r="Z191" s="565"/>
      <c r="AA191" s="565"/>
      <c r="AB191" s="565"/>
      <c r="AC191" s="565"/>
      <c r="AD191" s="565"/>
      <c r="AE191" s="565"/>
      <c r="AF191" s="565"/>
      <c r="AG191" s="565"/>
      <c r="AH191" s="565"/>
      <c r="AJ191" s="164" t="str">
        <f t="shared" si="46"/>
        <v/>
      </c>
      <c r="AK191" s="152" t="str">
        <f t="shared" ca="1" si="47"/>
        <v/>
      </c>
      <c r="AL191" s="165" t="str">
        <f t="shared" si="48"/>
        <v/>
      </c>
      <c r="AN191" s="154" t="str">
        <f t="shared" si="59"/>
        <v/>
      </c>
      <c r="AO191" s="835" t="str">
        <f t="shared" si="60"/>
        <v/>
      </c>
      <c r="AP191" s="155" t="str">
        <f t="shared" si="61"/>
        <v/>
      </c>
      <c r="AR191" s="166" t="str">
        <f t="shared" si="49"/>
        <v/>
      </c>
      <c r="AS191" s="167" t="str">
        <f t="shared" si="50"/>
        <v/>
      </c>
      <c r="AT191" s="168" t="str">
        <f t="shared" si="51"/>
        <v/>
      </c>
      <c r="AV191" s="160" t="str" cm="1">
        <f t="array" aca="1" ref="AV191" ca="1">IF(AND($M191=1,ISNUMBER(INDIRECT(ADDRESS(ROW(),COLUMN()-_mp_perc_gap)))), INDIRECT(ADDRESS(ROW(),COLUMN()-_mp_perc_gap))*(1-AV$8)*(1-$BQ$8), "")</f>
        <v/>
      </c>
      <c r="AW191" s="160" t="str" cm="1">
        <f t="array" aca="1" ref="AW191" ca="1">IF(AND($M191=1,ISNUMBER(INDIRECT(ADDRESS(ROW(),COLUMN()-_mp_perc_gap)))), INDIRECT(ADDRESS(ROW(),COLUMN()-_mp_perc_gap))*(1-AW$8)*(1-$BQ$8), "")</f>
        <v/>
      </c>
      <c r="AX191" s="160" t="str" cm="1">
        <f t="array" aca="1" ref="AX191" ca="1">IF(AND($M191=1,ISNUMBER(INDIRECT(ADDRESS(ROW(),COLUMN()-_mp_perc_gap)))), INDIRECT(ADDRESS(ROW(),COLUMN()-_mp_perc_gap))*(1-AX$8)*(1-$BQ$8), "")</f>
        <v/>
      </c>
      <c r="AY191" s="160" t="str" cm="1">
        <f t="array" aca="1" ref="AY191" ca="1">IF(AND($M191=1,ISNUMBER(INDIRECT(ADDRESS(ROW(),COLUMN()-_mp_perc_gap)))), INDIRECT(ADDRESS(ROW(),COLUMN()-_mp_perc_gap))*(1-AY$8)*(1-$BQ$8), "")</f>
        <v/>
      </c>
      <c r="AZ191" s="160" t="str" cm="1">
        <f t="array" aca="1" ref="AZ191" ca="1">IF(AND($M191=1,ISNUMBER(INDIRECT(ADDRESS(ROW(),COLUMN()-_mp_perc_gap)))), INDIRECT(ADDRESS(ROW(),COLUMN()-_mp_perc_gap))*(1-AZ$8)*(1-$BQ$8), "")</f>
        <v/>
      </c>
      <c r="BA191" s="160" t="str" cm="1">
        <f t="array" aca="1" ref="BA191" ca="1">IF(AND($M191=1,ISNUMBER(INDIRECT(ADDRESS(ROW(),COLUMN()-_mp_perc_gap)))), INDIRECT(ADDRESS(ROW(),COLUMN()-_mp_perc_gap))*(1-BA$8)*(1-$BQ$8), "")</f>
        <v/>
      </c>
      <c r="BB191" s="160" t="str" cm="1">
        <f t="array" aca="1" ref="BB191" ca="1">IF(AND($M191=1,ISNUMBER(INDIRECT(ADDRESS(ROW(),COLUMN()-_mp_perc_gap)))), INDIRECT(ADDRESS(ROW(),COLUMN()-_mp_perc_gap))*(1-BB$8)*(1-$BQ$8), "")</f>
        <v/>
      </c>
      <c r="BC191" s="160" t="str" cm="1">
        <f t="array" aca="1" ref="BC191" ca="1">IF(AND($M191=1,ISNUMBER(INDIRECT(ADDRESS(ROW(),COLUMN()-_mp_perc_gap)))), INDIRECT(ADDRESS(ROW(),COLUMN()-_mp_perc_gap))*(1-BC$8)*(1-$BQ$8), "")</f>
        <v/>
      </c>
      <c r="BD191" s="160" t="str" cm="1">
        <f t="array" aca="1" ref="BD191" ca="1">IF(AND($M191=1,ISNUMBER(INDIRECT(ADDRESS(ROW(),COLUMN()-_mp_perc_gap)))), INDIRECT(ADDRESS(ROW(),COLUMN()-_mp_perc_gap))*(1-BD$8)*(1-$BQ$8), "")</f>
        <v/>
      </c>
      <c r="BE191" s="160" t="str" cm="1">
        <f t="array" aca="1" ref="BE191" ca="1">IF(AND($M191=1,ISNUMBER(INDIRECT(ADDRESS(ROW(),COLUMN()-_mp_perc_gap)))), INDIRECT(ADDRESS(ROW(),COLUMN()-_mp_perc_gap))*(1-BE$8)*(1-$BQ$8), "")</f>
        <v/>
      </c>
      <c r="BF191" s="160" t="str" cm="1">
        <f t="array" aca="1" ref="BF191" ca="1">IF(AND($M191=1,ISNUMBER(INDIRECT(ADDRESS(ROW(),COLUMN()-_mp_perc_gap)))), INDIRECT(ADDRESS(ROW(),COLUMN()-_mp_perc_gap))*(1-BF$8)*(1-$BQ$8), "")</f>
        <v/>
      </c>
      <c r="BG191" s="160" t="str" cm="1">
        <f t="array" aca="1" ref="BG191" ca="1">IF(AND($M191=1,ISNUMBER(INDIRECT(ADDRESS(ROW(),COLUMN()-_mp_perc_gap)))), INDIRECT(ADDRESS(ROW(),COLUMN()-_mp_perc_gap))*(1-BG$8)*(1-$BQ$8), "")</f>
        <v/>
      </c>
      <c r="BH191" s="160" t="str" cm="1">
        <f t="array" aca="1" ref="BH191" ca="1">IF(AND($M191=1,ISNUMBER(INDIRECT(ADDRESS(ROW(),COLUMN()-_mp_perc_gap)))), INDIRECT(ADDRESS(ROW(),COLUMN()-_mp_perc_gap))*(1-BH$8)*(1-$BQ$8), "")</f>
        <v/>
      </c>
      <c r="BI191" s="160" t="str" cm="1">
        <f t="array" aca="1" ref="BI191" ca="1">IF(AND($M191=1,ISNUMBER(INDIRECT(ADDRESS(ROW(),COLUMN()-_mp_perc_gap)))), INDIRECT(ADDRESS(ROW(),COLUMN()-_mp_perc_gap))*(1-BI$8)*(1-$BQ$8), "")</f>
        <v/>
      </c>
      <c r="BJ191" s="160" t="str" cm="1">
        <f t="array" aca="1" ref="BJ191" ca="1">IF(AND($M191=1,ISNUMBER(INDIRECT(ADDRESS(ROW(),COLUMN()-_mp_perc_gap)))), INDIRECT(ADDRESS(ROW(),COLUMN()-_mp_perc_gap))*(1-BJ$8)*(1-$BQ$8), "")</f>
        <v/>
      </c>
      <c r="BK191" s="160" t="str" cm="1">
        <f t="array" aca="1" ref="BK191" ca="1">IF(AND($M191=1,ISNUMBER(INDIRECT(ADDRESS(ROW(),COLUMN()-_mp_perc_gap)))), INDIRECT(ADDRESS(ROW(),COLUMN()-_mp_perc_gap))*(1-BK$8)*(1-$BQ$8), "")</f>
        <v/>
      </c>
      <c r="BM191" s="169" t="str">
        <f t="shared" si="52"/>
        <v/>
      </c>
      <c r="BN191" s="842" t="str">
        <f t="shared" si="53"/>
        <v/>
      </c>
      <c r="BO191" s="843" t="str">
        <f t="shared" si="54"/>
        <v/>
      </c>
      <c r="BP191" s="841" t="str">
        <f t="shared" si="57"/>
        <v/>
      </c>
      <c r="BQ191" s="170"/>
      <c r="BR191" s="133" t="b">
        <f t="shared" si="55"/>
        <v>1</v>
      </c>
      <c r="BU191" s="171">
        <f t="shared" si="62"/>
        <v>0</v>
      </c>
      <c r="BV191" s="171"/>
    </row>
    <row r="192" spans="2:74" ht="14.95" customHeight="1" x14ac:dyDescent="0.2">
      <c r="B192" s="691">
        <v>181</v>
      </c>
      <c r="C192" s="554"/>
      <c r="D192" s="554"/>
      <c r="E192" s="555"/>
      <c r="F192" s="550"/>
      <c r="G192" s="551"/>
      <c r="H192" s="556"/>
      <c r="I192" s="557"/>
      <c r="J192" s="553"/>
      <c r="K192" s="146">
        <f t="shared" si="56"/>
        <v>0</v>
      </c>
      <c r="M192" s="147">
        <f t="shared" si="44"/>
        <v>0</v>
      </c>
      <c r="N192" s="148">
        <f xml:space="preserve"> IF(M192=0, 0,VLOOKUP($F192,'הנחיות למילוי-התחל כאן'!$F$6:$I$17,3,0))</f>
        <v>0</v>
      </c>
      <c r="O192" s="149">
        <f xml:space="preserve"> IF(M192=0, 0,VLOOKUP($F192,'הנחיות למילוי-התחל כאן'!$F$6:$I$17,4,0))</f>
        <v>0</v>
      </c>
      <c r="P192" s="852">
        <f t="shared" si="45"/>
        <v>0</v>
      </c>
      <c r="Q192" s="230" t="str">
        <f t="shared" si="58"/>
        <v>$S$192:$AH$192</v>
      </c>
      <c r="S192" s="565"/>
      <c r="T192" s="565"/>
      <c r="U192" s="565"/>
      <c r="V192" s="565"/>
      <c r="W192" s="565"/>
      <c r="X192" s="565"/>
      <c r="Y192" s="565"/>
      <c r="Z192" s="565"/>
      <c r="AA192" s="565"/>
      <c r="AB192" s="565"/>
      <c r="AC192" s="565"/>
      <c r="AD192" s="565"/>
      <c r="AE192" s="565"/>
      <c r="AF192" s="565"/>
      <c r="AG192" s="565"/>
      <c r="AH192" s="565"/>
      <c r="AJ192" s="164" t="str">
        <f t="shared" si="46"/>
        <v/>
      </c>
      <c r="AK192" s="152" t="str">
        <f t="shared" ca="1" si="47"/>
        <v/>
      </c>
      <c r="AL192" s="165" t="str">
        <f t="shared" si="48"/>
        <v/>
      </c>
      <c r="AN192" s="154" t="str">
        <f t="shared" si="59"/>
        <v/>
      </c>
      <c r="AO192" s="835" t="str">
        <f t="shared" si="60"/>
        <v/>
      </c>
      <c r="AP192" s="155" t="str">
        <f t="shared" si="61"/>
        <v/>
      </c>
      <c r="AR192" s="166" t="str">
        <f t="shared" si="49"/>
        <v/>
      </c>
      <c r="AS192" s="167" t="str">
        <f t="shared" si="50"/>
        <v/>
      </c>
      <c r="AT192" s="168" t="str">
        <f t="shared" si="51"/>
        <v/>
      </c>
      <c r="AV192" s="160" t="str" cm="1">
        <f t="array" aca="1" ref="AV192" ca="1">IF(AND($M192=1,ISNUMBER(INDIRECT(ADDRESS(ROW(),COLUMN()-_mp_perc_gap)))), INDIRECT(ADDRESS(ROW(),COLUMN()-_mp_perc_gap))*(1-AV$8)*(1-$BQ$8), "")</f>
        <v/>
      </c>
      <c r="AW192" s="160" t="str" cm="1">
        <f t="array" aca="1" ref="AW192" ca="1">IF(AND($M192=1,ISNUMBER(INDIRECT(ADDRESS(ROW(),COLUMN()-_mp_perc_gap)))), INDIRECT(ADDRESS(ROW(),COLUMN()-_mp_perc_gap))*(1-AW$8)*(1-$BQ$8), "")</f>
        <v/>
      </c>
      <c r="AX192" s="160" t="str" cm="1">
        <f t="array" aca="1" ref="AX192" ca="1">IF(AND($M192=1,ISNUMBER(INDIRECT(ADDRESS(ROW(),COLUMN()-_mp_perc_gap)))), INDIRECT(ADDRESS(ROW(),COLUMN()-_mp_perc_gap))*(1-AX$8)*(1-$BQ$8), "")</f>
        <v/>
      </c>
      <c r="AY192" s="160" t="str" cm="1">
        <f t="array" aca="1" ref="AY192" ca="1">IF(AND($M192=1,ISNUMBER(INDIRECT(ADDRESS(ROW(),COLUMN()-_mp_perc_gap)))), INDIRECT(ADDRESS(ROW(),COLUMN()-_mp_perc_gap))*(1-AY$8)*(1-$BQ$8), "")</f>
        <v/>
      </c>
      <c r="AZ192" s="160" t="str" cm="1">
        <f t="array" aca="1" ref="AZ192" ca="1">IF(AND($M192=1,ISNUMBER(INDIRECT(ADDRESS(ROW(),COLUMN()-_mp_perc_gap)))), INDIRECT(ADDRESS(ROW(),COLUMN()-_mp_perc_gap))*(1-AZ$8)*(1-$BQ$8), "")</f>
        <v/>
      </c>
      <c r="BA192" s="160" t="str" cm="1">
        <f t="array" aca="1" ref="BA192" ca="1">IF(AND($M192=1,ISNUMBER(INDIRECT(ADDRESS(ROW(),COLUMN()-_mp_perc_gap)))), INDIRECT(ADDRESS(ROW(),COLUMN()-_mp_perc_gap))*(1-BA$8)*(1-$BQ$8), "")</f>
        <v/>
      </c>
      <c r="BB192" s="160" t="str" cm="1">
        <f t="array" aca="1" ref="BB192" ca="1">IF(AND($M192=1,ISNUMBER(INDIRECT(ADDRESS(ROW(),COLUMN()-_mp_perc_gap)))), INDIRECT(ADDRESS(ROW(),COLUMN()-_mp_perc_gap))*(1-BB$8)*(1-$BQ$8), "")</f>
        <v/>
      </c>
      <c r="BC192" s="160" t="str" cm="1">
        <f t="array" aca="1" ref="BC192" ca="1">IF(AND($M192=1,ISNUMBER(INDIRECT(ADDRESS(ROW(),COLUMN()-_mp_perc_gap)))), INDIRECT(ADDRESS(ROW(),COLUMN()-_mp_perc_gap))*(1-BC$8)*(1-$BQ$8), "")</f>
        <v/>
      </c>
      <c r="BD192" s="160" t="str" cm="1">
        <f t="array" aca="1" ref="BD192" ca="1">IF(AND($M192=1,ISNUMBER(INDIRECT(ADDRESS(ROW(),COLUMN()-_mp_perc_gap)))), INDIRECT(ADDRESS(ROW(),COLUMN()-_mp_perc_gap))*(1-BD$8)*(1-$BQ$8), "")</f>
        <v/>
      </c>
      <c r="BE192" s="160" t="str" cm="1">
        <f t="array" aca="1" ref="BE192" ca="1">IF(AND($M192=1,ISNUMBER(INDIRECT(ADDRESS(ROW(),COLUMN()-_mp_perc_gap)))), INDIRECT(ADDRESS(ROW(),COLUMN()-_mp_perc_gap))*(1-BE$8)*(1-$BQ$8), "")</f>
        <v/>
      </c>
      <c r="BF192" s="160" t="str" cm="1">
        <f t="array" aca="1" ref="BF192" ca="1">IF(AND($M192=1,ISNUMBER(INDIRECT(ADDRESS(ROW(),COLUMN()-_mp_perc_gap)))), INDIRECT(ADDRESS(ROW(),COLUMN()-_mp_perc_gap))*(1-BF$8)*(1-$BQ$8), "")</f>
        <v/>
      </c>
      <c r="BG192" s="160" t="str" cm="1">
        <f t="array" aca="1" ref="BG192" ca="1">IF(AND($M192=1,ISNUMBER(INDIRECT(ADDRESS(ROW(),COLUMN()-_mp_perc_gap)))), INDIRECT(ADDRESS(ROW(),COLUMN()-_mp_perc_gap))*(1-BG$8)*(1-$BQ$8), "")</f>
        <v/>
      </c>
      <c r="BH192" s="160" t="str" cm="1">
        <f t="array" aca="1" ref="BH192" ca="1">IF(AND($M192=1,ISNUMBER(INDIRECT(ADDRESS(ROW(),COLUMN()-_mp_perc_gap)))), INDIRECT(ADDRESS(ROW(),COLUMN()-_mp_perc_gap))*(1-BH$8)*(1-$BQ$8), "")</f>
        <v/>
      </c>
      <c r="BI192" s="160" t="str" cm="1">
        <f t="array" aca="1" ref="BI192" ca="1">IF(AND($M192=1,ISNUMBER(INDIRECT(ADDRESS(ROW(),COLUMN()-_mp_perc_gap)))), INDIRECT(ADDRESS(ROW(),COLUMN()-_mp_perc_gap))*(1-BI$8)*(1-$BQ$8), "")</f>
        <v/>
      </c>
      <c r="BJ192" s="160" t="str" cm="1">
        <f t="array" aca="1" ref="BJ192" ca="1">IF(AND($M192=1,ISNUMBER(INDIRECT(ADDRESS(ROW(),COLUMN()-_mp_perc_gap)))), INDIRECT(ADDRESS(ROW(),COLUMN()-_mp_perc_gap))*(1-BJ$8)*(1-$BQ$8), "")</f>
        <v/>
      </c>
      <c r="BK192" s="160" t="str" cm="1">
        <f t="array" aca="1" ref="BK192" ca="1">IF(AND($M192=1,ISNUMBER(INDIRECT(ADDRESS(ROW(),COLUMN()-_mp_perc_gap)))), INDIRECT(ADDRESS(ROW(),COLUMN()-_mp_perc_gap))*(1-BK$8)*(1-$BQ$8), "")</f>
        <v/>
      </c>
      <c r="BM192" s="169" t="str">
        <f t="shared" si="52"/>
        <v/>
      </c>
      <c r="BN192" s="842" t="str">
        <f t="shared" si="53"/>
        <v/>
      </c>
      <c r="BO192" s="843" t="str">
        <f t="shared" si="54"/>
        <v/>
      </c>
      <c r="BP192" s="841" t="str">
        <f t="shared" si="57"/>
        <v/>
      </c>
      <c r="BQ192" s="170"/>
      <c r="BR192" s="133" t="b">
        <f t="shared" si="55"/>
        <v>1</v>
      </c>
      <c r="BU192" s="171">
        <f t="shared" si="62"/>
        <v>0</v>
      </c>
      <c r="BV192" s="171"/>
    </row>
    <row r="193" spans="2:74" ht="14.95" customHeight="1" x14ac:dyDescent="0.2">
      <c r="B193" s="691">
        <v>182</v>
      </c>
      <c r="C193" s="554"/>
      <c r="D193" s="554"/>
      <c r="E193" s="555"/>
      <c r="F193" s="550"/>
      <c r="G193" s="551"/>
      <c r="H193" s="556"/>
      <c r="I193" s="557"/>
      <c r="J193" s="553"/>
      <c r="K193" s="146">
        <f t="shared" si="56"/>
        <v>0</v>
      </c>
      <c r="M193" s="147">
        <f t="shared" si="44"/>
        <v>0</v>
      </c>
      <c r="N193" s="148">
        <f xml:space="preserve"> IF(M193=0, 0,VLOOKUP($F193,'הנחיות למילוי-התחל כאן'!$F$6:$I$17,3,0))</f>
        <v>0</v>
      </c>
      <c r="O193" s="149">
        <f xml:space="preserve"> IF(M193=0, 0,VLOOKUP($F193,'הנחיות למילוי-התחל כאן'!$F$6:$I$17,4,0))</f>
        <v>0</v>
      </c>
      <c r="P193" s="852">
        <f t="shared" si="45"/>
        <v>0</v>
      </c>
      <c r="Q193" s="230" t="str">
        <f t="shared" si="58"/>
        <v>$S$193:$AH$193</v>
      </c>
      <c r="S193" s="565"/>
      <c r="T193" s="565"/>
      <c r="U193" s="565"/>
      <c r="V193" s="565"/>
      <c r="W193" s="565"/>
      <c r="X193" s="565"/>
      <c r="Y193" s="565"/>
      <c r="Z193" s="565"/>
      <c r="AA193" s="565"/>
      <c r="AB193" s="565"/>
      <c r="AC193" s="565"/>
      <c r="AD193" s="565"/>
      <c r="AE193" s="565"/>
      <c r="AF193" s="565"/>
      <c r="AG193" s="565"/>
      <c r="AH193" s="565"/>
      <c r="AJ193" s="164" t="str">
        <f t="shared" si="46"/>
        <v/>
      </c>
      <c r="AK193" s="152" t="str">
        <f t="shared" ca="1" si="47"/>
        <v/>
      </c>
      <c r="AL193" s="165" t="str">
        <f t="shared" si="48"/>
        <v/>
      </c>
      <c r="AN193" s="154" t="str">
        <f t="shared" si="59"/>
        <v/>
      </c>
      <c r="AO193" s="835" t="str">
        <f t="shared" si="60"/>
        <v/>
      </c>
      <c r="AP193" s="155" t="str">
        <f t="shared" si="61"/>
        <v/>
      </c>
      <c r="AR193" s="166" t="str">
        <f t="shared" si="49"/>
        <v/>
      </c>
      <c r="AS193" s="167" t="str">
        <f t="shared" si="50"/>
        <v/>
      </c>
      <c r="AT193" s="168" t="str">
        <f t="shared" si="51"/>
        <v/>
      </c>
      <c r="AV193" s="160" t="str" cm="1">
        <f t="array" aca="1" ref="AV193" ca="1">IF(AND($M193=1,ISNUMBER(INDIRECT(ADDRESS(ROW(),COLUMN()-_mp_perc_gap)))), INDIRECT(ADDRESS(ROW(),COLUMN()-_mp_perc_gap))*(1-AV$8)*(1-$BQ$8), "")</f>
        <v/>
      </c>
      <c r="AW193" s="160" t="str" cm="1">
        <f t="array" aca="1" ref="AW193" ca="1">IF(AND($M193=1,ISNUMBER(INDIRECT(ADDRESS(ROW(),COLUMN()-_mp_perc_gap)))), INDIRECT(ADDRESS(ROW(),COLUMN()-_mp_perc_gap))*(1-AW$8)*(1-$BQ$8), "")</f>
        <v/>
      </c>
      <c r="AX193" s="160" t="str" cm="1">
        <f t="array" aca="1" ref="AX193" ca="1">IF(AND($M193=1,ISNUMBER(INDIRECT(ADDRESS(ROW(),COLUMN()-_mp_perc_gap)))), INDIRECT(ADDRESS(ROW(),COLUMN()-_mp_perc_gap))*(1-AX$8)*(1-$BQ$8), "")</f>
        <v/>
      </c>
      <c r="AY193" s="160" t="str" cm="1">
        <f t="array" aca="1" ref="AY193" ca="1">IF(AND($M193=1,ISNUMBER(INDIRECT(ADDRESS(ROW(),COLUMN()-_mp_perc_gap)))), INDIRECT(ADDRESS(ROW(),COLUMN()-_mp_perc_gap))*(1-AY$8)*(1-$BQ$8), "")</f>
        <v/>
      </c>
      <c r="AZ193" s="160" t="str" cm="1">
        <f t="array" aca="1" ref="AZ193" ca="1">IF(AND($M193=1,ISNUMBER(INDIRECT(ADDRESS(ROW(),COLUMN()-_mp_perc_gap)))), INDIRECT(ADDRESS(ROW(),COLUMN()-_mp_perc_gap))*(1-AZ$8)*(1-$BQ$8), "")</f>
        <v/>
      </c>
      <c r="BA193" s="160" t="str" cm="1">
        <f t="array" aca="1" ref="BA193" ca="1">IF(AND($M193=1,ISNUMBER(INDIRECT(ADDRESS(ROW(),COLUMN()-_mp_perc_gap)))), INDIRECT(ADDRESS(ROW(),COLUMN()-_mp_perc_gap))*(1-BA$8)*(1-$BQ$8), "")</f>
        <v/>
      </c>
      <c r="BB193" s="160" t="str" cm="1">
        <f t="array" aca="1" ref="BB193" ca="1">IF(AND($M193=1,ISNUMBER(INDIRECT(ADDRESS(ROW(),COLUMN()-_mp_perc_gap)))), INDIRECT(ADDRESS(ROW(),COLUMN()-_mp_perc_gap))*(1-BB$8)*(1-$BQ$8), "")</f>
        <v/>
      </c>
      <c r="BC193" s="160" t="str" cm="1">
        <f t="array" aca="1" ref="BC193" ca="1">IF(AND($M193=1,ISNUMBER(INDIRECT(ADDRESS(ROW(),COLUMN()-_mp_perc_gap)))), INDIRECT(ADDRESS(ROW(),COLUMN()-_mp_perc_gap))*(1-BC$8)*(1-$BQ$8), "")</f>
        <v/>
      </c>
      <c r="BD193" s="160" t="str" cm="1">
        <f t="array" aca="1" ref="BD193" ca="1">IF(AND($M193=1,ISNUMBER(INDIRECT(ADDRESS(ROW(),COLUMN()-_mp_perc_gap)))), INDIRECT(ADDRESS(ROW(),COLUMN()-_mp_perc_gap))*(1-BD$8)*(1-$BQ$8), "")</f>
        <v/>
      </c>
      <c r="BE193" s="160" t="str" cm="1">
        <f t="array" aca="1" ref="BE193" ca="1">IF(AND($M193=1,ISNUMBER(INDIRECT(ADDRESS(ROW(),COLUMN()-_mp_perc_gap)))), INDIRECT(ADDRESS(ROW(),COLUMN()-_mp_perc_gap))*(1-BE$8)*(1-$BQ$8), "")</f>
        <v/>
      </c>
      <c r="BF193" s="160" t="str" cm="1">
        <f t="array" aca="1" ref="BF193" ca="1">IF(AND($M193=1,ISNUMBER(INDIRECT(ADDRESS(ROW(),COLUMN()-_mp_perc_gap)))), INDIRECT(ADDRESS(ROW(),COLUMN()-_mp_perc_gap))*(1-BF$8)*(1-$BQ$8), "")</f>
        <v/>
      </c>
      <c r="BG193" s="160" t="str" cm="1">
        <f t="array" aca="1" ref="BG193" ca="1">IF(AND($M193=1,ISNUMBER(INDIRECT(ADDRESS(ROW(),COLUMN()-_mp_perc_gap)))), INDIRECT(ADDRESS(ROW(),COLUMN()-_mp_perc_gap))*(1-BG$8)*(1-$BQ$8), "")</f>
        <v/>
      </c>
      <c r="BH193" s="160" t="str" cm="1">
        <f t="array" aca="1" ref="BH193" ca="1">IF(AND($M193=1,ISNUMBER(INDIRECT(ADDRESS(ROW(),COLUMN()-_mp_perc_gap)))), INDIRECT(ADDRESS(ROW(),COLUMN()-_mp_perc_gap))*(1-BH$8)*(1-$BQ$8), "")</f>
        <v/>
      </c>
      <c r="BI193" s="160" t="str" cm="1">
        <f t="array" aca="1" ref="BI193" ca="1">IF(AND($M193=1,ISNUMBER(INDIRECT(ADDRESS(ROW(),COLUMN()-_mp_perc_gap)))), INDIRECT(ADDRESS(ROW(),COLUMN()-_mp_perc_gap))*(1-BI$8)*(1-$BQ$8), "")</f>
        <v/>
      </c>
      <c r="BJ193" s="160" t="str" cm="1">
        <f t="array" aca="1" ref="BJ193" ca="1">IF(AND($M193=1,ISNUMBER(INDIRECT(ADDRESS(ROW(),COLUMN()-_mp_perc_gap)))), INDIRECT(ADDRESS(ROW(),COLUMN()-_mp_perc_gap))*(1-BJ$8)*(1-$BQ$8), "")</f>
        <v/>
      </c>
      <c r="BK193" s="160" t="str" cm="1">
        <f t="array" aca="1" ref="BK193" ca="1">IF(AND($M193=1,ISNUMBER(INDIRECT(ADDRESS(ROW(),COLUMN()-_mp_perc_gap)))), INDIRECT(ADDRESS(ROW(),COLUMN()-_mp_perc_gap))*(1-BK$8)*(1-$BQ$8), "")</f>
        <v/>
      </c>
      <c r="BM193" s="169" t="str">
        <f t="shared" si="52"/>
        <v/>
      </c>
      <c r="BN193" s="842" t="str">
        <f t="shared" si="53"/>
        <v/>
      </c>
      <c r="BO193" s="843" t="str">
        <f t="shared" si="54"/>
        <v/>
      </c>
      <c r="BP193" s="841" t="str">
        <f t="shared" si="57"/>
        <v/>
      </c>
      <c r="BQ193" s="170"/>
      <c r="BR193" s="133" t="b">
        <f t="shared" si="55"/>
        <v>1</v>
      </c>
      <c r="BU193" s="171">
        <f t="shared" si="62"/>
        <v>0</v>
      </c>
      <c r="BV193" s="171"/>
    </row>
    <row r="194" spans="2:74" ht="14.95" customHeight="1" x14ac:dyDescent="0.2">
      <c r="B194" s="691">
        <v>183</v>
      </c>
      <c r="C194" s="554"/>
      <c r="D194" s="554"/>
      <c r="E194" s="555"/>
      <c r="F194" s="550"/>
      <c r="G194" s="551"/>
      <c r="H194" s="556"/>
      <c r="I194" s="557"/>
      <c r="J194" s="553"/>
      <c r="K194" s="146">
        <f t="shared" si="56"/>
        <v>0</v>
      </c>
      <c r="M194" s="147">
        <f t="shared" si="44"/>
        <v>0</v>
      </c>
      <c r="N194" s="148">
        <f xml:space="preserve"> IF(M194=0, 0,VLOOKUP($F194,'הנחיות למילוי-התחל כאן'!$F$6:$I$17,3,0))</f>
        <v>0</v>
      </c>
      <c r="O194" s="149">
        <f xml:space="preserve"> IF(M194=0, 0,VLOOKUP($F194,'הנחיות למילוי-התחל כאן'!$F$6:$I$17,4,0))</f>
        <v>0</v>
      </c>
      <c r="P194" s="852">
        <f t="shared" si="45"/>
        <v>0</v>
      </c>
      <c r="Q194" s="230" t="str">
        <f t="shared" si="58"/>
        <v>$S$194:$AH$194</v>
      </c>
      <c r="S194" s="565"/>
      <c r="T194" s="565"/>
      <c r="U194" s="565"/>
      <c r="V194" s="565"/>
      <c r="W194" s="565"/>
      <c r="X194" s="565"/>
      <c r="Y194" s="565"/>
      <c r="Z194" s="565"/>
      <c r="AA194" s="565"/>
      <c r="AB194" s="565"/>
      <c r="AC194" s="565"/>
      <c r="AD194" s="565"/>
      <c r="AE194" s="565"/>
      <c r="AF194" s="565"/>
      <c r="AG194" s="565"/>
      <c r="AH194" s="565"/>
      <c r="AJ194" s="164" t="str">
        <f t="shared" si="46"/>
        <v/>
      </c>
      <c r="AK194" s="152" t="str">
        <f t="shared" ca="1" si="47"/>
        <v/>
      </c>
      <c r="AL194" s="165" t="str">
        <f t="shared" si="48"/>
        <v/>
      </c>
      <c r="AN194" s="154" t="str">
        <f t="shared" si="59"/>
        <v/>
      </c>
      <c r="AO194" s="835" t="str">
        <f t="shared" si="60"/>
        <v/>
      </c>
      <c r="AP194" s="155" t="str">
        <f t="shared" si="61"/>
        <v/>
      </c>
      <c r="AR194" s="166" t="str">
        <f t="shared" si="49"/>
        <v/>
      </c>
      <c r="AS194" s="167" t="str">
        <f t="shared" si="50"/>
        <v/>
      </c>
      <c r="AT194" s="168" t="str">
        <f t="shared" si="51"/>
        <v/>
      </c>
      <c r="AV194" s="160" t="str" cm="1">
        <f t="array" aca="1" ref="AV194" ca="1">IF(AND($M194=1,ISNUMBER(INDIRECT(ADDRESS(ROW(),COLUMN()-_mp_perc_gap)))), INDIRECT(ADDRESS(ROW(),COLUMN()-_mp_perc_gap))*(1-AV$8)*(1-$BQ$8), "")</f>
        <v/>
      </c>
      <c r="AW194" s="160" t="str" cm="1">
        <f t="array" aca="1" ref="AW194" ca="1">IF(AND($M194=1,ISNUMBER(INDIRECT(ADDRESS(ROW(),COLUMN()-_mp_perc_gap)))), INDIRECT(ADDRESS(ROW(),COLUMN()-_mp_perc_gap))*(1-AW$8)*(1-$BQ$8), "")</f>
        <v/>
      </c>
      <c r="AX194" s="160" t="str" cm="1">
        <f t="array" aca="1" ref="AX194" ca="1">IF(AND($M194=1,ISNUMBER(INDIRECT(ADDRESS(ROW(),COLUMN()-_mp_perc_gap)))), INDIRECT(ADDRESS(ROW(),COLUMN()-_mp_perc_gap))*(1-AX$8)*(1-$BQ$8), "")</f>
        <v/>
      </c>
      <c r="AY194" s="160" t="str" cm="1">
        <f t="array" aca="1" ref="AY194" ca="1">IF(AND($M194=1,ISNUMBER(INDIRECT(ADDRESS(ROW(),COLUMN()-_mp_perc_gap)))), INDIRECT(ADDRESS(ROW(),COLUMN()-_mp_perc_gap))*(1-AY$8)*(1-$BQ$8), "")</f>
        <v/>
      </c>
      <c r="AZ194" s="160" t="str" cm="1">
        <f t="array" aca="1" ref="AZ194" ca="1">IF(AND($M194=1,ISNUMBER(INDIRECT(ADDRESS(ROW(),COLUMN()-_mp_perc_gap)))), INDIRECT(ADDRESS(ROW(),COLUMN()-_mp_perc_gap))*(1-AZ$8)*(1-$BQ$8), "")</f>
        <v/>
      </c>
      <c r="BA194" s="160" t="str" cm="1">
        <f t="array" aca="1" ref="BA194" ca="1">IF(AND($M194=1,ISNUMBER(INDIRECT(ADDRESS(ROW(),COLUMN()-_mp_perc_gap)))), INDIRECT(ADDRESS(ROW(),COLUMN()-_mp_perc_gap))*(1-BA$8)*(1-$BQ$8), "")</f>
        <v/>
      </c>
      <c r="BB194" s="160" t="str" cm="1">
        <f t="array" aca="1" ref="BB194" ca="1">IF(AND($M194=1,ISNUMBER(INDIRECT(ADDRESS(ROW(),COLUMN()-_mp_perc_gap)))), INDIRECT(ADDRESS(ROW(),COLUMN()-_mp_perc_gap))*(1-BB$8)*(1-$BQ$8), "")</f>
        <v/>
      </c>
      <c r="BC194" s="160" t="str" cm="1">
        <f t="array" aca="1" ref="BC194" ca="1">IF(AND($M194=1,ISNUMBER(INDIRECT(ADDRESS(ROW(),COLUMN()-_mp_perc_gap)))), INDIRECT(ADDRESS(ROW(),COLUMN()-_mp_perc_gap))*(1-BC$8)*(1-$BQ$8), "")</f>
        <v/>
      </c>
      <c r="BD194" s="160" t="str" cm="1">
        <f t="array" aca="1" ref="BD194" ca="1">IF(AND($M194=1,ISNUMBER(INDIRECT(ADDRESS(ROW(),COLUMN()-_mp_perc_gap)))), INDIRECT(ADDRESS(ROW(),COLUMN()-_mp_perc_gap))*(1-BD$8)*(1-$BQ$8), "")</f>
        <v/>
      </c>
      <c r="BE194" s="160" t="str" cm="1">
        <f t="array" aca="1" ref="BE194" ca="1">IF(AND($M194=1,ISNUMBER(INDIRECT(ADDRESS(ROW(),COLUMN()-_mp_perc_gap)))), INDIRECT(ADDRESS(ROW(),COLUMN()-_mp_perc_gap))*(1-BE$8)*(1-$BQ$8), "")</f>
        <v/>
      </c>
      <c r="BF194" s="160" t="str" cm="1">
        <f t="array" aca="1" ref="BF194" ca="1">IF(AND($M194=1,ISNUMBER(INDIRECT(ADDRESS(ROW(),COLUMN()-_mp_perc_gap)))), INDIRECT(ADDRESS(ROW(),COLUMN()-_mp_perc_gap))*(1-BF$8)*(1-$BQ$8), "")</f>
        <v/>
      </c>
      <c r="BG194" s="160" t="str" cm="1">
        <f t="array" aca="1" ref="BG194" ca="1">IF(AND($M194=1,ISNUMBER(INDIRECT(ADDRESS(ROW(),COLUMN()-_mp_perc_gap)))), INDIRECT(ADDRESS(ROW(),COLUMN()-_mp_perc_gap))*(1-BG$8)*(1-$BQ$8), "")</f>
        <v/>
      </c>
      <c r="BH194" s="160" t="str" cm="1">
        <f t="array" aca="1" ref="BH194" ca="1">IF(AND($M194=1,ISNUMBER(INDIRECT(ADDRESS(ROW(),COLUMN()-_mp_perc_gap)))), INDIRECT(ADDRESS(ROW(),COLUMN()-_mp_perc_gap))*(1-BH$8)*(1-$BQ$8), "")</f>
        <v/>
      </c>
      <c r="BI194" s="160" t="str" cm="1">
        <f t="array" aca="1" ref="BI194" ca="1">IF(AND($M194=1,ISNUMBER(INDIRECT(ADDRESS(ROW(),COLUMN()-_mp_perc_gap)))), INDIRECT(ADDRESS(ROW(),COLUMN()-_mp_perc_gap))*(1-BI$8)*(1-$BQ$8), "")</f>
        <v/>
      </c>
      <c r="BJ194" s="160" t="str" cm="1">
        <f t="array" aca="1" ref="BJ194" ca="1">IF(AND($M194=1,ISNUMBER(INDIRECT(ADDRESS(ROW(),COLUMN()-_mp_perc_gap)))), INDIRECT(ADDRESS(ROW(),COLUMN()-_mp_perc_gap))*(1-BJ$8)*(1-$BQ$8), "")</f>
        <v/>
      </c>
      <c r="BK194" s="160" t="str" cm="1">
        <f t="array" aca="1" ref="BK194" ca="1">IF(AND($M194=1,ISNUMBER(INDIRECT(ADDRESS(ROW(),COLUMN()-_mp_perc_gap)))), INDIRECT(ADDRESS(ROW(),COLUMN()-_mp_perc_gap))*(1-BK$8)*(1-$BQ$8), "")</f>
        <v/>
      </c>
      <c r="BM194" s="169" t="str">
        <f t="shared" si="52"/>
        <v/>
      </c>
      <c r="BN194" s="842" t="str">
        <f t="shared" si="53"/>
        <v/>
      </c>
      <c r="BO194" s="843" t="str">
        <f t="shared" si="54"/>
        <v/>
      </c>
      <c r="BP194" s="841" t="str">
        <f t="shared" si="57"/>
        <v/>
      </c>
      <c r="BQ194" s="170"/>
      <c r="BR194" s="133" t="b">
        <f t="shared" si="55"/>
        <v>1</v>
      </c>
      <c r="BU194" s="171">
        <f t="shared" si="62"/>
        <v>0</v>
      </c>
      <c r="BV194" s="171"/>
    </row>
    <row r="195" spans="2:74" ht="14.95" customHeight="1" x14ac:dyDescent="0.2">
      <c r="B195" s="691">
        <v>184</v>
      </c>
      <c r="C195" s="554"/>
      <c r="D195" s="554"/>
      <c r="E195" s="555"/>
      <c r="F195" s="550"/>
      <c r="G195" s="551"/>
      <c r="H195" s="556"/>
      <c r="I195" s="557"/>
      <c r="J195" s="553"/>
      <c r="K195" s="146">
        <f t="shared" si="56"/>
        <v>0</v>
      </c>
      <c r="M195" s="147">
        <f t="shared" si="44"/>
        <v>0</v>
      </c>
      <c r="N195" s="148">
        <f xml:space="preserve"> IF(M195=0, 0,VLOOKUP($F195,'הנחיות למילוי-התחל כאן'!$F$6:$I$17,3,0))</f>
        <v>0</v>
      </c>
      <c r="O195" s="149">
        <f xml:space="preserve"> IF(M195=0, 0,VLOOKUP($F195,'הנחיות למילוי-התחל כאן'!$F$6:$I$17,4,0))</f>
        <v>0</v>
      </c>
      <c r="P195" s="852">
        <f t="shared" si="45"/>
        <v>0</v>
      </c>
      <c r="Q195" s="230" t="str">
        <f t="shared" si="58"/>
        <v>$S$195:$AH$195</v>
      </c>
      <c r="S195" s="565"/>
      <c r="T195" s="565"/>
      <c r="U195" s="565"/>
      <c r="V195" s="565"/>
      <c r="W195" s="565"/>
      <c r="X195" s="565"/>
      <c r="Y195" s="565"/>
      <c r="Z195" s="565"/>
      <c r="AA195" s="565"/>
      <c r="AB195" s="565"/>
      <c r="AC195" s="565"/>
      <c r="AD195" s="565"/>
      <c r="AE195" s="565"/>
      <c r="AF195" s="565"/>
      <c r="AG195" s="565"/>
      <c r="AH195" s="565"/>
      <c r="AJ195" s="164" t="str">
        <f t="shared" si="46"/>
        <v/>
      </c>
      <c r="AK195" s="152" t="str">
        <f t="shared" ca="1" si="47"/>
        <v/>
      </c>
      <c r="AL195" s="165" t="str">
        <f t="shared" si="48"/>
        <v/>
      </c>
      <c r="AN195" s="154" t="str">
        <f t="shared" si="59"/>
        <v/>
      </c>
      <c r="AO195" s="835" t="str">
        <f t="shared" si="60"/>
        <v/>
      </c>
      <c r="AP195" s="155" t="str">
        <f t="shared" si="61"/>
        <v/>
      </c>
      <c r="AR195" s="166" t="str">
        <f t="shared" si="49"/>
        <v/>
      </c>
      <c r="AS195" s="167" t="str">
        <f t="shared" si="50"/>
        <v/>
      </c>
      <c r="AT195" s="168" t="str">
        <f t="shared" si="51"/>
        <v/>
      </c>
      <c r="AV195" s="160" t="str" cm="1">
        <f t="array" aca="1" ref="AV195" ca="1">IF(AND($M195=1,ISNUMBER(INDIRECT(ADDRESS(ROW(),COLUMN()-_mp_perc_gap)))), INDIRECT(ADDRESS(ROW(),COLUMN()-_mp_perc_gap))*(1-AV$8)*(1-$BQ$8), "")</f>
        <v/>
      </c>
      <c r="AW195" s="160" t="str" cm="1">
        <f t="array" aca="1" ref="AW195" ca="1">IF(AND($M195=1,ISNUMBER(INDIRECT(ADDRESS(ROW(),COLUMN()-_mp_perc_gap)))), INDIRECT(ADDRESS(ROW(),COLUMN()-_mp_perc_gap))*(1-AW$8)*(1-$BQ$8), "")</f>
        <v/>
      </c>
      <c r="AX195" s="160" t="str" cm="1">
        <f t="array" aca="1" ref="AX195" ca="1">IF(AND($M195=1,ISNUMBER(INDIRECT(ADDRESS(ROW(),COLUMN()-_mp_perc_gap)))), INDIRECT(ADDRESS(ROW(),COLUMN()-_mp_perc_gap))*(1-AX$8)*(1-$BQ$8), "")</f>
        <v/>
      </c>
      <c r="AY195" s="160" t="str" cm="1">
        <f t="array" aca="1" ref="AY195" ca="1">IF(AND($M195=1,ISNUMBER(INDIRECT(ADDRESS(ROW(),COLUMN()-_mp_perc_gap)))), INDIRECT(ADDRESS(ROW(),COLUMN()-_mp_perc_gap))*(1-AY$8)*(1-$BQ$8), "")</f>
        <v/>
      </c>
      <c r="AZ195" s="160" t="str" cm="1">
        <f t="array" aca="1" ref="AZ195" ca="1">IF(AND($M195=1,ISNUMBER(INDIRECT(ADDRESS(ROW(),COLUMN()-_mp_perc_gap)))), INDIRECT(ADDRESS(ROW(),COLUMN()-_mp_perc_gap))*(1-AZ$8)*(1-$BQ$8), "")</f>
        <v/>
      </c>
      <c r="BA195" s="160" t="str" cm="1">
        <f t="array" aca="1" ref="BA195" ca="1">IF(AND($M195=1,ISNUMBER(INDIRECT(ADDRESS(ROW(),COLUMN()-_mp_perc_gap)))), INDIRECT(ADDRESS(ROW(),COLUMN()-_mp_perc_gap))*(1-BA$8)*(1-$BQ$8), "")</f>
        <v/>
      </c>
      <c r="BB195" s="160" t="str" cm="1">
        <f t="array" aca="1" ref="BB195" ca="1">IF(AND($M195=1,ISNUMBER(INDIRECT(ADDRESS(ROW(),COLUMN()-_mp_perc_gap)))), INDIRECT(ADDRESS(ROW(),COLUMN()-_mp_perc_gap))*(1-BB$8)*(1-$BQ$8), "")</f>
        <v/>
      </c>
      <c r="BC195" s="160" t="str" cm="1">
        <f t="array" aca="1" ref="BC195" ca="1">IF(AND($M195=1,ISNUMBER(INDIRECT(ADDRESS(ROW(),COLUMN()-_mp_perc_gap)))), INDIRECT(ADDRESS(ROW(),COLUMN()-_mp_perc_gap))*(1-BC$8)*(1-$BQ$8), "")</f>
        <v/>
      </c>
      <c r="BD195" s="160" t="str" cm="1">
        <f t="array" aca="1" ref="BD195" ca="1">IF(AND($M195=1,ISNUMBER(INDIRECT(ADDRESS(ROW(),COLUMN()-_mp_perc_gap)))), INDIRECT(ADDRESS(ROW(),COLUMN()-_mp_perc_gap))*(1-BD$8)*(1-$BQ$8), "")</f>
        <v/>
      </c>
      <c r="BE195" s="160" t="str" cm="1">
        <f t="array" aca="1" ref="BE195" ca="1">IF(AND($M195=1,ISNUMBER(INDIRECT(ADDRESS(ROW(),COLUMN()-_mp_perc_gap)))), INDIRECT(ADDRESS(ROW(),COLUMN()-_mp_perc_gap))*(1-BE$8)*(1-$BQ$8), "")</f>
        <v/>
      </c>
      <c r="BF195" s="160" t="str" cm="1">
        <f t="array" aca="1" ref="BF195" ca="1">IF(AND($M195=1,ISNUMBER(INDIRECT(ADDRESS(ROW(),COLUMN()-_mp_perc_gap)))), INDIRECT(ADDRESS(ROW(),COLUMN()-_mp_perc_gap))*(1-BF$8)*(1-$BQ$8), "")</f>
        <v/>
      </c>
      <c r="BG195" s="160" t="str" cm="1">
        <f t="array" aca="1" ref="BG195" ca="1">IF(AND($M195=1,ISNUMBER(INDIRECT(ADDRESS(ROW(),COLUMN()-_mp_perc_gap)))), INDIRECT(ADDRESS(ROW(),COLUMN()-_mp_perc_gap))*(1-BG$8)*(1-$BQ$8), "")</f>
        <v/>
      </c>
      <c r="BH195" s="160" t="str" cm="1">
        <f t="array" aca="1" ref="BH195" ca="1">IF(AND($M195=1,ISNUMBER(INDIRECT(ADDRESS(ROW(),COLUMN()-_mp_perc_gap)))), INDIRECT(ADDRESS(ROW(),COLUMN()-_mp_perc_gap))*(1-BH$8)*(1-$BQ$8), "")</f>
        <v/>
      </c>
      <c r="BI195" s="160" t="str" cm="1">
        <f t="array" aca="1" ref="BI195" ca="1">IF(AND($M195=1,ISNUMBER(INDIRECT(ADDRESS(ROW(),COLUMN()-_mp_perc_gap)))), INDIRECT(ADDRESS(ROW(),COLUMN()-_mp_perc_gap))*(1-BI$8)*(1-$BQ$8), "")</f>
        <v/>
      </c>
      <c r="BJ195" s="160" t="str" cm="1">
        <f t="array" aca="1" ref="BJ195" ca="1">IF(AND($M195=1,ISNUMBER(INDIRECT(ADDRESS(ROW(),COLUMN()-_mp_perc_gap)))), INDIRECT(ADDRESS(ROW(),COLUMN()-_mp_perc_gap))*(1-BJ$8)*(1-$BQ$8), "")</f>
        <v/>
      </c>
      <c r="BK195" s="160" t="str" cm="1">
        <f t="array" aca="1" ref="BK195" ca="1">IF(AND($M195=1,ISNUMBER(INDIRECT(ADDRESS(ROW(),COLUMN()-_mp_perc_gap)))), INDIRECT(ADDRESS(ROW(),COLUMN()-_mp_perc_gap))*(1-BK$8)*(1-$BQ$8), "")</f>
        <v/>
      </c>
      <c r="BM195" s="169" t="str">
        <f t="shared" si="52"/>
        <v/>
      </c>
      <c r="BN195" s="842" t="str">
        <f t="shared" si="53"/>
        <v/>
      </c>
      <c r="BO195" s="843" t="str">
        <f t="shared" si="54"/>
        <v/>
      </c>
      <c r="BP195" s="841" t="str">
        <f t="shared" si="57"/>
        <v/>
      </c>
      <c r="BQ195" s="170"/>
      <c r="BR195" s="133" t="b">
        <f t="shared" si="55"/>
        <v>1</v>
      </c>
      <c r="BU195" s="171">
        <f t="shared" si="62"/>
        <v>0</v>
      </c>
      <c r="BV195" s="171"/>
    </row>
    <row r="196" spans="2:74" ht="14.95" customHeight="1" x14ac:dyDescent="0.2">
      <c r="B196" s="691">
        <v>185</v>
      </c>
      <c r="C196" s="554"/>
      <c r="D196" s="554"/>
      <c r="E196" s="555"/>
      <c r="F196" s="550"/>
      <c r="G196" s="551"/>
      <c r="H196" s="556"/>
      <c r="I196" s="557"/>
      <c r="J196" s="553"/>
      <c r="K196" s="146">
        <f t="shared" si="56"/>
        <v>0</v>
      </c>
      <c r="M196" s="147">
        <f t="shared" si="44"/>
        <v>0</v>
      </c>
      <c r="N196" s="148">
        <f xml:space="preserve"> IF(M196=0, 0,VLOOKUP($F196,'הנחיות למילוי-התחל כאן'!$F$6:$I$17,3,0))</f>
        <v>0</v>
      </c>
      <c r="O196" s="149">
        <f xml:space="preserve"> IF(M196=0, 0,VLOOKUP($F196,'הנחיות למילוי-התחל כאן'!$F$6:$I$17,4,0))</f>
        <v>0</v>
      </c>
      <c r="P196" s="852">
        <f t="shared" si="45"/>
        <v>0</v>
      </c>
      <c r="Q196" s="230" t="str">
        <f t="shared" si="58"/>
        <v>$S$196:$AH$196</v>
      </c>
      <c r="S196" s="565"/>
      <c r="T196" s="565"/>
      <c r="U196" s="565"/>
      <c r="V196" s="565"/>
      <c r="W196" s="565"/>
      <c r="X196" s="565"/>
      <c r="Y196" s="565"/>
      <c r="Z196" s="565"/>
      <c r="AA196" s="565"/>
      <c r="AB196" s="565"/>
      <c r="AC196" s="565"/>
      <c r="AD196" s="565"/>
      <c r="AE196" s="565"/>
      <c r="AF196" s="565"/>
      <c r="AG196" s="565"/>
      <c r="AH196" s="565"/>
      <c r="AJ196" s="164" t="str">
        <f t="shared" si="46"/>
        <v/>
      </c>
      <c r="AK196" s="152" t="str">
        <f t="shared" ca="1" si="47"/>
        <v/>
      </c>
      <c r="AL196" s="165" t="str">
        <f t="shared" si="48"/>
        <v/>
      </c>
      <c r="AN196" s="154" t="str">
        <f t="shared" si="59"/>
        <v/>
      </c>
      <c r="AO196" s="835" t="str">
        <f t="shared" si="60"/>
        <v/>
      </c>
      <c r="AP196" s="155" t="str">
        <f t="shared" si="61"/>
        <v/>
      </c>
      <c r="AR196" s="166" t="str">
        <f t="shared" si="49"/>
        <v/>
      </c>
      <c r="AS196" s="167" t="str">
        <f t="shared" si="50"/>
        <v/>
      </c>
      <c r="AT196" s="168" t="str">
        <f t="shared" si="51"/>
        <v/>
      </c>
      <c r="AV196" s="160" t="str" cm="1">
        <f t="array" aca="1" ref="AV196" ca="1">IF(AND($M196=1,ISNUMBER(INDIRECT(ADDRESS(ROW(),COLUMN()-_mp_perc_gap)))), INDIRECT(ADDRESS(ROW(),COLUMN()-_mp_perc_gap))*(1-AV$8)*(1-$BQ$8), "")</f>
        <v/>
      </c>
      <c r="AW196" s="160" t="str" cm="1">
        <f t="array" aca="1" ref="AW196" ca="1">IF(AND($M196=1,ISNUMBER(INDIRECT(ADDRESS(ROW(),COLUMN()-_mp_perc_gap)))), INDIRECT(ADDRESS(ROW(),COLUMN()-_mp_perc_gap))*(1-AW$8)*(1-$BQ$8), "")</f>
        <v/>
      </c>
      <c r="AX196" s="160" t="str" cm="1">
        <f t="array" aca="1" ref="AX196" ca="1">IF(AND($M196=1,ISNUMBER(INDIRECT(ADDRESS(ROW(),COLUMN()-_mp_perc_gap)))), INDIRECT(ADDRESS(ROW(),COLUMN()-_mp_perc_gap))*(1-AX$8)*(1-$BQ$8), "")</f>
        <v/>
      </c>
      <c r="AY196" s="160" t="str" cm="1">
        <f t="array" aca="1" ref="AY196" ca="1">IF(AND($M196=1,ISNUMBER(INDIRECT(ADDRESS(ROW(),COLUMN()-_mp_perc_gap)))), INDIRECT(ADDRESS(ROW(),COLUMN()-_mp_perc_gap))*(1-AY$8)*(1-$BQ$8), "")</f>
        <v/>
      </c>
      <c r="AZ196" s="160" t="str" cm="1">
        <f t="array" aca="1" ref="AZ196" ca="1">IF(AND($M196=1,ISNUMBER(INDIRECT(ADDRESS(ROW(),COLUMN()-_mp_perc_gap)))), INDIRECT(ADDRESS(ROW(),COLUMN()-_mp_perc_gap))*(1-AZ$8)*(1-$BQ$8), "")</f>
        <v/>
      </c>
      <c r="BA196" s="160" t="str" cm="1">
        <f t="array" aca="1" ref="BA196" ca="1">IF(AND($M196=1,ISNUMBER(INDIRECT(ADDRESS(ROW(),COLUMN()-_mp_perc_gap)))), INDIRECT(ADDRESS(ROW(),COLUMN()-_mp_perc_gap))*(1-BA$8)*(1-$BQ$8), "")</f>
        <v/>
      </c>
      <c r="BB196" s="160" t="str" cm="1">
        <f t="array" aca="1" ref="BB196" ca="1">IF(AND($M196=1,ISNUMBER(INDIRECT(ADDRESS(ROW(),COLUMN()-_mp_perc_gap)))), INDIRECT(ADDRESS(ROW(),COLUMN()-_mp_perc_gap))*(1-BB$8)*(1-$BQ$8), "")</f>
        <v/>
      </c>
      <c r="BC196" s="160" t="str" cm="1">
        <f t="array" aca="1" ref="BC196" ca="1">IF(AND($M196=1,ISNUMBER(INDIRECT(ADDRESS(ROW(),COLUMN()-_mp_perc_gap)))), INDIRECT(ADDRESS(ROW(),COLUMN()-_mp_perc_gap))*(1-BC$8)*(1-$BQ$8), "")</f>
        <v/>
      </c>
      <c r="BD196" s="160" t="str" cm="1">
        <f t="array" aca="1" ref="BD196" ca="1">IF(AND($M196=1,ISNUMBER(INDIRECT(ADDRESS(ROW(),COLUMN()-_mp_perc_gap)))), INDIRECT(ADDRESS(ROW(),COLUMN()-_mp_perc_gap))*(1-BD$8)*(1-$BQ$8), "")</f>
        <v/>
      </c>
      <c r="BE196" s="160" t="str" cm="1">
        <f t="array" aca="1" ref="BE196" ca="1">IF(AND($M196=1,ISNUMBER(INDIRECT(ADDRESS(ROW(),COLUMN()-_mp_perc_gap)))), INDIRECT(ADDRESS(ROW(),COLUMN()-_mp_perc_gap))*(1-BE$8)*(1-$BQ$8), "")</f>
        <v/>
      </c>
      <c r="BF196" s="160" t="str" cm="1">
        <f t="array" aca="1" ref="BF196" ca="1">IF(AND($M196=1,ISNUMBER(INDIRECT(ADDRESS(ROW(),COLUMN()-_mp_perc_gap)))), INDIRECT(ADDRESS(ROW(),COLUMN()-_mp_perc_gap))*(1-BF$8)*(1-$BQ$8), "")</f>
        <v/>
      </c>
      <c r="BG196" s="160" t="str" cm="1">
        <f t="array" aca="1" ref="BG196" ca="1">IF(AND($M196=1,ISNUMBER(INDIRECT(ADDRESS(ROW(),COLUMN()-_mp_perc_gap)))), INDIRECT(ADDRESS(ROW(),COLUMN()-_mp_perc_gap))*(1-BG$8)*(1-$BQ$8), "")</f>
        <v/>
      </c>
      <c r="BH196" s="160" t="str" cm="1">
        <f t="array" aca="1" ref="BH196" ca="1">IF(AND($M196=1,ISNUMBER(INDIRECT(ADDRESS(ROW(),COLUMN()-_mp_perc_gap)))), INDIRECT(ADDRESS(ROW(),COLUMN()-_mp_perc_gap))*(1-BH$8)*(1-$BQ$8), "")</f>
        <v/>
      </c>
      <c r="BI196" s="160" t="str" cm="1">
        <f t="array" aca="1" ref="BI196" ca="1">IF(AND($M196=1,ISNUMBER(INDIRECT(ADDRESS(ROW(),COLUMN()-_mp_perc_gap)))), INDIRECT(ADDRESS(ROW(),COLUMN()-_mp_perc_gap))*(1-BI$8)*(1-$BQ$8), "")</f>
        <v/>
      </c>
      <c r="BJ196" s="160" t="str" cm="1">
        <f t="array" aca="1" ref="BJ196" ca="1">IF(AND($M196=1,ISNUMBER(INDIRECT(ADDRESS(ROW(),COLUMN()-_mp_perc_gap)))), INDIRECT(ADDRESS(ROW(),COLUMN()-_mp_perc_gap))*(1-BJ$8)*(1-$BQ$8), "")</f>
        <v/>
      </c>
      <c r="BK196" s="160" t="str" cm="1">
        <f t="array" aca="1" ref="BK196" ca="1">IF(AND($M196=1,ISNUMBER(INDIRECT(ADDRESS(ROW(),COLUMN()-_mp_perc_gap)))), INDIRECT(ADDRESS(ROW(),COLUMN()-_mp_perc_gap))*(1-BK$8)*(1-$BQ$8), "")</f>
        <v/>
      </c>
      <c r="BM196" s="169" t="str">
        <f t="shared" si="52"/>
        <v/>
      </c>
      <c r="BN196" s="842" t="str">
        <f t="shared" si="53"/>
        <v/>
      </c>
      <c r="BO196" s="843" t="str">
        <f t="shared" si="54"/>
        <v/>
      </c>
      <c r="BP196" s="841" t="str">
        <f t="shared" si="57"/>
        <v/>
      </c>
      <c r="BQ196" s="170"/>
      <c r="BR196" s="133" t="b">
        <f t="shared" si="55"/>
        <v>1</v>
      </c>
      <c r="BU196" s="171">
        <f t="shared" si="62"/>
        <v>0</v>
      </c>
      <c r="BV196" s="171"/>
    </row>
    <row r="197" spans="2:74" ht="14.95" customHeight="1" x14ac:dyDescent="0.2">
      <c r="B197" s="691">
        <v>186</v>
      </c>
      <c r="C197" s="554"/>
      <c r="D197" s="554"/>
      <c r="E197" s="555"/>
      <c r="F197" s="550"/>
      <c r="G197" s="551"/>
      <c r="H197" s="556"/>
      <c r="I197" s="557"/>
      <c r="J197" s="553"/>
      <c r="K197" s="146">
        <f t="shared" si="56"/>
        <v>0</v>
      </c>
      <c r="M197" s="147">
        <f t="shared" si="44"/>
        <v>0</v>
      </c>
      <c r="N197" s="148">
        <f xml:space="preserve"> IF(M197=0, 0,VLOOKUP($F197,'הנחיות למילוי-התחל כאן'!$F$6:$I$17,3,0))</f>
        <v>0</v>
      </c>
      <c r="O197" s="149">
        <f xml:space="preserve"> IF(M197=0, 0,VLOOKUP($F197,'הנחיות למילוי-התחל כאן'!$F$6:$I$17,4,0))</f>
        <v>0</v>
      </c>
      <c r="P197" s="852">
        <f t="shared" si="45"/>
        <v>0</v>
      </c>
      <c r="Q197" s="230" t="str">
        <f t="shared" si="58"/>
        <v>$S$197:$AH$197</v>
      </c>
      <c r="S197" s="565"/>
      <c r="T197" s="565"/>
      <c r="U197" s="565"/>
      <c r="V197" s="565"/>
      <c r="W197" s="565"/>
      <c r="X197" s="565"/>
      <c r="Y197" s="565"/>
      <c r="Z197" s="565"/>
      <c r="AA197" s="565"/>
      <c r="AB197" s="565"/>
      <c r="AC197" s="565"/>
      <c r="AD197" s="565"/>
      <c r="AE197" s="565"/>
      <c r="AF197" s="565"/>
      <c r="AG197" s="565"/>
      <c r="AH197" s="565"/>
      <c r="AJ197" s="164" t="str">
        <f t="shared" si="46"/>
        <v/>
      </c>
      <c r="AK197" s="152" t="str">
        <f t="shared" ca="1" si="47"/>
        <v/>
      </c>
      <c r="AL197" s="165" t="str">
        <f t="shared" si="48"/>
        <v/>
      </c>
      <c r="AN197" s="154" t="str">
        <f t="shared" si="59"/>
        <v/>
      </c>
      <c r="AO197" s="835" t="str">
        <f t="shared" si="60"/>
        <v/>
      </c>
      <c r="AP197" s="155" t="str">
        <f t="shared" si="61"/>
        <v/>
      </c>
      <c r="AR197" s="166" t="str">
        <f t="shared" si="49"/>
        <v/>
      </c>
      <c r="AS197" s="167" t="str">
        <f t="shared" si="50"/>
        <v/>
      </c>
      <c r="AT197" s="168" t="str">
        <f t="shared" si="51"/>
        <v/>
      </c>
      <c r="AV197" s="160" t="str" cm="1">
        <f t="array" aca="1" ref="AV197" ca="1">IF(AND($M197=1,ISNUMBER(INDIRECT(ADDRESS(ROW(),COLUMN()-_mp_perc_gap)))), INDIRECT(ADDRESS(ROW(),COLUMN()-_mp_perc_gap))*(1-AV$8)*(1-$BQ$8), "")</f>
        <v/>
      </c>
      <c r="AW197" s="160" t="str" cm="1">
        <f t="array" aca="1" ref="AW197" ca="1">IF(AND($M197=1,ISNUMBER(INDIRECT(ADDRESS(ROW(),COLUMN()-_mp_perc_gap)))), INDIRECT(ADDRESS(ROW(),COLUMN()-_mp_perc_gap))*(1-AW$8)*(1-$BQ$8), "")</f>
        <v/>
      </c>
      <c r="AX197" s="160" t="str" cm="1">
        <f t="array" aca="1" ref="AX197" ca="1">IF(AND($M197=1,ISNUMBER(INDIRECT(ADDRESS(ROW(),COLUMN()-_mp_perc_gap)))), INDIRECT(ADDRESS(ROW(),COLUMN()-_mp_perc_gap))*(1-AX$8)*(1-$BQ$8), "")</f>
        <v/>
      </c>
      <c r="AY197" s="160" t="str" cm="1">
        <f t="array" aca="1" ref="AY197" ca="1">IF(AND($M197=1,ISNUMBER(INDIRECT(ADDRESS(ROW(),COLUMN()-_mp_perc_gap)))), INDIRECT(ADDRESS(ROW(),COLUMN()-_mp_perc_gap))*(1-AY$8)*(1-$BQ$8), "")</f>
        <v/>
      </c>
      <c r="AZ197" s="160" t="str" cm="1">
        <f t="array" aca="1" ref="AZ197" ca="1">IF(AND($M197=1,ISNUMBER(INDIRECT(ADDRESS(ROW(),COLUMN()-_mp_perc_gap)))), INDIRECT(ADDRESS(ROW(),COLUMN()-_mp_perc_gap))*(1-AZ$8)*(1-$BQ$8), "")</f>
        <v/>
      </c>
      <c r="BA197" s="160" t="str" cm="1">
        <f t="array" aca="1" ref="BA197" ca="1">IF(AND($M197=1,ISNUMBER(INDIRECT(ADDRESS(ROW(),COLUMN()-_mp_perc_gap)))), INDIRECT(ADDRESS(ROW(),COLUMN()-_mp_perc_gap))*(1-BA$8)*(1-$BQ$8), "")</f>
        <v/>
      </c>
      <c r="BB197" s="160" t="str" cm="1">
        <f t="array" aca="1" ref="BB197" ca="1">IF(AND($M197=1,ISNUMBER(INDIRECT(ADDRESS(ROW(),COLUMN()-_mp_perc_gap)))), INDIRECT(ADDRESS(ROW(),COLUMN()-_mp_perc_gap))*(1-BB$8)*(1-$BQ$8), "")</f>
        <v/>
      </c>
      <c r="BC197" s="160" t="str" cm="1">
        <f t="array" aca="1" ref="BC197" ca="1">IF(AND($M197=1,ISNUMBER(INDIRECT(ADDRESS(ROW(),COLUMN()-_mp_perc_gap)))), INDIRECT(ADDRESS(ROW(),COLUMN()-_mp_perc_gap))*(1-BC$8)*(1-$BQ$8), "")</f>
        <v/>
      </c>
      <c r="BD197" s="160" t="str" cm="1">
        <f t="array" aca="1" ref="BD197" ca="1">IF(AND($M197=1,ISNUMBER(INDIRECT(ADDRESS(ROW(),COLUMN()-_mp_perc_gap)))), INDIRECT(ADDRESS(ROW(),COLUMN()-_mp_perc_gap))*(1-BD$8)*(1-$BQ$8), "")</f>
        <v/>
      </c>
      <c r="BE197" s="160" t="str" cm="1">
        <f t="array" aca="1" ref="BE197" ca="1">IF(AND($M197=1,ISNUMBER(INDIRECT(ADDRESS(ROW(),COLUMN()-_mp_perc_gap)))), INDIRECT(ADDRESS(ROW(),COLUMN()-_mp_perc_gap))*(1-BE$8)*(1-$BQ$8), "")</f>
        <v/>
      </c>
      <c r="BF197" s="160" t="str" cm="1">
        <f t="array" aca="1" ref="BF197" ca="1">IF(AND($M197=1,ISNUMBER(INDIRECT(ADDRESS(ROW(),COLUMN()-_mp_perc_gap)))), INDIRECT(ADDRESS(ROW(),COLUMN()-_mp_perc_gap))*(1-BF$8)*(1-$BQ$8), "")</f>
        <v/>
      </c>
      <c r="BG197" s="160" t="str" cm="1">
        <f t="array" aca="1" ref="BG197" ca="1">IF(AND($M197=1,ISNUMBER(INDIRECT(ADDRESS(ROW(),COLUMN()-_mp_perc_gap)))), INDIRECT(ADDRESS(ROW(),COLUMN()-_mp_perc_gap))*(1-BG$8)*(1-$BQ$8), "")</f>
        <v/>
      </c>
      <c r="BH197" s="160" t="str" cm="1">
        <f t="array" aca="1" ref="BH197" ca="1">IF(AND($M197=1,ISNUMBER(INDIRECT(ADDRESS(ROW(),COLUMN()-_mp_perc_gap)))), INDIRECT(ADDRESS(ROW(),COLUMN()-_mp_perc_gap))*(1-BH$8)*(1-$BQ$8), "")</f>
        <v/>
      </c>
      <c r="BI197" s="160" t="str" cm="1">
        <f t="array" aca="1" ref="BI197" ca="1">IF(AND($M197=1,ISNUMBER(INDIRECT(ADDRESS(ROW(),COLUMN()-_mp_perc_gap)))), INDIRECT(ADDRESS(ROW(),COLUMN()-_mp_perc_gap))*(1-BI$8)*(1-$BQ$8), "")</f>
        <v/>
      </c>
      <c r="BJ197" s="160" t="str" cm="1">
        <f t="array" aca="1" ref="BJ197" ca="1">IF(AND($M197=1,ISNUMBER(INDIRECT(ADDRESS(ROW(),COLUMN()-_mp_perc_gap)))), INDIRECT(ADDRESS(ROW(),COLUMN()-_mp_perc_gap))*(1-BJ$8)*(1-$BQ$8), "")</f>
        <v/>
      </c>
      <c r="BK197" s="160" t="str" cm="1">
        <f t="array" aca="1" ref="BK197" ca="1">IF(AND($M197=1,ISNUMBER(INDIRECT(ADDRESS(ROW(),COLUMN()-_mp_perc_gap)))), INDIRECT(ADDRESS(ROW(),COLUMN()-_mp_perc_gap))*(1-BK$8)*(1-$BQ$8), "")</f>
        <v/>
      </c>
      <c r="BM197" s="169" t="str">
        <f t="shared" si="52"/>
        <v/>
      </c>
      <c r="BN197" s="842" t="str">
        <f t="shared" si="53"/>
        <v/>
      </c>
      <c r="BO197" s="843" t="str">
        <f t="shared" si="54"/>
        <v/>
      </c>
      <c r="BP197" s="841" t="str">
        <f t="shared" si="57"/>
        <v/>
      </c>
      <c r="BQ197" s="170"/>
      <c r="BR197" s="133" t="b">
        <f t="shared" si="55"/>
        <v>1</v>
      </c>
      <c r="BU197" s="171">
        <f t="shared" si="62"/>
        <v>0</v>
      </c>
      <c r="BV197" s="171"/>
    </row>
    <row r="198" spans="2:74" ht="14.95" customHeight="1" x14ac:dyDescent="0.2">
      <c r="B198" s="691">
        <v>187</v>
      </c>
      <c r="C198" s="554"/>
      <c r="D198" s="554"/>
      <c r="E198" s="555"/>
      <c r="F198" s="550"/>
      <c r="G198" s="551"/>
      <c r="H198" s="556"/>
      <c r="I198" s="557"/>
      <c r="J198" s="553"/>
      <c r="K198" s="146">
        <f t="shared" si="56"/>
        <v>0</v>
      </c>
      <c r="M198" s="147">
        <f t="shared" si="44"/>
        <v>0</v>
      </c>
      <c r="N198" s="148">
        <f xml:space="preserve"> IF(M198=0, 0,VLOOKUP($F198,'הנחיות למילוי-התחל כאן'!$F$6:$I$17,3,0))</f>
        <v>0</v>
      </c>
      <c r="O198" s="149">
        <f xml:space="preserve"> IF(M198=0, 0,VLOOKUP($F198,'הנחיות למילוי-התחל כאן'!$F$6:$I$17,4,0))</f>
        <v>0</v>
      </c>
      <c r="P198" s="852">
        <f t="shared" si="45"/>
        <v>0</v>
      </c>
      <c r="Q198" s="230" t="str">
        <f t="shared" si="58"/>
        <v>$S$198:$AH$198</v>
      </c>
      <c r="S198" s="565"/>
      <c r="T198" s="565"/>
      <c r="U198" s="565"/>
      <c r="V198" s="565"/>
      <c r="W198" s="565"/>
      <c r="X198" s="565"/>
      <c r="Y198" s="565"/>
      <c r="Z198" s="565"/>
      <c r="AA198" s="565"/>
      <c r="AB198" s="565"/>
      <c r="AC198" s="565"/>
      <c r="AD198" s="565"/>
      <c r="AE198" s="565"/>
      <c r="AF198" s="565"/>
      <c r="AG198" s="565"/>
      <c r="AH198" s="565"/>
      <c r="AJ198" s="164" t="str">
        <f t="shared" si="46"/>
        <v/>
      </c>
      <c r="AK198" s="152" t="str">
        <f t="shared" ca="1" si="47"/>
        <v/>
      </c>
      <c r="AL198" s="165" t="str">
        <f t="shared" si="48"/>
        <v/>
      </c>
      <c r="AN198" s="154" t="str">
        <f t="shared" si="59"/>
        <v/>
      </c>
      <c r="AO198" s="835" t="str">
        <f t="shared" si="60"/>
        <v/>
      </c>
      <c r="AP198" s="155" t="str">
        <f t="shared" si="61"/>
        <v/>
      </c>
      <c r="AR198" s="166" t="str">
        <f t="shared" si="49"/>
        <v/>
      </c>
      <c r="AS198" s="167" t="str">
        <f t="shared" si="50"/>
        <v/>
      </c>
      <c r="AT198" s="168" t="str">
        <f t="shared" si="51"/>
        <v/>
      </c>
      <c r="AV198" s="160" t="str" cm="1">
        <f t="array" aca="1" ref="AV198" ca="1">IF(AND($M198=1,ISNUMBER(INDIRECT(ADDRESS(ROW(),COLUMN()-_mp_perc_gap)))), INDIRECT(ADDRESS(ROW(),COLUMN()-_mp_perc_gap))*(1-AV$8)*(1-$BQ$8), "")</f>
        <v/>
      </c>
      <c r="AW198" s="160" t="str" cm="1">
        <f t="array" aca="1" ref="AW198" ca="1">IF(AND($M198=1,ISNUMBER(INDIRECT(ADDRESS(ROW(),COLUMN()-_mp_perc_gap)))), INDIRECT(ADDRESS(ROW(),COLUMN()-_mp_perc_gap))*(1-AW$8)*(1-$BQ$8), "")</f>
        <v/>
      </c>
      <c r="AX198" s="160" t="str" cm="1">
        <f t="array" aca="1" ref="AX198" ca="1">IF(AND($M198=1,ISNUMBER(INDIRECT(ADDRESS(ROW(),COLUMN()-_mp_perc_gap)))), INDIRECT(ADDRESS(ROW(),COLUMN()-_mp_perc_gap))*(1-AX$8)*(1-$BQ$8), "")</f>
        <v/>
      </c>
      <c r="AY198" s="160" t="str" cm="1">
        <f t="array" aca="1" ref="AY198" ca="1">IF(AND($M198=1,ISNUMBER(INDIRECT(ADDRESS(ROW(),COLUMN()-_mp_perc_gap)))), INDIRECT(ADDRESS(ROW(),COLUMN()-_mp_perc_gap))*(1-AY$8)*(1-$BQ$8), "")</f>
        <v/>
      </c>
      <c r="AZ198" s="160" t="str" cm="1">
        <f t="array" aca="1" ref="AZ198" ca="1">IF(AND($M198=1,ISNUMBER(INDIRECT(ADDRESS(ROW(),COLUMN()-_mp_perc_gap)))), INDIRECT(ADDRESS(ROW(),COLUMN()-_mp_perc_gap))*(1-AZ$8)*(1-$BQ$8), "")</f>
        <v/>
      </c>
      <c r="BA198" s="160" t="str" cm="1">
        <f t="array" aca="1" ref="BA198" ca="1">IF(AND($M198=1,ISNUMBER(INDIRECT(ADDRESS(ROW(),COLUMN()-_mp_perc_gap)))), INDIRECT(ADDRESS(ROW(),COLUMN()-_mp_perc_gap))*(1-BA$8)*(1-$BQ$8), "")</f>
        <v/>
      </c>
      <c r="BB198" s="160" t="str" cm="1">
        <f t="array" aca="1" ref="BB198" ca="1">IF(AND($M198=1,ISNUMBER(INDIRECT(ADDRESS(ROW(),COLUMN()-_mp_perc_gap)))), INDIRECT(ADDRESS(ROW(),COLUMN()-_mp_perc_gap))*(1-BB$8)*(1-$BQ$8), "")</f>
        <v/>
      </c>
      <c r="BC198" s="160" t="str" cm="1">
        <f t="array" aca="1" ref="BC198" ca="1">IF(AND($M198=1,ISNUMBER(INDIRECT(ADDRESS(ROW(),COLUMN()-_mp_perc_gap)))), INDIRECT(ADDRESS(ROW(),COLUMN()-_mp_perc_gap))*(1-BC$8)*(1-$BQ$8), "")</f>
        <v/>
      </c>
      <c r="BD198" s="160" t="str" cm="1">
        <f t="array" aca="1" ref="BD198" ca="1">IF(AND($M198=1,ISNUMBER(INDIRECT(ADDRESS(ROW(),COLUMN()-_mp_perc_gap)))), INDIRECT(ADDRESS(ROW(),COLUMN()-_mp_perc_gap))*(1-BD$8)*(1-$BQ$8), "")</f>
        <v/>
      </c>
      <c r="BE198" s="160" t="str" cm="1">
        <f t="array" aca="1" ref="BE198" ca="1">IF(AND($M198=1,ISNUMBER(INDIRECT(ADDRESS(ROW(),COLUMN()-_mp_perc_gap)))), INDIRECT(ADDRESS(ROW(),COLUMN()-_mp_perc_gap))*(1-BE$8)*(1-$BQ$8), "")</f>
        <v/>
      </c>
      <c r="BF198" s="160" t="str" cm="1">
        <f t="array" aca="1" ref="BF198" ca="1">IF(AND($M198=1,ISNUMBER(INDIRECT(ADDRESS(ROW(),COLUMN()-_mp_perc_gap)))), INDIRECT(ADDRESS(ROW(),COLUMN()-_mp_perc_gap))*(1-BF$8)*(1-$BQ$8), "")</f>
        <v/>
      </c>
      <c r="BG198" s="160" t="str" cm="1">
        <f t="array" aca="1" ref="BG198" ca="1">IF(AND($M198=1,ISNUMBER(INDIRECT(ADDRESS(ROW(),COLUMN()-_mp_perc_gap)))), INDIRECT(ADDRESS(ROW(),COLUMN()-_mp_perc_gap))*(1-BG$8)*(1-$BQ$8), "")</f>
        <v/>
      </c>
      <c r="BH198" s="160" t="str" cm="1">
        <f t="array" aca="1" ref="BH198" ca="1">IF(AND($M198=1,ISNUMBER(INDIRECT(ADDRESS(ROW(),COLUMN()-_mp_perc_gap)))), INDIRECT(ADDRESS(ROW(),COLUMN()-_mp_perc_gap))*(1-BH$8)*(1-$BQ$8), "")</f>
        <v/>
      </c>
      <c r="BI198" s="160" t="str" cm="1">
        <f t="array" aca="1" ref="BI198" ca="1">IF(AND($M198=1,ISNUMBER(INDIRECT(ADDRESS(ROW(),COLUMN()-_mp_perc_gap)))), INDIRECT(ADDRESS(ROW(),COLUMN()-_mp_perc_gap))*(1-BI$8)*(1-$BQ$8), "")</f>
        <v/>
      </c>
      <c r="BJ198" s="160" t="str" cm="1">
        <f t="array" aca="1" ref="BJ198" ca="1">IF(AND($M198=1,ISNUMBER(INDIRECT(ADDRESS(ROW(),COLUMN()-_mp_perc_gap)))), INDIRECT(ADDRESS(ROW(),COLUMN()-_mp_perc_gap))*(1-BJ$8)*(1-$BQ$8), "")</f>
        <v/>
      </c>
      <c r="BK198" s="160" t="str" cm="1">
        <f t="array" aca="1" ref="BK198" ca="1">IF(AND($M198=1,ISNUMBER(INDIRECT(ADDRESS(ROW(),COLUMN()-_mp_perc_gap)))), INDIRECT(ADDRESS(ROW(),COLUMN()-_mp_perc_gap))*(1-BK$8)*(1-$BQ$8), "")</f>
        <v/>
      </c>
      <c r="BM198" s="169" t="str">
        <f t="shared" si="52"/>
        <v/>
      </c>
      <c r="BN198" s="842" t="str">
        <f t="shared" si="53"/>
        <v/>
      </c>
      <c r="BO198" s="843" t="str">
        <f t="shared" si="54"/>
        <v/>
      </c>
      <c r="BP198" s="841" t="str">
        <f t="shared" si="57"/>
        <v/>
      </c>
      <c r="BQ198" s="170"/>
      <c r="BR198" s="133" t="b">
        <f t="shared" si="55"/>
        <v>1</v>
      </c>
      <c r="BU198" s="171">
        <f t="shared" si="62"/>
        <v>0</v>
      </c>
      <c r="BV198" s="171"/>
    </row>
    <row r="199" spans="2:74" ht="14.95" customHeight="1" x14ac:dyDescent="0.2">
      <c r="B199" s="691">
        <v>188</v>
      </c>
      <c r="C199" s="554"/>
      <c r="D199" s="554"/>
      <c r="E199" s="555"/>
      <c r="F199" s="550"/>
      <c r="G199" s="551"/>
      <c r="H199" s="556"/>
      <c r="I199" s="557"/>
      <c r="J199" s="553"/>
      <c r="K199" s="146">
        <f t="shared" si="56"/>
        <v>0</v>
      </c>
      <c r="M199" s="147">
        <f t="shared" si="44"/>
        <v>0</v>
      </c>
      <c r="N199" s="148">
        <f xml:space="preserve"> IF(M199=0, 0,VLOOKUP($F199,'הנחיות למילוי-התחל כאן'!$F$6:$I$17,3,0))</f>
        <v>0</v>
      </c>
      <c r="O199" s="149">
        <f xml:space="preserve"> IF(M199=0, 0,VLOOKUP($F199,'הנחיות למילוי-התחל כאן'!$F$6:$I$17,4,0))</f>
        <v>0</v>
      </c>
      <c r="P199" s="852">
        <f t="shared" si="45"/>
        <v>0</v>
      </c>
      <c r="Q199" s="230" t="str">
        <f t="shared" si="58"/>
        <v>$S$199:$AH$199</v>
      </c>
      <c r="S199" s="565"/>
      <c r="T199" s="565"/>
      <c r="U199" s="565"/>
      <c r="V199" s="565"/>
      <c r="W199" s="565"/>
      <c r="X199" s="565"/>
      <c r="Y199" s="565"/>
      <c r="Z199" s="565"/>
      <c r="AA199" s="565"/>
      <c r="AB199" s="565"/>
      <c r="AC199" s="565"/>
      <c r="AD199" s="565"/>
      <c r="AE199" s="565"/>
      <c r="AF199" s="565"/>
      <c r="AG199" s="565"/>
      <c r="AH199" s="565"/>
      <c r="AJ199" s="164" t="str">
        <f t="shared" si="46"/>
        <v/>
      </c>
      <c r="AK199" s="152" t="str">
        <f t="shared" ca="1" si="47"/>
        <v/>
      </c>
      <c r="AL199" s="165" t="str">
        <f t="shared" si="48"/>
        <v/>
      </c>
      <c r="AN199" s="154" t="str">
        <f t="shared" si="59"/>
        <v/>
      </c>
      <c r="AO199" s="835" t="str">
        <f t="shared" si="60"/>
        <v/>
      </c>
      <c r="AP199" s="155" t="str">
        <f t="shared" si="61"/>
        <v/>
      </c>
      <c r="AR199" s="166" t="str">
        <f t="shared" si="49"/>
        <v/>
      </c>
      <c r="AS199" s="167" t="str">
        <f t="shared" si="50"/>
        <v/>
      </c>
      <c r="AT199" s="168" t="str">
        <f t="shared" si="51"/>
        <v/>
      </c>
      <c r="AV199" s="160" t="str" cm="1">
        <f t="array" aca="1" ref="AV199" ca="1">IF(AND($M199=1,ISNUMBER(INDIRECT(ADDRESS(ROW(),COLUMN()-_mp_perc_gap)))), INDIRECT(ADDRESS(ROW(),COLUMN()-_mp_perc_gap))*(1-AV$8)*(1-$BQ$8), "")</f>
        <v/>
      </c>
      <c r="AW199" s="160" t="str" cm="1">
        <f t="array" aca="1" ref="AW199" ca="1">IF(AND($M199=1,ISNUMBER(INDIRECT(ADDRESS(ROW(),COLUMN()-_mp_perc_gap)))), INDIRECT(ADDRESS(ROW(),COLUMN()-_mp_perc_gap))*(1-AW$8)*(1-$BQ$8), "")</f>
        <v/>
      </c>
      <c r="AX199" s="160" t="str" cm="1">
        <f t="array" aca="1" ref="AX199" ca="1">IF(AND($M199=1,ISNUMBER(INDIRECT(ADDRESS(ROW(),COLUMN()-_mp_perc_gap)))), INDIRECT(ADDRESS(ROW(),COLUMN()-_mp_perc_gap))*(1-AX$8)*(1-$BQ$8), "")</f>
        <v/>
      </c>
      <c r="AY199" s="160" t="str" cm="1">
        <f t="array" aca="1" ref="AY199" ca="1">IF(AND($M199=1,ISNUMBER(INDIRECT(ADDRESS(ROW(),COLUMN()-_mp_perc_gap)))), INDIRECT(ADDRESS(ROW(),COLUMN()-_mp_perc_gap))*(1-AY$8)*(1-$BQ$8), "")</f>
        <v/>
      </c>
      <c r="AZ199" s="160" t="str" cm="1">
        <f t="array" aca="1" ref="AZ199" ca="1">IF(AND($M199=1,ISNUMBER(INDIRECT(ADDRESS(ROW(),COLUMN()-_mp_perc_gap)))), INDIRECT(ADDRESS(ROW(),COLUMN()-_mp_perc_gap))*(1-AZ$8)*(1-$BQ$8), "")</f>
        <v/>
      </c>
      <c r="BA199" s="160" t="str" cm="1">
        <f t="array" aca="1" ref="BA199" ca="1">IF(AND($M199=1,ISNUMBER(INDIRECT(ADDRESS(ROW(),COLUMN()-_mp_perc_gap)))), INDIRECT(ADDRESS(ROW(),COLUMN()-_mp_perc_gap))*(1-BA$8)*(1-$BQ$8), "")</f>
        <v/>
      </c>
      <c r="BB199" s="160" t="str" cm="1">
        <f t="array" aca="1" ref="BB199" ca="1">IF(AND($M199=1,ISNUMBER(INDIRECT(ADDRESS(ROW(),COLUMN()-_mp_perc_gap)))), INDIRECT(ADDRESS(ROW(),COLUMN()-_mp_perc_gap))*(1-BB$8)*(1-$BQ$8), "")</f>
        <v/>
      </c>
      <c r="BC199" s="160" t="str" cm="1">
        <f t="array" aca="1" ref="BC199" ca="1">IF(AND($M199=1,ISNUMBER(INDIRECT(ADDRESS(ROW(),COLUMN()-_mp_perc_gap)))), INDIRECT(ADDRESS(ROW(),COLUMN()-_mp_perc_gap))*(1-BC$8)*(1-$BQ$8), "")</f>
        <v/>
      </c>
      <c r="BD199" s="160" t="str" cm="1">
        <f t="array" aca="1" ref="BD199" ca="1">IF(AND($M199=1,ISNUMBER(INDIRECT(ADDRESS(ROW(),COLUMN()-_mp_perc_gap)))), INDIRECT(ADDRESS(ROW(),COLUMN()-_mp_perc_gap))*(1-BD$8)*(1-$BQ$8), "")</f>
        <v/>
      </c>
      <c r="BE199" s="160" t="str" cm="1">
        <f t="array" aca="1" ref="BE199" ca="1">IF(AND($M199=1,ISNUMBER(INDIRECT(ADDRESS(ROW(),COLUMN()-_mp_perc_gap)))), INDIRECT(ADDRESS(ROW(),COLUMN()-_mp_perc_gap))*(1-BE$8)*(1-$BQ$8), "")</f>
        <v/>
      </c>
      <c r="BF199" s="160" t="str" cm="1">
        <f t="array" aca="1" ref="BF199" ca="1">IF(AND($M199=1,ISNUMBER(INDIRECT(ADDRESS(ROW(),COLUMN()-_mp_perc_gap)))), INDIRECT(ADDRESS(ROW(),COLUMN()-_mp_perc_gap))*(1-BF$8)*(1-$BQ$8), "")</f>
        <v/>
      </c>
      <c r="BG199" s="160" t="str" cm="1">
        <f t="array" aca="1" ref="BG199" ca="1">IF(AND($M199=1,ISNUMBER(INDIRECT(ADDRESS(ROW(),COLUMN()-_mp_perc_gap)))), INDIRECT(ADDRESS(ROW(),COLUMN()-_mp_perc_gap))*(1-BG$8)*(1-$BQ$8), "")</f>
        <v/>
      </c>
      <c r="BH199" s="160" t="str" cm="1">
        <f t="array" aca="1" ref="BH199" ca="1">IF(AND($M199=1,ISNUMBER(INDIRECT(ADDRESS(ROW(),COLUMN()-_mp_perc_gap)))), INDIRECT(ADDRESS(ROW(),COLUMN()-_mp_perc_gap))*(1-BH$8)*(1-$BQ$8), "")</f>
        <v/>
      </c>
      <c r="BI199" s="160" t="str" cm="1">
        <f t="array" aca="1" ref="BI199" ca="1">IF(AND($M199=1,ISNUMBER(INDIRECT(ADDRESS(ROW(),COLUMN()-_mp_perc_gap)))), INDIRECT(ADDRESS(ROW(),COLUMN()-_mp_perc_gap))*(1-BI$8)*(1-$BQ$8), "")</f>
        <v/>
      </c>
      <c r="BJ199" s="160" t="str" cm="1">
        <f t="array" aca="1" ref="BJ199" ca="1">IF(AND($M199=1,ISNUMBER(INDIRECT(ADDRESS(ROW(),COLUMN()-_mp_perc_gap)))), INDIRECT(ADDRESS(ROW(),COLUMN()-_mp_perc_gap))*(1-BJ$8)*(1-$BQ$8), "")</f>
        <v/>
      </c>
      <c r="BK199" s="160" t="str" cm="1">
        <f t="array" aca="1" ref="BK199" ca="1">IF(AND($M199=1,ISNUMBER(INDIRECT(ADDRESS(ROW(),COLUMN()-_mp_perc_gap)))), INDIRECT(ADDRESS(ROW(),COLUMN()-_mp_perc_gap))*(1-BK$8)*(1-$BQ$8), "")</f>
        <v/>
      </c>
      <c r="BM199" s="169" t="str">
        <f t="shared" si="52"/>
        <v/>
      </c>
      <c r="BN199" s="842" t="str">
        <f t="shared" si="53"/>
        <v/>
      </c>
      <c r="BO199" s="843" t="str">
        <f t="shared" si="54"/>
        <v/>
      </c>
      <c r="BP199" s="841" t="str">
        <f t="shared" si="57"/>
        <v/>
      </c>
      <c r="BQ199" s="170"/>
      <c r="BR199" s="133" t="b">
        <f t="shared" si="55"/>
        <v>1</v>
      </c>
      <c r="BU199" s="171">
        <f t="shared" si="62"/>
        <v>0</v>
      </c>
      <c r="BV199" s="171"/>
    </row>
    <row r="200" spans="2:74" ht="14.95" customHeight="1" x14ac:dyDescent="0.2">
      <c r="B200" s="691">
        <v>189</v>
      </c>
      <c r="C200" s="554"/>
      <c r="D200" s="554"/>
      <c r="E200" s="555"/>
      <c r="F200" s="550"/>
      <c r="G200" s="551"/>
      <c r="H200" s="556"/>
      <c r="I200" s="557"/>
      <c r="J200" s="553"/>
      <c r="K200" s="146">
        <f t="shared" si="56"/>
        <v>0</v>
      </c>
      <c r="M200" s="147">
        <f t="shared" si="44"/>
        <v>0</v>
      </c>
      <c r="N200" s="148">
        <f xml:space="preserve"> IF(M200=0, 0,VLOOKUP($F200,'הנחיות למילוי-התחל כאן'!$F$6:$I$17,3,0))</f>
        <v>0</v>
      </c>
      <c r="O200" s="149">
        <f xml:space="preserve"> IF(M200=0, 0,VLOOKUP($F200,'הנחיות למילוי-התחל כאן'!$F$6:$I$17,4,0))</f>
        <v>0</v>
      </c>
      <c r="P200" s="852">
        <f t="shared" si="45"/>
        <v>0</v>
      </c>
      <c r="Q200" s="230" t="str">
        <f t="shared" si="58"/>
        <v>$S$200:$AH$200</v>
      </c>
      <c r="S200" s="565"/>
      <c r="T200" s="565"/>
      <c r="U200" s="565"/>
      <c r="V200" s="565"/>
      <c r="W200" s="565"/>
      <c r="X200" s="565"/>
      <c r="Y200" s="565"/>
      <c r="Z200" s="565"/>
      <c r="AA200" s="565"/>
      <c r="AB200" s="565"/>
      <c r="AC200" s="565"/>
      <c r="AD200" s="565"/>
      <c r="AE200" s="565"/>
      <c r="AF200" s="565"/>
      <c r="AG200" s="565"/>
      <c r="AH200" s="565"/>
      <c r="AJ200" s="164" t="str">
        <f t="shared" si="46"/>
        <v/>
      </c>
      <c r="AK200" s="152" t="str">
        <f t="shared" ca="1" si="47"/>
        <v/>
      </c>
      <c r="AL200" s="165" t="str">
        <f t="shared" si="48"/>
        <v/>
      </c>
      <c r="AN200" s="154" t="str">
        <f t="shared" si="59"/>
        <v/>
      </c>
      <c r="AO200" s="835" t="str">
        <f t="shared" si="60"/>
        <v/>
      </c>
      <c r="AP200" s="155" t="str">
        <f t="shared" si="61"/>
        <v/>
      </c>
      <c r="AR200" s="166" t="str">
        <f t="shared" si="49"/>
        <v/>
      </c>
      <c r="AS200" s="167" t="str">
        <f t="shared" si="50"/>
        <v/>
      </c>
      <c r="AT200" s="168" t="str">
        <f t="shared" si="51"/>
        <v/>
      </c>
      <c r="AV200" s="160" t="str" cm="1">
        <f t="array" aca="1" ref="AV200" ca="1">IF(AND($M200=1,ISNUMBER(INDIRECT(ADDRESS(ROW(),COLUMN()-_mp_perc_gap)))), INDIRECT(ADDRESS(ROW(),COLUMN()-_mp_perc_gap))*(1-AV$8)*(1-$BQ$8), "")</f>
        <v/>
      </c>
      <c r="AW200" s="160" t="str" cm="1">
        <f t="array" aca="1" ref="AW200" ca="1">IF(AND($M200=1,ISNUMBER(INDIRECT(ADDRESS(ROW(),COLUMN()-_mp_perc_gap)))), INDIRECT(ADDRESS(ROW(),COLUMN()-_mp_perc_gap))*(1-AW$8)*(1-$BQ$8), "")</f>
        <v/>
      </c>
      <c r="AX200" s="160" t="str" cm="1">
        <f t="array" aca="1" ref="AX200" ca="1">IF(AND($M200=1,ISNUMBER(INDIRECT(ADDRESS(ROW(),COLUMN()-_mp_perc_gap)))), INDIRECT(ADDRESS(ROW(),COLUMN()-_mp_perc_gap))*(1-AX$8)*(1-$BQ$8), "")</f>
        <v/>
      </c>
      <c r="AY200" s="160" t="str" cm="1">
        <f t="array" aca="1" ref="AY200" ca="1">IF(AND($M200=1,ISNUMBER(INDIRECT(ADDRESS(ROW(),COLUMN()-_mp_perc_gap)))), INDIRECT(ADDRESS(ROW(),COLUMN()-_mp_perc_gap))*(1-AY$8)*(1-$BQ$8), "")</f>
        <v/>
      </c>
      <c r="AZ200" s="160" t="str" cm="1">
        <f t="array" aca="1" ref="AZ200" ca="1">IF(AND($M200=1,ISNUMBER(INDIRECT(ADDRESS(ROW(),COLUMN()-_mp_perc_gap)))), INDIRECT(ADDRESS(ROW(),COLUMN()-_mp_perc_gap))*(1-AZ$8)*(1-$BQ$8), "")</f>
        <v/>
      </c>
      <c r="BA200" s="160" t="str" cm="1">
        <f t="array" aca="1" ref="BA200" ca="1">IF(AND($M200=1,ISNUMBER(INDIRECT(ADDRESS(ROW(),COLUMN()-_mp_perc_gap)))), INDIRECT(ADDRESS(ROW(),COLUMN()-_mp_perc_gap))*(1-BA$8)*(1-$BQ$8), "")</f>
        <v/>
      </c>
      <c r="BB200" s="160" t="str" cm="1">
        <f t="array" aca="1" ref="BB200" ca="1">IF(AND($M200=1,ISNUMBER(INDIRECT(ADDRESS(ROW(),COLUMN()-_mp_perc_gap)))), INDIRECT(ADDRESS(ROW(),COLUMN()-_mp_perc_gap))*(1-BB$8)*(1-$BQ$8), "")</f>
        <v/>
      </c>
      <c r="BC200" s="160" t="str" cm="1">
        <f t="array" aca="1" ref="BC200" ca="1">IF(AND($M200=1,ISNUMBER(INDIRECT(ADDRESS(ROW(),COLUMN()-_mp_perc_gap)))), INDIRECT(ADDRESS(ROW(),COLUMN()-_mp_perc_gap))*(1-BC$8)*(1-$BQ$8), "")</f>
        <v/>
      </c>
      <c r="BD200" s="160" t="str" cm="1">
        <f t="array" aca="1" ref="BD200" ca="1">IF(AND($M200=1,ISNUMBER(INDIRECT(ADDRESS(ROW(),COLUMN()-_mp_perc_gap)))), INDIRECT(ADDRESS(ROW(),COLUMN()-_mp_perc_gap))*(1-BD$8)*(1-$BQ$8), "")</f>
        <v/>
      </c>
      <c r="BE200" s="160" t="str" cm="1">
        <f t="array" aca="1" ref="BE200" ca="1">IF(AND($M200=1,ISNUMBER(INDIRECT(ADDRESS(ROW(),COLUMN()-_mp_perc_gap)))), INDIRECT(ADDRESS(ROW(),COLUMN()-_mp_perc_gap))*(1-BE$8)*(1-$BQ$8), "")</f>
        <v/>
      </c>
      <c r="BF200" s="160" t="str" cm="1">
        <f t="array" aca="1" ref="BF200" ca="1">IF(AND($M200=1,ISNUMBER(INDIRECT(ADDRESS(ROW(),COLUMN()-_mp_perc_gap)))), INDIRECT(ADDRESS(ROW(),COLUMN()-_mp_perc_gap))*(1-BF$8)*(1-$BQ$8), "")</f>
        <v/>
      </c>
      <c r="BG200" s="160" t="str" cm="1">
        <f t="array" aca="1" ref="BG200" ca="1">IF(AND($M200=1,ISNUMBER(INDIRECT(ADDRESS(ROW(),COLUMN()-_mp_perc_gap)))), INDIRECT(ADDRESS(ROW(),COLUMN()-_mp_perc_gap))*(1-BG$8)*(1-$BQ$8), "")</f>
        <v/>
      </c>
      <c r="BH200" s="160" t="str" cm="1">
        <f t="array" aca="1" ref="BH200" ca="1">IF(AND($M200=1,ISNUMBER(INDIRECT(ADDRESS(ROW(),COLUMN()-_mp_perc_gap)))), INDIRECT(ADDRESS(ROW(),COLUMN()-_mp_perc_gap))*(1-BH$8)*(1-$BQ$8), "")</f>
        <v/>
      </c>
      <c r="BI200" s="160" t="str" cm="1">
        <f t="array" aca="1" ref="BI200" ca="1">IF(AND($M200=1,ISNUMBER(INDIRECT(ADDRESS(ROW(),COLUMN()-_mp_perc_gap)))), INDIRECT(ADDRESS(ROW(),COLUMN()-_mp_perc_gap))*(1-BI$8)*(1-$BQ$8), "")</f>
        <v/>
      </c>
      <c r="BJ200" s="160" t="str" cm="1">
        <f t="array" aca="1" ref="BJ200" ca="1">IF(AND($M200=1,ISNUMBER(INDIRECT(ADDRESS(ROW(),COLUMN()-_mp_perc_gap)))), INDIRECT(ADDRESS(ROW(),COLUMN()-_mp_perc_gap))*(1-BJ$8)*(1-$BQ$8), "")</f>
        <v/>
      </c>
      <c r="BK200" s="160" t="str" cm="1">
        <f t="array" aca="1" ref="BK200" ca="1">IF(AND($M200=1,ISNUMBER(INDIRECT(ADDRESS(ROW(),COLUMN()-_mp_perc_gap)))), INDIRECT(ADDRESS(ROW(),COLUMN()-_mp_perc_gap))*(1-BK$8)*(1-$BQ$8), "")</f>
        <v/>
      </c>
      <c r="BM200" s="169" t="str">
        <f t="shared" si="52"/>
        <v/>
      </c>
      <c r="BN200" s="842" t="str">
        <f t="shared" si="53"/>
        <v/>
      </c>
      <c r="BO200" s="843" t="str">
        <f t="shared" si="54"/>
        <v/>
      </c>
      <c r="BP200" s="841" t="str">
        <f t="shared" si="57"/>
        <v/>
      </c>
      <c r="BQ200" s="170"/>
      <c r="BR200" s="133" t="b">
        <f t="shared" si="55"/>
        <v>1</v>
      </c>
      <c r="BU200" s="171">
        <f t="shared" si="62"/>
        <v>0</v>
      </c>
      <c r="BV200" s="171"/>
    </row>
    <row r="201" spans="2:74" ht="14.95" customHeight="1" x14ac:dyDescent="0.2">
      <c r="B201" s="691">
        <v>190</v>
      </c>
      <c r="C201" s="554"/>
      <c r="D201" s="554"/>
      <c r="E201" s="555"/>
      <c r="F201" s="550"/>
      <c r="G201" s="551"/>
      <c r="H201" s="556"/>
      <c r="I201" s="557"/>
      <c r="J201" s="553"/>
      <c r="K201" s="146">
        <f t="shared" si="56"/>
        <v>0</v>
      </c>
      <c r="M201" s="147">
        <f t="shared" si="44"/>
        <v>0</v>
      </c>
      <c r="N201" s="148">
        <f xml:space="preserve"> IF(M201=0, 0,VLOOKUP($F201,'הנחיות למילוי-התחל כאן'!$F$6:$I$17,3,0))</f>
        <v>0</v>
      </c>
      <c r="O201" s="149">
        <f xml:space="preserve"> IF(M201=0, 0,VLOOKUP($F201,'הנחיות למילוי-התחל כאן'!$F$6:$I$17,4,0))</f>
        <v>0</v>
      </c>
      <c r="P201" s="852">
        <f t="shared" si="45"/>
        <v>0</v>
      </c>
      <c r="Q201" s="230" t="str">
        <f t="shared" si="58"/>
        <v>$S$201:$AH$201</v>
      </c>
      <c r="S201" s="565"/>
      <c r="T201" s="565"/>
      <c r="U201" s="565"/>
      <c r="V201" s="565"/>
      <c r="W201" s="565"/>
      <c r="X201" s="565"/>
      <c r="Y201" s="565"/>
      <c r="Z201" s="565"/>
      <c r="AA201" s="565"/>
      <c r="AB201" s="565"/>
      <c r="AC201" s="565"/>
      <c r="AD201" s="565"/>
      <c r="AE201" s="565"/>
      <c r="AF201" s="565"/>
      <c r="AG201" s="565"/>
      <c r="AH201" s="565"/>
      <c r="AJ201" s="164" t="str">
        <f t="shared" si="46"/>
        <v/>
      </c>
      <c r="AK201" s="152" t="str">
        <f t="shared" ca="1" si="47"/>
        <v/>
      </c>
      <c r="AL201" s="165" t="str">
        <f t="shared" si="48"/>
        <v/>
      </c>
      <c r="AN201" s="154" t="str">
        <f t="shared" si="59"/>
        <v/>
      </c>
      <c r="AO201" s="835" t="str">
        <f t="shared" si="60"/>
        <v/>
      </c>
      <c r="AP201" s="155" t="str">
        <f t="shared" si="61"/>
        <v/>
      </c>
      <c r="AR201" s="166" t="str">
        <f t="shared" si="49"/>
        <v/>
      </c>
      <c r="AS201" s="167" t="str">
        <f t="shared" si="50"/>
        <v/>
      </c>
      <c r="AT201" s="168" t="str">
        <f t="shared" si="51"/>
        <v/>
      </c>
      <c r="AV201" s="160" t="str" cm="1">
        <f t="array" aca="1" ref="AV201" ca="1">IF(AND($M201=1,ISNUMBER(INDIRECT(ADDRESS(ROW(),COLUMN()-_mp_perc_gap)))), INDIRECT(ADDRESS(ROW(),COLUMN()-_mp_perc_gap))*(1-AV$8)*(1-$BQ$8), "")</f>
        <v/>
      </c>
      <c r="AW201" s="160" t="str" cm="1">
        <f t="array" aca="1" ref="AW201" ca="1">IF(AND($M201=1,ISNUMBER(INDIRECT(ADDRESS(ROW(),COLUMN()-_mp_perc_gap)))), INDIRECT(ADDRESS(ROW(),COLUMN()-_mp_perc_gap))*(1-AW$8)*(1-$BQ$8), "")</f>
        <v/>
      </c>
      <c r="AX201" s="160" t="str" cm="1">
        <f t="array" aca="1" ref="AX201" ca="1">IF(AND($M201=1,ISNUMBER(INDIRECT(ADDRESS(ROW(),COLUMN()-_mp_perc_gap)))), INDIRECT(ADDRESS(ROW(),COLUMN()-_mp_perc_gap))*(1-AX$8)*(1-$BQ$8), "")</f>
        <v/>
      </c>
      <c r="AY201" s="160" t="str" cm="1">
        <f t="array" aca="1" ref="AY201" ca="1">IF(AND($M201=1,ISNUMBER(INDIRECT(ADDRESS(ROW(),COLUMN()-_mp_perc_gap)))), INDIRECT(ADDRESS(ROW(),COLUMN()-_mp_perc_gap))*(1-AY$8)*(1-$BQ$8), "")</f>
        <v/>
      </c>
      <c r="AZ201" s="160" t="str" cm="1">
        <f t="array" aca="1" ref="AZ201" ca="1">IF(AND($M201=1,ISNUMBER(INDIRECT(ADDRESS(ROW(),COLUMN()-_mp_perc_gap)))), INDIRECT(ADDRESS(ROW(),COLUMN()-_mp_perc_gap))*(1-AZ$8)*(1-$BQ$8), "")</f>
        <v/>
      </c>
      <c r="BA201" s="160" t="str" cm="1">
        <f t="array" aca="1" ref="BA201" ca="1">IF(AND($M201=1,ISNUMBER(INDIRECT(ADDRESS(ROW(),COLUMN()-_mp_perc_gap)))), INDIRECT(ADDRESS(ROW(),COLUMN()-_mp_perc_gap))*(1-BA$8)*(1-$BQ$8), "")</f>
        <v/>
      </c>
      <c r="BB201" s="160" t="str" cm="1">
        <f t="array" aca="1" ref="BB201" ca="1">IF(AND($M201=1,ISNUMBER(INDIRECT(ADDRESS(ROW(),COLUMN()-_mp_perc_gap)))), INDIRECT(ADDRESS(ROW(),COLUMN()-_mp_perc_gap))*(1-BB$8)*(1-$BQ$8), "")</f>
        <v/>
      </c>
      <c r="BC201" s="160" t="str" cm="1">
        <f t="array" aca="1" ref="BC201" ca="1">IF(AND($M201=1,ISNUMBER(INDIRECT(ADDRESS(ROW(),COLUMN()-_mp_perc_gap)))), INDIRECT(ADDRESS(ROW(),COLUMN()-_mp_perc_gap))*(1-BC$8)*(1-$BQ$8), "")</f>
        <v/>
      </c>
      <c r="BD201" s="160" t="str" cm="1">
        <f t="array" aca="1" ref="BD201" ca="1">IF(AND($M201=1,ISNUMBER(INDIRECT(ADDRESS(ROW(),COLUMN()-_mp_perc_gap)))), INDIRECT(ADDRESS(ROW(),COLUMN()-_mp_perc_gap))*(1-BD$8)*(1-$BQ$8), "")</f>
        <v/>
      </c>
      <c r="BE201" s="160" t="str" cm="1">
        <f t="array" aca="1" ref="BE201" ca="1">IF(AND($M201=1,ISNUMBER(INDIRECT(ADDRESS(ROW(),COLUMN()-_mp_perc_gap)))), INDIRECT(ADDRESS(ROW(),COLUMN()-_mp_perc_gap))*(1-BE$8)*(1-$BQ$8), "")</f>
        <v/>
      </c>
      <c r="BF201" s="160" t="str" cm="1">
        <f t="array" aca="1" ref="BF201" ca="1">IF(AND($M201=1,ISNUMBER(INDIRECT(ADDRESS(ROW(),COLUMN()-_mp_perc_gap)))), INDIRECT(ADDRESS(ROW(),COLUMN()-_mp_perc_gap))*(1-BF$8)*(1-$BQ$8), "")</f>
        <v/>
      </c>
      <c r="BG201" s="160" t="str" cm="1">
        <f t="array" aca="1" ref="BG201" ca="1">IF(AND($M201=1,ISNUMBER(INDIRECT(ADDRESS(ROW(),COLUMN()-_mp_perc_gap)))), INDIRECT(ADDRESS(ROW(),COLUMN()-_mp_perc_gap))*(1-BG$8)*(1-$BQ$8), "")</f>
        <v/>
      </c>
      <c r="BH201" s="160" t="str" cm="1">
        <f t="array" aca="1" ref="BH201" ca="1">IF(AND($M201=1,ISNUMBER(INDIRECT(ADDRESS(ROW(),COLUMN()-_mp_perc_gap)))), INDIRECT(ADDRESS(ROW(),COLUMN()-_mp_perc_gap))*(1-BH$8)*(1-$BQ$8), "")</f>
        <v/>
      </c>
      <c r="BI201" s="160" t="str" cm="1">
        <f t="array" aca="1" ref="BI201" ca="1">IF(AND($M201=1,ISNUMBER(INDIRECT(ADDRESS(ROW(),COLUMN()-_mp_perc_gap)))), INDIRECT(ADDRESS(ROW(),COLUMN()-_mp_perc_gap))*(1-BI$8)*(1-$BQ$8), "")</f>
        <v/>
      </c>
      <c r="BJ201" s="160" t="str" cm="1">
        <f t="array" aca="1" ref="BJ201" ca="1">IF(AND($M201=1,ISNUMBER(INDIRECT(ADDRESS(ROW(),COLUMN()-_mp_perc_gap)))), INDIRECT(ADDRESS(ROW(),COLUMN()-_mp_perc_gap))*(1-BJ$8)*(1-$BQ$8), "")</f>
        <v/>
      </c>
      <c r="BK201" s="160" t="str" cm="1">
        <f t="array" aca="1" ref="BK201" ca="1">IF(AND($M201=1,ISNUMBER(INDIRECT(ADDRESS(ROW(),COLUMN()-_mp_perc_gap)))), INDIRECT(ADDRESS(ROW(),COLUMN()-_mp_perc_gap))*(1-BK$8)*(1-$BQ$8), "")</f>
        <v/>
      </c>
      <c r="BM201" s="169" t="str">
        <f t="shared" si="52"/>
        <v/>
      </c>
      <c r="BN201" s="842" t="str">
        <f t="shared" si="53"/>
        <v/>
      </c>
      <c r="BO201" s="843" t="str">
        <f t="shared" si="54"/>
        <v/>
      </c>
      <c r="BP201" s="841" t="str">
        <f t="shared" si="57"/>
        <v/>
      </c>
      <c r="BQ201" s="170"/>
      <c r="BR201" s="133" t="b">
        <f t="shared" si="55"/>
        <v>1</v>
      </c>
      <c r="BU201" s="171">
        <f t="shared" si="62"/>
        <v>0</v>
      </c>
      <c r="BV201" s="171"/>
    </row>
    <row r="202" spans="2:74" ht="14.95" customHeight="1" x14ac:dyDescent="0.2">
      <c r="B202" s="691">
        <v>191</v>
      </c>
      <c r="C202" s="554"/>
      <c r="D202" s="554"/>
      <c r="E202" s="555"/>
      <c r="F202" s="550"/>
      <c r="G202" s="551"/>
      <c r="H202" s="556"/>
      <c r="I202" s="557"/>
      <c r="J202" s="553"/>
      <c r="K202" s="146">
        <f t="shared" si="56"/>
        <v>0</v>
      </c>
      <c r="M202" s="147">
        <f t="shared" si="44"/>
        <v>0</v>
      </c>
      <c r="N202" s="148">
        <f xml:space="preserve"> IF(M202=0, 0,VLOOKUP($F202,'הנחיות למילוי-התחל כאן'!$F$6:$I$17,3,0))</f>
        <v>0</v>
      </c>
      <c r="O202" s="149">
        <f xml:space="preserve"> IF(M202=0, 0,VLOOKUP($F202,'הנחיות למילוי-התחל כאן'!$F$6:$I$17,4,0))</f>
        <v>0</v>
      </c>
      <c r="P202" s="852">
        <f t="shared" si="45"/>
        <v>0</v>
      </c>
      <c r="Q202" s="230" t="str">
        <f t="shared" si="58"/>
        <v>$S$202:$AH$202</v>
      </c>
      <c r="S202" s="565"/>
      <c r="T202" s="565"/>
      <c r="U202" s="565"/>
      <c r="V202" s="565"/>
      <c r="W202" s="565"/>
      <c r="X202" s="565"/>
      <c r="Y202" s="565"/>
      <c r="Z202" s="565"/>
      <c r="AA202" s="565"/>
      <c r="AB202" s="565"/>
      <c r="AC202" s="565"/>
      <c r="AD202" s="565"/>
      <c r="AE202" s="565"/>
      <c r="AF202" s="565"/>
      <c r="AG202" s="565"/>
      <c r="AH202" s="565"/>
      <c r="AJ202" s="164" t="str">
        <f t="shared" si="46"/>
        <v/>
      </c>
      <c r="AK202" s="152" t="str">
        <f t="shared" ca="1" si="47"/>
        <v/>
      </c>
      <c r="AL202" s="165" t="str">
        <f t="shared" si="48"/>
        <v/>
      </c>
      <c r="AN202" s="154" t="str">
        <f t="shared" si="59"/>
        <v/>
      </c>
      <c r="AO202" s="835" t="str">
        <f t="shared" si="60"/>
        <v/>
      </c>
      <c r="AP202" s="155" t="str">
        <f t="shared" si="61"/>
        <v/>
      </c>
      <c r="AR202" s="166" t="str">
        <f t="shared" si="49"/>
        <v/>
      </c>
      <c r="AS202" s="167" t="str">
        <f t="shared" si="50"/>
        <v/>
      </c>
      <c r="AT202" s="168" t="str">
        <f t="shared" si="51"/>
        <v/>
      </c>
      <c r="AV202" s="160" t="str" cm="1">
        <f t="array" aca="1" ref="AV202" ca="1">IF(AND($M202=1,ISNUMBER(INDIRECT(ADDRESS(ROW(),COLUMN()-_mp_perc_gap)))), INDIRECT(ADDRESS(ROW(),COLUMN()-_mp_perc_gap))*(1-AV$8)*(1-$BQ$8), "")</f>
        <v/>
      </c>
      <c r="AW202" s="160" t="str" cm="1">
        <f t="array" aca="1" ref="AW202" ca="1">IF(AND($M202=1,ISNUMBER(INDIRECT(ADDRESS(ROW(),COLUMN()-_mp_perc_gap)))), INDIRECT(ADDRESS(ROW(),COLUMN()-_mp_perc_gap))*(1-AW$8)*(1-$BQ$8), "")</f>
        <v/>
      </c>
      <c r="AX202" s="160" t="str" cm="1">
        <f t="array" aca="1" ref="AX202" ca="1">IF(AND($M202=1,ISNUMBER(INDIRECT(ADDRESS(ROW(),COLUMN()-_mp_perc_gap)))), INDIRECT(ADDRESS(ROW(),COLUMN()-_mp_perc_gap))*(1-AX$8)*(1-$BQ$8), "")</f>
        <v/>
      </c>
      <c r="AY202" s="160" t="str" cm="1">
        <f t="array" aca="1" ref="AY202" ca="1">IF(AND($M202=1,ISNUMBER(INDIRECT(ADDRESS(ROW(),COLUMN()-_mp_perc_gap)))), INDIRECT(ADDRESS(ROW(),COLUMN()-_mp_perc_gap))*(1-AY$8)*(1-$BQ$8), "")</f>
        <v/>
      </c>
      <c r="AZ202" s="160" t="str" cm="1">
        <f t="array" aca="1" ref="AZ202" ca="1">IF(AND($M202=1,ISNUMBER(INDIRECT(ADDRESS(ROW(),COLUMN()-_mp_perc_gap)))), INDIRECT(ADDRESS(ROW(),COLUMN()-_mp_perc_gap))*(1-AZ$8)*(1-$BQ$8), "")</f>
        <v/>
      </c>
      <c r="BA202" s="160" t="str" cm="1">
        <f t="array" aca="1" ref="BA202" ca="1">IF(AND($M202=1,ISNUMBER(INDIRECT(ADDRESS(ROW(),COLUMN()-_mp_perc_gap)))), INDIRECT(ADDRESS(ROW(),COLUMN()-_mp_perc_gap))*(1-BA$8)*(1-$BQ$8), "")</f>
        <v/>
      </c>
      <c r="BB202" s="160" t="str" cm="1">
        <f t="array" aca="1" ref="BB202" ca="1">IF(AND($M202=1,ISNUMBER(INDIRECT(ADDRESS(ROW(),COLUMN()-_mp_perc_gap)))), INDIRECT(ADDRESS(ROW(),COLUMN()-_mp_perc_gap))*(1-BB$8)*(1-$BQ$8), "")</f>
        <v/>
      </c>
      <c r="BC202" s="160" t="str" cm="1">
        <f t="array" aca="1" ref="BC202" ca="1">IF(AND($M202=1,ISNUMBER(INDIRECT(ADDRESS(ROW(),COLUMN()-_mp_perc_gap)))), INDIRECT(ADDRESS(ROW(),COLUMN()-_mp_perc_gap))*(1-BC$8)*(1-$BQ$8), "")</f>
        <v/>
      </c>
      <c r="BD202" s="160" t="str" cm="1">
        <f t="array" aca="1" ref="BD202" ca="1">IF(AND($M202=1,ISNUMBER(INDIRECT(ADDRESS(ROW(),COLUMN()-_mp_perc_gap)))), INDIRECT(ADDRESS(ROW(),COLUMN()-_mp_perc_gap))*(1-BD$8)*(1-$BQ$8), "")</f>
        <v/>
      </c>
      <c r="BE202" s="160" t="str" cm="1">
        <f t="array" aca="1" ref="BE202" ca="1">IF(AND($M202=1,ISNUMBER(INDIRECT(ADDRESS(ROW(),COLUMN()-_mp_perc_gap)))), INDIRECT(ADDRESS(ROW(),COLUMN()-_mp_perc_gap))*(1-BE$8)*(1-$BQ$8), "")</f>
        <v/>
      </c>
      <c r="BF202" s="160" t="str" cm="1">
        <f t="array" aca="1" ref="BF202" ca="1">IF(AND($M202=1,ISNUMBER(INDIRECT(ADDRESS(ROW(),COLUMN()-_mp_perc_gap)))), INDIRECT(ADDRESS(ROW(),COLUMN()-_mp_perc_gap))*(1-BF$8)*(1-$BQ$8), "")</f>
        <v/>
      </c>
      <c r="BG202" s="160" t="str" cm="1">
        <f t="array" aca="1" ref="BG202" ca="1">IF(AND($M202=1,ISNUMBER(INDIRECT(ADDRESS(ROW(),COLUMN()-_mp_perc_gap)))), INDIRECT(ADDRESS(ROW(),COLUMN()-_mp_perc_gap))*(1-BG$8)*(1-$BQ$8), "")</f>
        <v/>
      </c>
      <c r="BH202" s="160" t="str" cm="1">
        <f t="array" aca="1" ref="BH202" ca="1">IF(AND($M202=1,ISNUMBER(INDIRECT(ADDRESS(ROW(),COLUMN()-_mp_perc_gap)))), INDIRECT(ADDRESS(ROW(),COLUMN()-_mp_perc_gap))*(1-BH$8)*(1-$BQ$8), "")</f>
        <v/>
      </c>
      <c r="BI202" s="160" t="str" cm="1">
        <f t="array" aca="1" ref="BI202" ca="1">IF(AND($M202=1,ISNUMBER(INDIRECT(ADDRESS(ROW(),COLUMN()-_mp_perc_gap)))), INDIRECT(ADDRESS(ROW(),COLUMN()-_mp_perc_gap))*(1-BI$8)*(1-$BQ$8), "")</f>
        <v/>
      </c>
      <c r="BJ202" s="160" t="str" cm="1">
        <f t="array" aca="1" ref="BJ202" ca="1">IF(AND($M202=1,ISNUMBER(INDIRECT(ADDRESS(ROW(),COLUMN()-_mp_perc_gap)))), INDIRECT(ADDRESS(ROW(),COLUMN()-_mp_perc_gap))*(1-BJ$8)*(1-$BQ$8), "")</f>
        <v/>
      </c>
      <c r="BK202" s="160" t="str" cm="1">
        <f t="array" aca="1" ref="BK202" ca="1">IF(AND($M202=1,ISNUMBER(INDIRECT(ADDRESS(ROW(),COLUMN()-_mp_perc_gap)))), INDIRECT(ADDRESS(ROW(),COLUMN()-_mp_perc_gap))*(1-BK$8)*(1-$BQ$8), "")</f>
        <v/>
      </c>
      <c r="BM202" s="169" t="str">
        <f t="shared" si="52"/>
        <v/>
      </c>
      <c r="BN202" s="842" t="str">
        <f t="shared" si="53"/>
        <v/>
      </c>
      <c r="BO202" s="843" t="str">
        <f t="shared" si="54"/>
        <v/>
      </c>
      <c r="BP202" s="841" t="str">
        <f t="shared" si="57"/>
        <v/>
      </c>
      <c r="BQ202" s="170"/>
      <c r="BR202" s="133" t="b">
        <f t="shared" si="55"/>
        <v>1</v>
      </c>
      <c r="BU202" s="171">
        <f t="shared" si="62"/>
        <v>0</v>
      </c>
      <c r="BV202" s="171"/>
    </row>
    <row r="203" spans="2:74" ht="14.95" customHeight="1" x14ac:dyDescent="0.2">
      <c r="B203" s="691">
        <v>192</v>
      </c>
      <c r="C203" s="554"/>
      <c r="D203" s="554"/>
      <c r="E203" s="555"/>
      <c r="F203" s="550"/>
      <c r="G203" s="551"/>
      <c r="H203" s="556"/>
      <c r="I203" s="557"/>
      <c r="J203" s="553"/>
      <c r="K203" s="146">
        <f t="shared" si="56"/>
        <v>0</v>
      </c>
      <c r="M203" s="147">
        <f t="shared" si="44"/>
        <v>0</v>
      </c>
      <c r="N203" s="148">
        <f xml:space="preserve"> IF(M203=0, 0,VLOOKUP($F203,'הנחיות למילוי-התחל כאן'!$F$6:$I$17,3,0))</f>
        <v>0</v>
      </c>
      <c r="O203" s="149">
        <f xml:space="preserve"> IF(M203=0, 0,VLOOKUP($F203,'הנחיות למילוי-התחל כאן'!$F$6:$I$17,4,0))</f>
        <v>0</v>
      </c>
      <c r="P203" s="852">
        <f t="shared" si="45"/>
        <v>0</v>
      </c>
      <c r="Q203" s="230" t="str">
        <f t="shared" si="58"/>
        <v>$S$203:$AH$203</v>
      </c>
      <c r="S203" s="565"/>
      <c r="T203" s="565"/>
      <c r="U203" s="565"/>
      <c r="V203" s="565"/>
      <c r="W203" s="565"/>
      <c r="X203" s="565"/>
      <c r="Y203" s="565"/>
      <c r="Z203" s="565"/>
      <c r="AA203" s="565"/>
      <c r="AB203" s="565"/>
      <c r="AC203" s="565"/>
      <c r="AD203" s="565"/>
      <c r="AE203" s="565"/>
      <c r="AF203" s="565"/>
      <c r="AG203" s="565"/>
      <c r="AH203" s="565"/>
      <c r="AJ203" s="164" t="str">
        <f t="shared" si="46"/>
        <v/>
      </c>
      <c r="AK203" s="152" t="str">
        <f t="shared" ca="1" si="47"/>
        <v/>
      </c>
      <c r="AL203" s="165" t="str">
        <f t="shared" si="48"/>
        <v/>
      </c>
      <c r="AN203" s="154" t="str">
        <f t="shared" si="59"/>
        <v/>
      </c>
      <c r="AO203" s="835" t="str">
        <f t="shared" si="60"/>
        <v/>
      </c>
      <c r="AP203" s="155" t="str">
        <f t="shared" si="61"/>
        <v/>
      </c>
      <c r="AR203" s="166" t="str">
        <f t="shared" si="49"/>
        <v/>
      </c>
      <c r="AS203" s="167" t="str">
        <f t="shared" si="50"/>
        <v/>
      </c>
      <c r="AT203" s="168" t="str">
        <f t="shared" si="51"/>
        <v/>
      </c>
      <c r="AV203" s="160" t="str" cm="1">
        <f t="array" aca="1" ref="AV203" ca="1">IF(AND($M203=1,ISNUMBER(INDIRECT(ADDRESS(ROW(),COLUMN()-_mp_perc_gap)))), INDIRECT(ADDRESS(ROW(),COLUMN()-_mp_perc_gap))*(1-AV$8)*(1-$BQ$8), "")</f>
        <v/>
      </c>
      <c r="AW203" s="160" t="str" cm="1">
        <f t="array" aca="1" ref="AW203" ca="1">IF(AND($M203=1,ISNUMBER(INDIRECT(ADDRESS(ROW(),COLUMN()-_mp_perc_gap)))), INDIRECT(ADDRESS(ROW(),COLUMN()-_mp_perc_gap))*(1-AW$8)*(1-$BQ$8), "")</f>
        <v/>
      </c>
      <c r="AX203" s="160" t="str" cm="1">
        <f t="array" aca="1" ref="AX203" ca="1">IF(AND($M203=1,ISNUMBER(INDIRECT(ADDRESS(ROW(),COLUMN()-_mp_perc_gap)))), INDIRECT(ADDRESS(ROW(),COLUMN()-_mp_perc_gap))*(1-AX$8)*(1-$BQ$8), "")</f>
        <v/>
      </c>
      <c r="AY203" s="160" t="str" cm="1">
        <f t="array" aca="1" ref="AY203" ca="1">IF(AND($M203=1,ISNUMBER(INDIRECT(ADDRESS(ROW(),COLUMN()-_mp_perc_gap)))), INDIRECT(ADDRESS(ROW(),COLUMN()-_mp_perc_gap))*(1-AY$8)*(1-$BQ$8), "")</f>
        <v/>
      </c>
      <c r="AZ203" s="160" t="str" cm="1">
        <f t="array" aca="1" ref="AZ203" ca="1">IF(AND($M203=1,ISNUMBER(INDIRECT(ADDRESS(ROW(),COLUMN()-_mp_perc_gap)))), INDIRECT(ADDRESS(ROW(),COLUMN()-_mp_perc_gap))*(1-AZ$8)*(1-$BQ$8), "")</f>
        <v/>
      </c>
      <c r="BA203" s="160" t="str" cm="1">
        <f t="array" aca="1" ref="BA203" ca="1">IF(AND($M203=1,ISNUMBER(INDIRECT(ADDRESS(ROW(),COLUMN()-_mp_perc_gap)))), INDIRECT(ADDRESS(ROW(),COLUMN()-_mp_perc_gap))*(1-BA$8)*(1-$BQ$8), "")</f>
        <v/>
      </c>
      <c r="BB203" s="160" t="str" cm="1">
        <f t="array" aca="1" ref="BB203" ca="1">IF(AND($M203=1,ISNUMBER(INDIRECT(ADDRESS(ROW(),COLUMN()-_mp_perc_gap)))), INDIRECT(ADDRESS(ROW(),COLUMN()-_mp_perc_gap))*(1-BB$8)*(1-$BQ$8), "")</f>
        <v/>
      </c>
      <c r="BC203" s="160" t="str" cm="1">
        <f t="array" aca="1" ref="BC203" ca="1">IF(AND($M203=1,ISNUMBER(INDIRECT(ADDRESS(ROW(),COLUMN()-_mp_perc_gap)))), INDIRECT(ADDRESS(ROW(),COLUMN()-_mp_perc_gap))*(1-BC$8)*(1-$BQ$8), "")</f>
        <v/>
      </c>
      <c r="BD203" s="160" t="str" cm="1">
        <f t="array" aca="1" ref="BD203" ca="1">IF(AND($M203=1,ISNUMBER(INDIRECT(ADDRESS(ROW(),COLUMN()-_mp_perc_gap)))), INDIRECT(ADDRESS(ROW(),COLUMN()-_mp_perc_gap))*(1-BD$8)*(1-$BQ$8), "")</f>
        <v/>
      </c>
      <c r="BE203" s="160" t="str" cm="1">
        <f t="array" aca="1" ref="BE203" ca="1">IF(AND($M203=1,ISNUMBER(INDIRECT(ADDRESS(ROW(),COLUMN()-_mp_perc_gap)))), INDIRECT(ADDRESS(ROW(),COLUMN()-_mp_perc_gap))*(1-BE$8)*(1-$BQ$8), "")</f>
        <v/>
      </c>
      <c r="BF203" s="160" t="str" cm="1">
        <f t="array" aca="1" ref="BF203" ca="1">IF(AND($M203=1,ISNUMBER(INDIRECT(ADDRESS(ROW(),COLUMN()-_mp_perc_gap)))), INDIRECT(ADDRESS(ROW(),COLUMN()-_mp_perc_gap))*(1-BF$8)*(1-$BQ$8), "")</f>
        <v/>
      </c>
      <c r="BG203" s="160" t="str" cm="1">
        <f t="array" aca="1" ref="BG203" ca="1">IF(AND($M203=1,ISNUMBER(INDIRECT(ADDRESS(ROW(),COLUMN()-_mp_perc_gap)))), INDIRECT(ADDRESS(ROW(),COLUMN()-_mp_perc_gap))*(1-BG$8)*(1-$BQ$8), "")</f>
        <v/>
      </c>
      <c r="BH203" s="160" t="str" cm="1">
        <f t="array" aca="1" ref="BH203" ca="1">IF(AND($M203=1,ISNUMBER(INDIRECT(ADDRESS(ROW(),COLUMN()-_mp_perc_gap)))), INDIRECT(ADDRESS(ROW(),COLUMN()-_mp_perc_gap))*(1-BH$8)*(1-$BQ$8), "")</f>
        <v/>
      </c>
      <c r="BI203" s="160" t="str" cm="1">
        <f t="array" aca="1" ref="BI203" ca="1">IF(AND($M203=1,ISNUMBER(INDIRECT(ADDRESS(ROW(),COLUMN()-_mp_perc_gap)))), INDIRECT(ADDRESS(ROW(),COLUMN()-_mp_perc_gap))*(1-BI$8)*(1-$BQ$8), "")</f>
        <v/>
      </c>
      <c r="BJ203" s="160" t="str" cm="1">
        <f t="array" aca="1" ref="BJ203" ca="1">IF(AND($M203=1,ISNUMBER(INDIRECT(ADDRESS(ROW(),COLUMN()-_mp_perc_gap)))), INDIRECT(ADDRESS(ROW(),COLUMN()-_mp_perc_gap))*(1-BJ$8)*(1-$BQ$8), "")</f>
        <v/>
      </c>
      <c r="BK203" s="160" t="str" cm="1">
        <f t="array" aca="1" ref="BK203" ca="1">IF(AND($M203=1,ISNUMBER(INDIRECT(ADDRESS(ROW(),COLUMN()-_mp_perc_gap)))), INDIRECT(ADDRESS(ROW(),COLUMN()-_mp_perc_gap))*(1-BK$8)*(1-$BQ$8), "")</f>
        <v/>
      </c>
      <c r="BM203" s="169" t="str">
        <f t="shared" si="52"/>
        <v/>
      </c>
      <c r="BN203" s="842" t="str">
        <f t="shared" si="53"/>
        <v/>
      </c>
      <c r="BO203" s="843" t="str">
        <f t="shared" si="54"/>
        <v/>
      </c>
      <c r="BP203" s="841" t="str">
        <f t="shared" si="57"/>
        <v/>
      </c>
      <c r="BQ203" s="170"/>
      <c r="BR203" s="133" t="b">
        <f t="shared" si="55"/>
        <v>1</v>
      </c>
      <c r="BU203" s="171">
        <f t="shared" si="62"/>
        <v>0</v>
      </c>
      <c r="BV203" s="171"/>
    </row>
    <row r="204" spans="2:74" ht="14.95" customHeight="1" x14ac:dyDescent="0.2">
      <c r="B204" s="691">
        <v>193</v>
      </c>
      <c r="C204" s="554"/>
      <c r="D204" s="554"/>
      <c r="E204" s="555"/>
      <c r="F204" s="550"/>
      <c r="G204" s="551"/>
      <c r="H204" s="556"/>
      <c r="I204" s="557"/>
      <c r="J204" s="553"/>
      <c r="K204" s="146">
        <f t="shared" si="56"/>
        <v>0</v>
      </c>
      <c r="M204" s="147">
        <f t="shared" ref="M204:M231" si="63">IF(COUNTBLANK($C204:$J204)&gt;0,0,1)</f>
        <v>0</v>
      </c>
      <c r="N204" s="148">
        <f xml:space="preserve"> IF(M204=0, 0,VLOOKUP($F204,'הנחיות למילוי-התחל כאן'!$F$6:$I$17,3,0))</f>
        <v>0</v>
      </c>
      <c r="O204" s="149">
        <f xml:space="preserve"> IF(M204=0, 0,VLOOKUP($F204,'הנחיות למילוי-התחל כאן'!$F$6:$I$17,4,0))</f>
        <v>0</v>
      </c>
      <c r="P204" s="852">
        <f t="shared" ref="P204:P231" si="64">IF(M204=0, 0, IF(AN204*AK204 &lt;&gt; 0, AN204/AK204, 0))</f>
        <v>0</v>
      </c>
      <c r="Q204" s="230" t="str">
        <f t="shared" si="58"/>
        <v>$S$204:$AH$204</v>
      </c>
      <c r="S204" s="565"/>
      <c r="T204" s="565"/>
      <c r="U204" s="565"/>
      <c r="V204" s="565"/>
      <c r="W204" s="565"/>
      <c r="X204" s="565"/>
      <c r="Y204" s="565"/>
      <c r="Z204" s="565"/>
      <c r="AA204" s="565"/>
      <c r="AB204" s="565"/>
      <c r="AC204" s="565"/>
      <c r="AD204" s="565"/>
      <c r="AE204" s="565"/>
      <c r="AF204" s="565"/>
      <c r="AG204" s="565"/>
      <c r="AH204" s="565"/>
      <c r="AJ204" s="164" t="str">
        <f t="shared" ref="AJ204:AJ231" si="65">IF(M204=0, "",$O204)</f>
        <v/>
      </c>
      <c r="AK204" s="152" t="str">
        <f t="shared" ref="AK204:AK231" ca="1" si="66">IF(N204,SUMIFS(INDIRECT(Q204),wp_act, "=1" ),"")</f>
        <v/>
      </c>
      <c r="AL204" s="165" t="str">
        <f t="shared" ref="AL204:AL231" si="67">IF(M204=0, "", IF(AK204&gt;AJ204, "חריגה", ""))</f>
        <v/>
      </c>
      <c r="AN204" s="154" t="str">
        <f t="shared" si="59"/>
        <v/>
      </c>
      <c r="AO204" s="835" t="str">
        <f t="shared" si="60"/>
        <v/>
      </c>
      <c r="AP204" s="155" t="str">
        <f t="shared" si="61"/>
        <v/>
      </c>
      <c r="AR204" s="166" t="str">
        <f t="shared" ref="AR204:AR231" si="68">IF(F204&gt;0,MIN(($N204),($G204+$H204)),"")</f>
        <v/>
      </c>
      <c r="AS204" s="167" t="str">
        <f t="shared" ref="AS204:AS231" si="69">IF(M204=0, "",IF(F204=6,(MIN($O204,J204)),J204))</f>
        <v/>
      </c>
      <c r="AT204" s="168" t="str">
        <f t="shared" ref="AT204:AT231" si="70">IF($M204=0, "",IF(BO204*BM204 &lt;&gt; 0, BO204/BM204, 0))</f>
        <v/>
      </c>
      <c r="AV204" s="160" t="str" cm="1">
        <f t="array" aca="1" ref="AV204" ca="1">IF(AND($M204=1,ISNUMBER(INDIRECT(ADDRESS(ROW(),COLUMN()-_mp_perc_gap)))), INDIRECT(ADDRESS(ROW(),COLUMN()-_mp_perc_gap))*(1-AV$8)*(1-$BQ$8), "")</f>
        <v/>
      </c>
      <c r="AW204" s="160" t="str" cm="1">
        <f t="array" aca="1" ref="AW204" ca="1">IF(AND($M204=1,ISNUMBER(INDIRECT(ADDRESS(ROW(),COLUMN()-_mp_perc_gap)))), INDIRECT(ADDRESS(ROW(),COLUMN()-_mp_perc_gap))*(1-AW$8)*(1-$BQ$8), "")</f>
        <v/>
      </c>
      <c r="AX204" s="160" t="str" cm="1">
        <f t="array" aca="1" ref="AX204" ca="1">IF(AND($M204=1,ISNUMBER(INDIRECT(ADDRESS(ROW(),COLUMN()-_mp_perc_gap)))), INDIRECT(ADDRESS(ROW(),COLUMN()-_mp_perc_gap))*(1-AX$8)*(1-$BQ$8), "")</f>
        <v/>
      </c>
      <c r="AY204" s="160" t="str" cm="1">
        <f t="array" aca="1" ref="AY204" ca="1">IF(AND($M204=1,ISNUMBER(INDIRECT(ADDRESS(ROW(),COLUMN()-_mp_perc_gap)))), INDIRECT(ADDRESS(ROW(),COLUMN()-_mp_perc_gap))*(1-AY$8)*(1-$BQ$8), "")</f>
        <v/>
      </c>
      <c r="AZ204" s="160" t="str" cm="1">
        <f t="array" aca="1" ref="AZ204" ca="1">IF(AND($M204=1,ISNUMBER(INDIRECT(ADDRESS(ROW(),COLUMN()-_mp_perc_gap)))), INDIRECT(ADDRESS(ROW(),COLUMN()-_mp_perc_gap))*(1-AZ$8)*(1-$BQ$8), "")</f>
        <v/>
      </c>
      <c r="BA204" s="160" t="str" cm="1">
        <f t="array" aca="1" ref="BA204" ca="1">IF(AND($M204=1,ISNUMBER(INDIRECT(ADDRESS(ROW(),COLUMN()-_mp_perc_gap)))), INDIRECT(ADDRESS(ROW(),COLUMN()-_mp_perc_gap))*(1-BA$8)*(1-$BQ$8), "")</f>
        <v/>
      </c>
      <c r="BB204" s="160" t="str" cm="1">
        <f t="array" aca="1" ref="BB204" ca="1">IF(AND($M204=1,ISNUMBER(INDIRECT(ADDRESS(ROW(),COLUMN()-_mp_perc_gap)))), INDIRECT(ADDRESS(ROW(),COLUMN()-_mp_perc_gap))*(1-BB$8)*(1-$BQ$8), "")</f>
        <v/>
      </c>
      <c r="BC204" s="160" t="str" cm="1">
        <f t="array" aca="1" ref="BC204" ca="1">IF(AND($M204=1,ISNUMBER(INDIRECT(ADDRESS(ROW(),COLUMN()-_mp_perc_gap)))), INDIRECT(ADDRESS(ROW(),COLUMN()-_mp_perc_gap))*(1-BC$8)*(1-$BQ$8), "")</f>
        <v/>
      </c>
      <c r="BD204" s="160" t="str" cm="1">
        <f t="array" aca="1" ref="BD204" ca="1">IF(AND($M204=1,ISNUMBER(INDIRECT(ADDRESS(ROW(),COLUMN()-_mp_perc_gap)))), INDIRECT(ADDRESS(ROW(),COLUMN()-_mp_perc_gap))*(1-BD$8)*(1-$BQ$8), "")</f>
        <v/>
      </c>
      <c r="BE204" s="160" t="str" cm="1">
        <f t="array" aca="1" ref="BE204" ca="1">IF(AND($M204=1,ISNUMBER(INDIRECT(ADDRESS(ROW(),COLUMN()-_mp_perc_gap)))), INDIRECT(ADDRESS(ROW(),COLUMN()-_mp_perc_gap))*(1-BE$8)*(1-$BQ$8), "")</f>
        <v/>
      </c>
      <c r="BF204" s="160" t="str" cm="1">
        <f t="array" aca="1" ref="BF204" ca="1">IF(AND($M204=1,ISNUMBER(INDIRECT(ADDRESS(ROW(),COLUMN()-_mp_perc_gap)))), INDIRECT(ADDRESS(ROW(),COLUMN()-_mp_perc_gap))*(1-BF$8)*(1-$BQ$8), "")</f>
        <v/>
      </c>
      <c r="BG204" s="160" t="str" cm="1">
        <f t="array" aca="1" ref="BG204" ca="1">IF(AND($M204=1,ISNUMBER(INDIRECT(ADDRESS(ROW(),COLUMN()-_mp_perc_gap)))), INDIRECT(ADDRESS(ROW(),COLUMN()-_mp_perc_gap))*(1-BG$8)*(1-$BQ$8), "")</f>
        <v/>
      </c>
      <c r="BH204" s="160" t="str" cm="1">
        <f t="array" aca="1" ref="BH204" ca="1">IF(AND($M204=1,ISNUMBER(INDIRECT(ADDRESS(ROW(),COLUMN()-_mp_perc_gap)))), INDIRECT(ADDRESS(ROW(),COLUMN()-_mp_perc_gap))*(1-BH$8)*(1-$BQ$8), "")</f>
        <v/>
      </c>
      <c r="BI204" s="160" t="str" cm="1">
        <f t="array" aca="1" ref="BI204" ca="1">IF(AND($M204=1,ISNUMBER(INDIRECT(ADDRESS(ROW(),COLUMN()-_mp_perc_gap)))), INDIRECT(ADDRESS(ROW(),COLUMN()-_mp_perc_gap))*(1-BI$8)*(1-$BQ$8), "")</f>
        <v/>
      </c>
      <c r="BJ204" s="160" t="str" cm="1">
        <f t="array" aca="1" ref="BJ204" ca="1">IF(AND($M204=1,ISNUMBER(INDIRECT(ADDRESS(ROW(),COLUMN()-_mp_perc_gap)))), INDIRECT(ADDRESS(ROW(),COLUMN()-_mp_perc_gap))*(1-BJ$8)*(1-$BQ$8), "")</f>
        <v/>
      </c>
      <c r="BK204" s="160" t="str" cm="1">
        <f t="array" aca="1" ref="BK204" ca="1">IF(AND($M204=1,ISNUMBER(INDIRECT(ADDRESS(ROW(),COLUMN()-_mp_perc_gap)))), INDIRECT(ADDRESS(ROW(),COLUMN()-_mp_perc_gap))*(1-BK$8)*(1-$BQ$8), "")</f>
        <v/>
      </c>
      <c r="BM204" s="169" t="str">
        <f t="shared" ref="BM204:BM231" si="71">IF(M204=0, "",SUMIFS($AV204:$BK204,wp_act, "=1" ))</f>
        <v/>
      </c>
      <c r="BN204" s="842" t="str">
        <f t="shared" ref="BN204:BN231" si="72">IF(M204=0, "",I204)</f>
        <v/>
      </c>
      <c r="BO204" s="843" t="str">
        <f t="shared" ref="BO204:BO231" si="73">IF($M204=0, "",MIN($G204+$H204, $N204 *  $J204) *$BN204 * $BM204)</f>
        <v/>
      </c>
      <c r="BP204" s="841" t="str">
        <f t="shared" si="57"/>
        <v/>
      </c>
      <c r="BQ204" s="170"/>
      <c r="BR204" s="133" t="b">
        <f t="shared" ref="BR204:BR231" si="74">OR($C204=0,$D204=0,$E204=0,$F204=0)</f>
        <v>1</v>
      </c>
      <c r="BU204" s="171">
        <f t="shared" si="62"/>
        <v>0</v>
      </c>
      <c r="BV204" s="171"/>
    </row>
    <row r="205" spans="2:74" ht="14.95" customHeight="1" x14ac:dyDescent="0.2">
      <c r="B205" s="691">
        <v>194</v>
      </c>
      <c r="C205" s="554"/>
      <c r="D205" s="554"/>
      <c r="E205" s="555"/>
      <c r="F205" s="550"/>
      <c r="G205" s="551"/>
      <c r="H205" s="556"/>
      <c r="I205" s="557"/>
      <c r="J205" s="553"/>
      <c r="K205" s="146">
        <f t="shared" ref="K205:K231" si="75">N205</f>
        <v>0</v>
      </c>
      <c r="M205" s="147">
        <f t="shared" si="63"/>
        <v>0</v>
      </c>
      <c r="N205" s="148">
        <f xml:space="preserve"> IF(M205=0, 0,VLOOKUP($F205,'הנחיות למילוי-התחל כאן'!$F$6:$I$17,3,0))</f>
        <v>0</v>
      </c>
      <c r="O205" s="149">
        <f xml:space="preserve"> IF(M205=0, 0,VLOOKUP($F205,'הנחיות למילוי-התחל כאן'!$F$6:$I$17,4,0))</f>
        <v>0</v>
      </c>
      <c r="P205" s="852">
        <f t="shared" si="64"/>
        <v>0</v>
      </c>
      <c r="Q205" s="230" t="str">
        <f t="shared" si="58"/>
        <v>$S$205:$AH$205</v>
      </c>
      <c r="S205" s="565"/>
      <c r="T205" s="565"/>
      <c r="U205" s="565"/>
      <c r="V205" s="565"/>
      <c r="W205" s="565"/>
      <c r="X205" s="565"/>
      <c r="Y205" s="565"/>
      <c r="Z205" s="565"/>
      <c r="AA205" s="565"/>
      <c r="AB205" s="565"/>
      <c r="AC205" s="565"/>
      <c r="AD205" s="565"/>
      <c r="AE205" s="565"/>
      <c r="AF205" s="565"/>
      <c r="AG205" s="565"/>
      <c r="AH205" s="565"/>
      <c r="AJ205" s="164" t="str">
        <f t="shared" si="65"/>
        <v/>
      </c>
      <c r="AK205" s="152" t="str">
        <f t="shared" ca="1" si="66"/>
        <v/>
      </c>
      <c r="AL205" s="165" t="str">
        <f t="shared" si="67"/>
        <v/>
      </c>
      <c r="AN205" s="154" t="str">
        <f t="shared" si="59"/>
        <v/>
      </c>
      <c r="AO205" s="835" t="str">
        <f t="shared" si="60"/>
        <v/>
      </c>
      <c r="AP205" s="155" t="str">
        <f t="shared" si="61"/>
        <v/>
      </c>
      <c r="AR205" s="166" t="str">
        <f t="shared" si="68"/>
        <v/>
      </c>
      <c r="AS205" s="167" t="str">
        <f t="shared" si="69"/>
        <v/>
      </c>
      <c r="AT205" s="168" t="str">
        <f t="shared" si="70"/>
        <v/>
      </c>
      <c r="AV205" s="160" t="str" cm="1">
        <f t="array" aca="1" ref="AV205" ca="1">IF(AND($M205=1,ISNUMBER(INDIRECT(ADDRESS(ROW(),COLUMN()-_mp_perc_gap)))), INDIRECT(ADDRESS(ROW(),COLUMN()-_mp_perc_gap))*(1-AV$8)*(1-$BQ$8), "")</f>
        <v/>
      </c>
      <c r="AW205" s="160" t="str" cm="1">
        <f t="array" aca="1" ref="AW205" ca="1">IF(AND($M205=1,ISNUMBER(INDIRECT(ADDRESS(ROW(),COLUMN()-_mp_perc_gap)))), INDIRECT(ADDRESS(ROW(),COLUMN()-_mp_perc_gap))*(1-AW$8)*(1-$BQ$8), "")</f>
        <v/>
      </c>
      <c r="AX205" s="160" t="str" cm="1">
        <f t="array" aca="1" ref="AX205" ca="1">IF(AND($M205=1,ISNUMBER(INDIRECT(ADDRESS(ROW(),COLUMN()-_mp_perc_gap)))), INDIRECT(ADDRESS(ROW(),COLUMN()-_mp_perc_gap))*(1-AX$8)*(1-$BQ$8), "")</f>
        <v/>
      </c>
      <c r="AY205" s="160" t="str" cm="1">
        <f t="array" aca="1" ref="AY205" ca="1">IF(AND($M205=1,ISNUMBER(INDIRECT(ADDRESS(ROW(),COLUMN()-_mp_perc_gap)))), INDIRECT(ADDRESS(ROW(),COLUMN()-_mp_perc_gap))*(1-AY$8)*(1-$BQ$8), "")</f>
        <v/>
      </c>
      <c r="AZ205" s="160" t="str" cm="1">
        <f t="array" aca="1" ref="AZ205" ca="1">IF(AND($M205=1,ISNUMBER(INDIRECT(ADDRESS(ROW(),COLUMN()-_mp_perc_gap)))), INDIRECT(ADDRESS(ROW(),COLUMN()-_mp_perc_gap))*(1-AZ$8)*(1-$BQ$8), "")</f>
        <v/>
      </c>
      <c r="BA205" s="160" t="str" cm="1">
        <f t="array" aca="1" ref="BA205" ca="1">IF(AND($M205=1,ISNUMBER(INDIRECT(ADDRESS(ROW(),COLUMN()-_mp_perc_gap)))), INDIRECT(ADDRESS(ROW(),COLUMN()-_mp_perc_gap))*(1-BA$8)*(1-$BQ$8), "")</f>
        <v/>
      </c>
      <c r="BB205" s="160" t="str" cm="1">
        <f t="array" aca="1" ref="BB205" ca="1">IF(AND($M205=1,ISNUMBER(INDIRECT(ADDRESS(ROW(),COLUMN()-_mp_perc_gap)))), INDIRECT(ADDRESS(ROW(),COLUMN()-_mp_perc_gap))*(1-BB$8)*(1-$BQ$8), "")</f>
        <v/>
      </c>
      <c r="BC205" s="160" t="str" cm="1">
        <f t="array" aca="1" ref="BC205" ca="1">IF(AND($M205=1,ISNUMBER(INDIRECT(ADDRESS(ROW(),COLUMN()-_mp_perc_gap)))), INDIRECT(ADDRESS(ROW(),COLUMN()-_mp_perc_gap))*(1-BC$8)*(1-$BQ$8), "")</f>
        <v/>
      </c>
      <c r="BD205" s="160" t="str" cm="1">
        <f t="array" aca="1" ref="BD205" ca="1">IF(AND($M205=1,ISNUMBER(INDIRECT(ADDRESS(ROW(),COLUMN()-_mp_perc_gap)))), INDIRECT(ADDRESS(ROW(),COLUMN()-_mp_perc_gap))*(1-BD$8)*(1-$BQ$8), "")</f>
        <v/>
      </c>
      <c r="BE205" s="160" t="str" cm="1">
        <f t="array" aca="1" ref="BE205" ca="1">IF(AND($M205=1,ISNUMBER(INDIRECT(ADDRESS(ROW(),COLUMN()-_mp_perc_gap)))), INDIRECT(ADDRESS(ROW(),COLUMN()-_mp_perc_gap))*(1-BE$8)*(1-$BQ$8), "")</f>
        <v/>
      </c>
      <c r="BF205" s="160" t="str" cm="1">
        <f t="array" aca="1" ref="BF205" ca="1">IF(AND($M205=1,ISNUMBER(INDIRECT(ADDRESS(ROW(),COLUMN()-_mp_perc_gap)))), INDIRECT(ADDRESS(ROW(),COLUMN()-_mp_perc_gap))*(1-BF$8)*(1-$BQ$8), "")</f>
        <v/>
      </c>
      <c r="BG205" s="160" t="str" cm="1">
        <f t="array" aca="1" ref="BG205" ca="1">IF(AND($M205=1,ISNUMBER(INDIRECT(ADDRESS(ROW(),COLUMN()-_mp_perc_gap)))), INDIRECT(ADDRESS(ROW(),COLUMN()-_mp_perc_gap))*(1-BG$8)*(1-$BQ$8), "")</f>
        <v/>
      </c>
      <c r="BH205" s="160" t="str" cm="1">
        <f t="array" aca="1" ref="BH205" ca="1">IF(AND($M205=1,ISNUMBER(INDIRECT(ADDRESS(ROW(),COLUMN()-_mp_perc_gap)))), INDIRECT(ADDRESS(ROW(),COLUMN()-_mp_perc_gap))*(1-BH$8)*(1-$BQ$8), "")</f>
        <v/>
      </c>
      <c r="BI205" s="160" t="str" cm="1">
        <f t="array" aca="1" ref="BI205" ca="1">IF(AND($M205=1,ISNUMBER(INDIRECT(ADDRESS(ROW(),COLUMN()-_mp_perc_gap)))), INDIRECT(ADDRESS(ROW(),COLUMN()-_mp_perc_gap))*(1-BI$8)*(1-$BQ$8), "")</f>
        <v/>
      </c>
      <c r="BJ205" s="160" t="str" cm="1">
        <f t="array" aca="1" ref="BJ205" ca="1">IF(AND($M205=1,ISNUMBER(INDIRECT(ADDRESS(ROW(),COLUMN()-_mp_perc_gap)))), INDIRECT(ADDRESS(ROW(),COLUMN()-_mp_perc_gap))*(1-BJ$8)*(1-$BQ$8), "")</f>
        <v/>
      </c>
      <c r="BK205" s="160" t="str" cm="1">
        <f t="array" aca="1" ref="BK205" ca="1">IF(AND($M205=1,ISNUMBER(INDIRECT(ADDRESS(ROW(),COLUMN()-_mp_perc_gap)))), INDIRECT(ADDRESS(ROW(),COLUMN()-_mp_perc_gap))*(1-BK$8)*(1-$BQ$8), "")</f>
        <v/>
      </c>
      <c r="BM205" s="169" t="str">
        <f t="shared" si="71"/>
        <v/>
      </c>
      <c r="BN205" s="842" t="str">
        <f t="shared" si="72"/>
        <v/>
      </c>
      <c r="BO205" s="843" t="str">
        <f t="shared" si="73"/>
        <v/>
      </c>
      <c r="BP205" s="841" t="str">
        <f t="shared" ref="BP205:BP231" si="76">IF($M205=0, "", ($BN205*$J205*$BM205/12) )</f>
        <v/>
      </c>
      <c r="BQ205" s="170"/>
      <c r="BR205" s="133" t="b">
        <f t="shared" si="74"/>
        <v>1</v>
      </c>
      <c r="BU205" s="171">
        <f t="shared" si="62"/>
        <v>0</v>
      </c>
      <c r="BV205" s="171"/>
    </row>
    <row r="206" spans="2:74" ht="14.95" customHeight="1" x14ac:dyDescent="0.2">
      <c r="B206" s="691">
        <v>195</v>
      </c>
      <c r="C206" s="554"/>
      <c r="D206" s="554"/>
      <c r="E206" s="555"/>
      <c r="F206" s="550"/>
      <c r="G206" s="551"/>
      <c r="H206" s="556"/>
      <c r="I206" s="557"/>
      <c r="J206" s="553"/>
      <c r="K206" s="146">
        <f t="shared" si="75"/>
        <v>0</v>
      </c>
      <c r="M206" s="147">
        <f t="shared" si="63"/>
        <v>0</v>
      </c>
      <c r="N206" s="148">
        <f xml:space="preserve"> IF(M206=0, 0,VLOOKUP($F206,'הנחיות למילוי-התחל כאן'!$F$6:$I$17,3,0))</f>
        <v>0</v>
      </c>
      <c r="O206" s="149">
        <f xml:space="preserve"> IF(M206=0, 0,VLOOKUP($F206,'הנחיות למילוי-התחל כאן'!$F$6:$I$17,4,0))</f>
        <v>0</v>
      </c>
      <c r="P206" s="852">
        <f t="shared" si="64"/>
        <v>0</v>
      </c>
      <c r="Q206" s="230" t="str">
        <f t="shared" ref="Q206:Q231" si="77">ADDRESS(ROW(),COLUMN()+2)&amp;":"&amp;ADDRESS(ROW(),COLUMN()+17)</f>
        <v>$S$206:$AH$206</v>
      </c>
      <c r="S206" s="565"/>
      <c r="T206" s="565"/>
      <c r="U206" s="565"/>
      <c r="V206" s="565"/>
      <c r="W206" s="565"/>
      <c r="X206" s="565"/>
      <c r="Y206" s="565"/>
      <c r="Z206" s="565"/>
      <c r="AA206" s="565"/>
      <c r="AB206" s="565"/>
      <c r="AC206" s="565"/>
      <c r="AD206" s="565"/>
      <c r="AE206" s="565"/>
      <c r="AF206" s="565"/>
      <c r="AG206" s="565"/>
      <c r="AH206" s="565"/>
      <c r="AJ206" s="164" t="str">
        <f t="shared" si="65"/>
        <v/>
      </c>
      <c r="AK206" s="152" t="str">
        <f t="shared" ca="1" si="66"/>
        <v/>
      </c>
      <c r="AL206" s="165" t="str">
        <f t="shared" si="67"/>
        <v/>
      </c>
      <c r="AN206" s="154" t="str">
        <f t="shared" ref="AN206:AN231" si="78">IF($M206=0, "",MIN($G206+$H206, $N206 *  $J206) *$I206 * $AK206)</f>
        <v/>
      </c>
      <c r="AO206" s="835" t="str">
        <f t="shared" ref="AO206:AO231" si="79">IF($M206=0, "", $I206*$J206*$AK206/12)</f>
        <v/>
      </c>
      <c r="AP206" s="155" t="str">
        <f t="shared" ref="AP206:AP231" si="80">IF(M206=0, "", (G206+H206)*I206)</f>
        <v/>
      </c>
      <c r="AR206" s="166" t="str">
        <f t="shared" si="68"/>
        <v/>
      </c>
      <c r="AS206" s="167" t="str">
        <f t="shared" si="69"/>
        <v/>
      </c>
      <c r="AT206" s="168" t="str">
        <f t="shared" si="70"/>
        <v/>
      </c>
      <c r="AV206" s="160" t="str" cm="1">
        <f t="array" aca="1" ref="AV206" ca="1">IF(AND($M206=1,ISNUMBER(INDIRECT(ADDRESS(ROW(),COLUMN()-_mp_perc_gap)))), INDIRECT(ADDRESS(ROW(),COLUMN()-_mp_perc_gap))*(1-AV$8)*(1-$BQ$8), "")</f>
        <v/>
      </c>
      <c r="AW206" s="160" t="str" cm="1">
        <f t="array" aca="1" ref="AW206" ca="1">IF(AND($M206=1,ISNUMBER(INDIRECT(ADDRESS(ROW(),COLUMN()-_mp_perc_gap)))), INDIRECT(ADDRESS(ROW(),COLUMN()-_mp_perc_gap))*(1-AW$8)*(1-$BQ$8), "")</f>
        <v/>
      </c>
      <c r="AX206" s="160" t="str" cm="1">
        <f t="array" aca="1" ref="AX206" ca="1">IF(AND($M206=1,ISNUMBER(INDIRECT(ADDRESS(ROW(),COLUMN()-_mp_perc_gap)))), INDIRECT(ADDRESS(ROW(),COLUMN()-_mp_perc_gap))*(1-AX$8)*(1-$BQ$8), "")</f>
        <v/>
      </c>
      <c r="AY206" s="160" t="str" cm="1">
        <f t="array" aca="1" ref="AY206" ca="1">IF(AND($M206=1,ISNUMBER(INDIRECT(ADDRESS(ROW(),COLUMN()-_mp_perc_gap)))), INDIRECT(ADDRESS(ROW(),COLUMN()-_mp_perc_gap))*(1-AY$8)*(1-$BQ$8), "")</f>
        <v/>
      </c>
      <c r="AZ206" s="160" t="str" cm="1">
        <f t="array" aca="1" ref="AZ206" ca="1">IF(AND($M206=1,ISNUMBER(INDIRECT(ADDRESS(ROW(),COLUMN()-_mp_perc_gap)))), INDIRECT(ADDRESS(ROW(),COLUMN()-_mp_perc_gap))*(1-AZ$8)*(1-$BQ$8), "")</f>
        <v/>
      </c>
      <c r="BA206" s="160" t="str" cm="1">
        <f t="array" aca="1" ref="BA206" ca="1">IF(AND($M206=1,ISNUMBER(INDIRECT(ADDRESS(ROW(),COLUMN()-_mp_perc_gap)))), INDIRECT(ADDRESS(ROW(),COLUMN()-_mp_perc_gap))*(1-BA$8)*(1-$BQ$8), "")</f>
        <v/>
      </c>
      <c r="BB206" s="160" t="str" cm="1">
        <f t="array" aca="1" ref="BB206" ca="1">IF(AND($M206=1,ISNUMBER(INDIRECT(ADDRESS(ROW(),COLUMN()-_mp_perc_gap)))), INDIRECT(ADDRESS(ROW(),COLUMN()-_mp_perc_gap))*(1-BB$8)*(1-$BQ$8), "")</f>
        <v/>
      </c>
      <c r="BC206" s="160" t="str" cm="1">
        <f t="array" aca="1" ref="BC206" ca="1">IF(AND($M206=1,ISNUMBER(INDIRECT(ADDRESS(ROW(),COLUMN()-_mp_perc_gap)))), INDIRECT(ADDRESS(ROW(),COLUMN()-_mp_perc_gap))*(1-BC$8)*(1-$BQ$8), "")</f>
        <v/>
      </c>
      <c r="BD206" s="160" t="str" cm="1">
        <f t="array" aca="1" ref="BD206" ca="1">IF(AND($M206=1,ISNUMBER(INDIRECT(ADDRESS(ROW(),COLUMN()-_mp_perc_gap)))), INDIRECT(ADDRESS(ROW(),COLUMN()-_mp_perc_gap))*(1-BD$8)*(1-$BQ$8), "")</f>
        <v/>
      </c>
      <c r="BE206" s="160" t="str" cm="1">
        <f t="array" aca="1" ref="BE206" ca="1">IF(AND($M206=1,ISNUMBER(INDIRECT(ADDRESS(ROW(),COLUMN()-_mp_perc_gap)))), INDIRECT(ADDRESS(ROW(),COLUMN()-_mp_perc_gap))*(1-BE$8)*(1-$BQ$8), "")</f>
        <v/>
      </c>
      <c r="BF206" s="160" t="str" cm="1">
        <f t="array" aca="1" ref="BF206" ca="1">IF(AND($M206=1,ISNUMBER(INDIRECT(ADDRESS(ROW(),COLUMN()-_mp_perc_gap)))), INDIRECT(ADDRESS(ROW(),COLUMN()-_mp_perc_gap))*(1-BF$8)*(1-$BQ$8), "")</f>
        <v/>
      </c>
      <c r="BG206" s="160" t="str" cm="1">
        <f t="array" aca="1" ref="BG206" ca="1">IF(AND($M206=1,ISNUMBER(INDIRECT(ADDRESS(ROW(),COLUMN()-_mp_perc_gap)))), INDIRECT(ADDRESS(ROW(),COLUMN()-_mp_perc_gap))*(1-BG$8)*(1-$BQ$8), "")</f>
        <v/>
      </c>
      <c r="BH206" s="160" t="str" cm="1">
        <f t="array" aca="1" ref="BH206" ca="1">IF(AND($M206=1,ISNUMBER(INDIRECT(ADDRESS(ROW(),COLUMN()-_mp_perc_gap)))), INDIRECT(ADDRESS(ROW(),COLUMN()-_mp_perc_gap))*(1-BH$8)*(1-$BQ$8), "")</f>
        <v/>
      </c>
      <c r="BI206" s="160" t="str" cm="1">
        <f t="array" aca="1" ref="BI206" ca="1">IF(AND($M206=1,ISNUMBER(INDIRECT(ADDRESS(ROW(),COLUMN()-_mp_perc_gap)))), INDIRECT(ADDRESS(ROW(),COLUMN()-_mp_perc_gap))*(1-BI$8)*(1-$BQ$8), "")</f>
        <v/>
      </c>
      <c r="BJ206" s="160" t="str" cm="1">
        <f t="array" aca="1" ref="BJ206" ca="1">IF(AND($M206=1,ISNUMBER(INDIRECT(ADDRESS(ROW(),COLUMN()-_mp_perc_gap)))), INDIRECT(ADDRESS(ROW(),COLUMN()-_mp_perc_gap))*(1-BJ$8)*(1-$BQ$8), "")</f>
        <v/>
      </c>
      <c r="BK206" s="160" t="str" cm="1">
        <f t="array" aca="1" ref="BK206" ca="1">IF(AND($M206=1,ISNUMBER(INDIRECT(ADDRESS(ROW(),COLUMN()-_mp_perc_gap)))), INDIRECT(ADDRESS(ROW(),COLUMN()-_mp_perc_gap))*(1-BK$8)*(1-$BQ$8), "")</f>
        <v/>
      </c>
      <c r="BM206" s="169" t="str">
        <f t="shared" si="71"/>
        <v/>
      </c>
      <c r="BN206" s="842" t="str">
        <f t="shared" si="72"/>
        <v/>
      </c>
      <c r="BO206" s="843" t="str">
        <f t="shared" si="73"/>
        <v/>
      </c>
      <c r="BP206" s="841" t="str">
        <f t="shared" si="76"/>
        <v/>
      </c>
      <c r="BQ206" s="170"/>
      <c r="BR206" s="133" t="b">
        <f t="shared" si="74"/>
        <v>1</v>
      </c>
      <c r="BU206" s="171">
        <f t="shared" si="62"/>
        <v>0</v>
      </c>
      <c r="BV206" s="171"/>
    </row>
    <row r="207" spans="2:74" ht="14.95" customHeight="1" x14ac:dyDescent="0.2">
      <c r="B207" s="691">
        <v>196</v>
      </c>
      <c r="C207" s="554"/>
      <c r="D207" s="554"/>
      <c r="E207" s="555"/>
      <c r="F207" s="550"/>
      <c r="G207" s="551"/>
      <c r="H207" s="556"/>
      <c r="I207" s="557"/>
      <c r="J207" s="553"/>
      <c r="K207" s="146">
        <f t="shared" si="75"/>
        <v>0</v>
      </c>
      <c r="M207" s="147">
        <f t="shared" si="63"/>
        <v>0</v>
      </c>
      <c r="N207" s="148">
        <f xml:space="preserve"> IF(M207=0, 0,VLOOKUP($F207,'הנחיות למילוי-התחל כאן'!$F$6:$I$17,3,0))</f>
        <v>0</v>
      </c>
      <c r="O207" s="149">
        <f xml:space="preserve"> IF(M207=0, 0,VLOOKUP($F207,'הנחיות למילוי-התחל כאן'!$F$6:$I$17,4,0))</f>
        <v>0</v>
      </c>
      <c r="P207" s="852">
        <f t="shared" si="64"/>
        <v>0</v>
      </c>
      <c r="Q207" s="230" t="str">
        <f t="shared" si="77"/>
        <v>$S$207:$AH$207</v>
      </c>
      <c r="S207" s="565"/>
      <c r="T207" s="565"/>
      <c r="U207" s="565"/>
      <c r="V207" s="565"/>
      <c r="W207" s="565"/>
      <c r="X207" s="565"/>
      <c r="Y207" s="565"/>
      <c r="Z207" s="565"/>
      <c r="AA207" s="565"/>
      <c r="AB207" s="565"/>
      <c r="AC207" s="565"/>
      <c r="AD207" s="565"/>
      <c r="AE207" s="565"/>
      <c r="AF207" s="565"/>
      <c r="AG207" s="565"/>
      <c r="AH207" s="565"/>
      <c r="AJ207" s="164" t="str">
        <f t="shared" si="65"/>
        <v/>
      </c>
      <c r="AK207" s="152" t="str">
        <f t="shared" ca="1" si="66"/>
        <v/>
      </c>
      <c r="AL207" s="165" t="str">
        <f t="shared" si="67"/>
        <v/>
      </c>
      <c r="AN207" s="154" t="str">
        <f t="shared" si="78"/>
        <v/>
      </c>
      <c r="AO207" s="835" t="str">
        <f t="shared" si="79"/>
        <v/>
      </c>
      <c r="AP207" s="155" t="str">
        <f t="shared" si="80"/>
        <v/>
      </c>
      <c r="AR207" s="166" t="str">
        <f t="shared" si="68"/>
        <v/>
      </c>
      <c r="AS207" s="167" t="str">
        <f t="shared" si="69"/>
        <v/>
      </c>
      <c r="AT207" s="168" t="str">
        <f t="shared" si="70"/>
        <v/>
      </c>
      <c r="AV207" s="160" t="str" cm="1">
        <f t="array" aca="1" ref="AV207" ca="1">IF(AND($M207=1,ISNUMBER(INDIRECT(ADDRESS(ROW(),COLUMN()-_mp_perc_gap)))), INDIRECT(ADDRESS(ROW(),COLUMN()-_mp_perc_gap))*(1-AV$8)*(1-$BQ$8), "")</f>
        <v/>
      </c>
      <c r="AW207" s="160" t="str" cm="1">
        <f t="array" aca="1" ref="AW207" ca="1">IF(AND($M207=1,ISNUMBER(INDIRECT(ADDRESS(ROW(),COLUMN()-_mp_perc_gap)))), INDIRECT(ADDRESS(ROW(),COLUMN()-_mp_perc_gap))*(1-AW$8)*(1-$BQ$8), "")</f>
        <v/>
      </c>
      <c r="AX207" s="160" t="str" cm="1">
        <f t="array" aca="1" ref="AX207" ca="1">IF(AND($M207=1,ISNUMBER(INDIRECT(ADDRESS(ROW(),COLUMN()-_mp_perc_gap)))), INDIRECT(ADDRESS(ROW(),COLUMN()-_mp_perc_gap))*(1-AX$8)*(1-$BQ$8), "")</f>
        <v/>
      </c>
      <c r="AY207" s="160" t="str" cm="1">
        <f t="array" aca="1" ref="AY207" ca="1">IF(AND($M207=1,ISNUMBER(INDIRECT(ADDRESS(ROW(),COLUMN()-_mp_perc_gap)))), INDIRECT(ADDRESS(ROW(),COLUMN()-_mp_perc_gap))*(1-AY$8)*(1-$BQ$8), "")</f>
        <v/>
      </c>
      <c r="AZ207" s="160" t="str" cm="1">
        <f t="array" aca="1" ref="AZ207" ca="1">IF(AND($M207=1,ISNUMBER(INDIRECT(ADDRESS(ROW(),COLUMN()-_mp_perc_gap)))), INDIRECT(ADDRESS(ROW(),COLUMN()-_mp_perc_gap))*(1-AZ$8)*(1-$BQ$8), "")</f>
        <v/>
      </c>
      <c r="BA207" s="160" t="str" cm="1">
        <f t="array" aca="1" ref="BA207" ca="1">IF(AND($M207=1,ISNUMBER(INDIRECT(ADDRESS(ROW(),COLUMN()-_mp_perc_gap)))), INDIRECT(ADDRESS(ROW(),COLUMN()-_mp_perc_gap))*(1-BA$8)*(1-$BQ$8), "")</f>
        <v/>
      </c>
      <c r="BB207" s="160" t="str" cm="1">
        <f t="array" aca="1" ref="BB207" ca="1">IF(AND($M207=1,ISNUMBER(INDIRECT(ADDRESS(ROW(),COLUMN()-_mp_perc_gap)))), INDIRECT(ADDRESS(ROW(),COLUMN()-_mp_perc_gap))*(1-BB$8)*(1-$BQ$8), "")</f>
        <v/>
      </c>
      <c r="BC207" s="160" t="str" cm="1">
        <f t="array" aca="1" ref="BC207" ca="1">IF(AND($M207=1,ISNUMBER(INDIRECT(ADDRESS(ROW(),COLUMN()-_mp_perc_gap)))), INDIRECT(ADDRESS(ROW(),COLUMN()-_mp_perc_gap))*(1-BC$8)*(1-$BQ$8), "")</f>
        <v/>
      </c>
      <c r="BD207" s="160" t="str" cm="1">
        <f t="array" aca="1" ref="BD207" ca="1">IF(AND($M207=1,ISNUMBER(INDIRECT(ADDRESS(ROW(),COLUMN()-_mp_perc_gap)))), INDIRECT(ADDRESS(ROW(),COLUMN()-_mp_perc_gap))*(1-BD$8)*(1-$BQ$8), "")</f>
        <v/>
      </c>
      <c r="BE207" s="160" t="str" cm="1">
        <f t="array" aca="1" ref="BE207" ca="1">IF(AND($M207=1,ISNUMBER(INDIRECT(ADDRESS(ROW(),COLUMN()-_mp_perc_gap)))), INDIRECT(ADDRESS(ROW(),COLUMN()-_mp_perc_gap))*(1-BE$8)*(1-$BQ$8), "")</f>
        <v/>
      </c>
      <c r="BF207" s="160" t="str" cm="1">
        <f t="array" aca="1" ref="BF207" ca="1">IF(AND($M207=1,ISNUMBER(INDIRECT(ADDRESS(ROW(),COLUMN()-_mp_perc_gap)))), INDIRECT(ADDRESS(ROW(),COLUMN()-_mp_perc_gap))*(1-BF$8)*(1-$BQ$8), "")</f>
        <v/>
      </c>
      <c r="BG207" s="160" t="str" cm="1">
        <f t="array" aca="1" ref="BG207" ca="1">IF(AND($M207=1,ISNUMBER(INDIRECT(ADDRESS(ROW(),COLUMN()-_mp_perc_gap)))), INDIRECT(ADDRESS(ROW(),COLUMN()-_mp_perc_gap))*(1-BG$8)*(1-$BQ$8), "")</f>
        <v/>
      </c>
      <c r="BH207" s="160" t="str" cm="1">
        <f t="array" aca="1" ref="BH207" ca="1">IF(AND($M207=1,ISNUMBER(INDIRECT(ADDRESS(ROW(),COLUMN()-_mp_perc_gap)))), INDIRECT(ADDRESS(ROW(),COLUMN()-_mp_perc_gap))*(1-BH$8)*(1-$BQ$8), "")</f>
        <v/>
      </c>
      <c r="BI207" s="160" t="str" cm="1">
        <f t="array" aca="1" ref="BI207" ca="1">IF(AND($M207=1,ISNUMBER(INDIRECT(ADDRESS(ROW(),COLUMN()-_mp_perc_gap)))), INDIRECT(ADDRESS(ROW(),COLUMN()-_mp_perc_gap))*(1-BI$8)*(1-$BQ$8), "")</f>
        <v/>
      </c>
      <c r="BJ207" s="160" t="str" cm="1">
        <f t="array" aca="1" ref="BJ207" ca="1">IF(AND($M207=1,ISNUMBER(INDIRECT(ADDRESS(ROW(),COLUMN()-_mp_perc_gap)))), INDIRECT(ADDRESS(ROW(),COLUMN()-_mp_perc_gap))*(1-BJ$8)*(1-$BQ$8), "")</f>
        <v/>
      </c>
      <c r="BK207" s="160" t="str" cm="1">
        <f t="array" aca="1" ref="BK207" ca="1">IF(AND($M207=1,ISNUMBER(INDIRECT(ADDRESS(ROW(),COLUMN()-_mp_perc_gap)))), INDIRECT(ADDRESS(ROW(),COLUMN()-_mp_perc_gap))*(1-BK$8)*(1-$BQ$8), "")</f>
        <v/>
      </c>
      <c r="BM207" s="169" t="str">
        <f t="shared" si="71"/>
        <v/>
      </c>
      <c r="BN207" s="842" t="str">
        <f t="shared" si="72"/>
        <v/>
      </c>
      <c r="BO207" s="843" t="str">
        <f t="shared" si="73"/>
        <v/>
      </c>
      <c r="BP207" s="841" t="str">
        <f t="shared" si="76"/>
        <v/>
      </c>
      <c r="BQ207" s="170"/>
      <c r="BR207" s="133" t="b">
        <f t="shared" si="74"/>
        <v>1</v>
      </c>
      <c r="BU207" s="171">
        <f t="shared" si="62"/>
        <v>0</v>
      </c>
      <c r="BV207" s="171"/>
    </row>
    <row r="208" spans="2:74" ht="14.95" customHeight="1" x14ac:dyDescent="0.2">
      <c r="B208" s="691">
        <v>197</v>
      </c>
      <c r="C208" s="554"/>
      <c r="D208" s="554"/>
      <c r="E208" s="555"/>
      <c r="F208" s="550"/>
      <c r="G208" s="551"/>
      <c r="H208" s="556"/>
      <c r="I208" s="557"/>
      <c r="J208" s="553"/>
      <c r="K208" s="146">
        <f t="shared" si="75"/>
        <v>0</v>
      </c>
      <c r="M208" s="147">
        <f t="shared" si="63"/>
        <v>0</v>
      </c>
      <c r="N208" s="148">
        <f xml:space="preserve"> IF(M208=0, 0,VLOOKUP($F208,'הנחיות למילוי-התחל כאן'!$F$6:$I$17,3,0))</f>
        <v>0</v>
      </c>
      <c r="O208" s="149">
        <f xml:space="preserve"> IF(M208=0, 0,VLOOKUP($F208,'הנחיות למילוי-התחל כאן'!$F$6:$I$17,4,0))</f>
        <v>0</v>
      </c>
      <c r="P208" s="852">
        <f t="shared" si="64"/>
        <v>0</v>
      </c>
      <c r="Q208" s="230" t="str">
        <f t="shared" si="77"/>
        <v>$S$208:$AH$208</v>
      </c>
      <c r="S208" s="565"/>
      <c r="T208" s="565"/>
      <c r="U208" s="565"/>
      <c r="V208" s="565"/>
      <c r="W208" s="565"/>
      <c r="X208" s="565"/>
      <c r="Y208" s="565"/>
      <c r="Z208" s="565"/>
      <c r="AA208" s="565"/>
      <c r="AB208" s="565"/>
      <c r="AC208" s="565"/>
      <c r="AD208" s="565"/>
      <c r="AE208" s="565"/>
      <c r="AF208" s="565"/>
      <c r="AG208" s="565"/>
      <c r="AH208" s="565"/>
      <c r="AJ208" s="164" t="str">
        <f t="shared" si="65"/>
        <v/>
      </c>
      <c r="AK208" s="152" t="str">
        <f t="shared" ca="1" si="66"/>
        <v/>
      </c>
      <c r="AL208" s="165" t="str">
        <f t="shared" si="67"/>
        <v/>
      </c>
      <c r="AN208" s="154" t="str">
        <f t="shared" si="78"/>
        <v/>
      </c>
      <c r="AO208" s="835" t="str">
        <f t="shared" si="79"/>
        <v/>
      </c>
      <c r="AP208" s="155" t="str">
        <f t="shared" si="80"/>
        <v/>
      </c>
      <c r="AR208" s="166" t="str">
        <f t="shared" si="68"/>
        <v/>
      </c>
      <c r="AS208" s="167" t="str">
        <f t="shared" si="69"/>
        <v/>
      </c>
      <c r="AT208" s="168" t="str">
        <f t="shared" si="70"/>
        <v/>
      </c>
      <c r="AV208" s="160" t="str" cm="1">
        <f t="array" aca="1" ref="AV208" ca="1">IF(AND($M208=1,ISNUMBER(INDIRECT(ADDRESS(ROW(),COLUMN()-_mp_perc_gap)))), INDIRECT(ADDRESS(ROW(),COLUMN()-_mp_perc_gap))*(1-AV$8)*(1-$BQ$8), "")</f>
        <v/>
      </c>
      <c r="AW208" s="160" t="str" cm="1">
        <f t="array" aca="1" ref="AW208" ca="1">IF(AND($M208=1,ISNUMBER(INDIRECT(ADDRESS(ROW(),COLUMN()-_mp_perc_gap)))), INDIRECT(ADDRESS(ROW(),COLUMN()-_mp_perc_gap))*(1-AW$8)*(1-$BQ$8), "")</f>
        <v/>
      </c>
      <c r="AX208" s="160" t="str" cm="1">
        <f t="array" aca="1" ref="AX208" ca="1">IF(AND($M208=1,ISNUMBER(INDIRECT(ADDRESS(ROW(),COLUMN()-_mp_perc_gap)))), INDIRECT(ADDRESS(ROW(),COLUMN()-_mp_perc_gap))*(1-AX$8)*(1-$BQ$8), "")</f>
        <v/>
      </c>
      <c r="AY208" s="160" t="str" cm="1">
        <f t="array" aca="1" ref="AY208" ca="1">IF(AND($M208=1,ISNUMBER(INDIRECT(ADDRESS(ROW(),COLUMN()-_mp_perc_gap)))), INDIRECT(ADDRESS(ROW(),COLUMN()-_mp_perc_gap))*(1-AY$8)*(1-$BQ$8), "")</f>
        <v/>
      </c>
      <c r="AZ208" s="160" t="str" cm="1">
        <f t="array" aca="1" ref="AZ208" ca="1">IF(AND($M208=1,ISNUMBER(INDIRECT(ADDRESS(ROW(),COLUMN()-_mp_perc_gap)))), INDIRECT(ADDRESS(ROW(),COLUMN()-_mp_perc_gap))*(1-AZ$8)*(1-$BQ$8), "")</f>
        <v/>
      </c>
      <c r="BA208" s="160" t="str" cm="1">
        <f t="array" aca="1" ref="BA208" ca="1">IF(AND($M208=1,ISNUMBER(INDIRECT(ADDRESS(ROW(),COLUMN()-_mp_perc_gap)))), INDIRECT(ADDRESS(ROW(),COLUMN()-_mp_perc_gap))*(1-BA$8)*(1-$BQ$8), "")</f>
        <v/>
      </c>
      <c r="BB208" s="160" t="str" cm="1">
        <f t="array" aca="1" ref="BB208" ca="1">IF(AND($M208=1,ISNUMBER(INDIRECT(ADDRESS(ROW(),COLUMN()-_mp_perc_gap)))), INDIRECT(ADDRESS(ROW(),COLUMN()-_mp_perc_gap))*(1-BB$8)*(1-$BQ$8), "")</f>
        <v/>
      </c>
      <c r="BC208" s="160" t="str" cm="1">
        <f t="array" aca="1" ref="BC208" ca="1">IF(AND($M208=1,ISNUMBER(INDIRECT(ADDRESS(ROW(),COLUMN()-_mp_perc_gap)))), INDIRECT(ADDRESS(ROW(),COLUMN()-_mp_perc_gap))*(1-BC$8)*(1-$BQ$8), "")</f>
        <v/>
      </c>
      <c r="BD208" s="160" t="str" cm="1">
        <f t="array" aca="1" ref="BD208" ca="1">IF(AND($M208=1,ISNUMBER(INDIRECT(ADDRESS(ROW(),COLUMN()-_mp_perc_gap)))), INDIRECT(ADDRESS(ROW(),COLUMN()-_mp_perc_gap))*(1-BD$8)*(1-$BQ$8), "")</f>
        <v/>
      </c>
      <c r="BE208" s="160" t="str" cm="1">
        <f t="array" aca="1" ref="BE208" ca="1">IF(AND($M208=1,ISNUMBER(INDIRECT(ADDRESS(ROW(),COLUMN()-_mp_perc_gap)))), INDIRECT(ADDRESS(ROW(),COLUMN()-_mp_perc_gap))*(1-BE$8)*(1-$BQ$8), "")</f>
        <v/>
      </c>
      <c r="BF208" s="160" t="str" cm="1">
        <f t="array" aca="1" ref="BF208" ca="1">IF(AND($M208=1,ISNUMBER(INDIRECT(ADDRESS(ROW(),COLUMN()-_mp_perc_gap)))), INDIRECT(ADDRESS(ROW(),COLUMN()-_mp_perc_gap))*(1-BF$8)*(1-$BQ$8), "")</f>
        <v/>
      </c>
      <c r="BG208" s="160" t="str" cm="1">
        <f t="array" aca="1" ref="BG208" ca="1">IF(AND($M208=1,ISNUMBER(INDIRECT(ADDRESS(ROW(),COLUMN()-_mp_perc_gap)))), INDIRECT(ADDRESS(ROW(),COLUMN()-_mp_perc_gap))*(1-BG$8)*(1-$BQ$8), "")</f>
        <v/>
      </c>
      <c r="BH208" s="160" t="str" cm="1">
        <f t="array" aca="1" ref="BH208" ca="1">IF(AND($M208=1,ISNUMBER(INDIRECT(ADDRESS(ROW(),COLUMN()-_mp_perc_gap)))), INDIRECT(ADDRESS(ROW(),COLUMN()-_mp_perc_gap))*(1-BH$8)*(1-$BQ$8), "")</f>
        <v/>
      </c>
      <c r="BI208" s="160" t="str" cm="1">
        <f t="array" aca="1" ref="BI208" ca="1">IF(AND($M208=1,ISNUMBER(INDIRECT(ADDRESS(ROW(),COLUMN()-_mp_perc_gap)))), INDIRECT(ADDRESS(ROW(),COLUMN()-_mp_perc_gap))*(1-BI$8)*(1-$BQ$8), "")</f>
        <v/>
      </c>
      <c r="BJ208" s="160" t="str" cm="1">
        <f t="array" aca="1" ref="BJ208" ca="1">IF(AND($M208=1,ISNUMBER(INDIRECT(ADDRESS(ROW(),COLUMN()-_mp_perc_gap)))), INDIRECT(ADDRESS(ROW(),COLUMN()-_mp_perc_gap))*(1-BJ$8)*(1-$BQ$8), "")</f>
        <v/>
      </c>
      <c r="BK208" s="160" t="str" cm="1">
        <f t="array" aca="1" ref="BK208" ca="1">IF(AND($M208=1,ISNUMBER(INDIRECT(ADDRESS(ROW(),COLUMN()-_mp_perc_gap)))), INDIRECT(ADDRESS(ROW(),COLUMN()-_mp_perc_gap))*(1-BK$8)*(1-$BQ$8), "")</f>
        <v/>
      </c>
      <c r="BM208" s="169" t="str">
        <f t="shared" si="71"/>
        <v/>
      </c>
      <c r="BN208" s="842" t="str">
        <f t="shared" si="72"/>
        <v/>
      </c>
      <c r="BO208" s="843" t="str">
        <f t="shared" si="73"/>
        <v/>
      </c>
      <c r="BP208" s="841" t="str">
        <f t="shared" si="76"/>
        <v/>
      </c>
      <c r="BQ208" s="170"/>
      <c r="BR208" s="133" t="b">
        <f t="shared" si="74"/>
        <v>1</v>
      </c>
      <c r="BU208" s="171">
        <f t="shared" si="62"/>
        <v>0</v>
      </c>
      <c r="BV208" s="171"/>
    </row>
    <row r="209" spans="2:74" ht="14.95" customHeight="1" x14ac:dyDescent="0.2">
      <c r="B209" s="691">
        <v>198</v>
      </c>
      <c r="C209" s="554"/>
      <c r="D209" s="554"/>
      <c r="E209" s="555"/>
      <c r="F209" s="550"/>
      <c r="G209" s="551"/>
      <c r="H209" s="556"/>
      <c r="I209" s="557"/>
      <c r="J209" s="553"/>
      <c r="K209" s="146">
        <f t="shared" si="75"/>
        <v>0</v>
      </c>
      <c r="M209" s="147">
        <f t="shared" si="63"/>
        <v>0</v>
      </c>
      <c r="N209" s="148">
        <f xml:space="preserve"> IF(M209=0, 0,VLOOKUP($F209,'הנחיות למילוי-התחל כאן'!$F$6:$I$17,3,0))</f>
        <v>0</v>
      </c>
      <c r="O209" s="149">
        <f xml:space="preserve"> IF(M209=0, 0,VLOOKUP($F209,'הנחיות למילוי-התחל כאן'!$F$6:$I$17,4,0))</f>
        <v>0</v>
      </c>
      <c r="P209" s="852">
        <f t="shared" si="64"/>
        <v>0</v>
      </c>
      <c r="Q209" s="230" t="str">
        <f t="shared" si="77"/>
        <v>$S$209:$AH$209</v>
      </c>
      <c r="S209" s="565"/>
      <c r="T209" s="565"/>
      <c r="U209" s="565"/>
      <c r="V209" s="565"/>
      <c r="W209" s="565"/>
      <c r="X209" s="565"/>
      <c r="Y209" s="565"/>
      <c r="Z209" s="565"/>
      <c r="AA209" s="565"/>
      <c r="AB209" s="565"/>
      <c r="AC209" s="565"/>
      <c r="AD209" s="565"/>
      <c r="AE209" s="565"/>
      <c r="AF209" s="565"/>
      <c r="AG209" s="565"/>
      <c r="AH209" s="565"/>
      <c r="AJ209" s="164" t="str">
        <f t="shared" si="65"/>
        <v/>
      </c>
      <c r="AK209" s="152" t="str">
        <f t="shared" ca="1" si="66"/>
        <v/>
      </c>
      <c r="AL209" s="165" t="str">
        <f t="shared" si="67"/>
        <v/>
      </c>
      <c r="AN209" s="154" t="str">
        <f t="shared" si="78"/>
        <v/>
      </c>
      <c r="AO209" s="835" t="str">
        <f t="shared" si="79"/>
        <v/>
      </c>
      <c r="AP209" s="155" t="str">
        <f t="shared" si="80"/>
        <v/>
      </c>
      <c r="AR209" s="166" t="str">
        <f t="shared" si="68"/>
        <v/>
      </c>
      <c r="AS209" s="167" t="str">
        <f t="shared" si="69"/>
        <v/>
      </c>
      <c r="AT209" s="168" t="str">
        <f t="shared" si="70"/>
        <v/>
      </c>
      <c r="AV209" s="160" t="str" cm="1">
        <f t="array" aca="1" ref="AV209" ca="1">IF(AND($M209=1,ISNUMBER(INDIRECT(ADDRESS(ROW(),COLUMN()-_mp_perc_gap)))), INDIRECT(ADDRESS(ROW(),COLUMN()-_mp_perc_gap))*(1-AV$8)*(1-$BQ$8), "")</f>
        <v/>
      </c>
      <c r="AW209" s="160" t="str" cm="1">
        <f t="array" aca="1" ref="AW209" ca="1">IF(AND($M209=1,ISNUMBER(INDIRECT(ADDRESS(ROW(),COLUMN()-_mp_perc_gap)))), INDIRECT(ADDRESS(ROW(),COLUMN()-_mp_perc_gap))*(1-AW$8)*(1-$BQ$8), "")</f>
        <v/>
      </c>
      <c r="AX209" s="160" t="str" cm="1">
        <f t="array" aca="1" ref="AX209" ca="1">IF(AND($M209=1,ISNUMBER(INDIRECT(ADDRESS(ROW(),COLUMN()-_mp_perc_gap)))), INDIRECT(ADDRESS(ROW(),COLUMN()-_mp_perc_gap))*(1-AX$8)*(1-$BQ$8), "")</f>
        <v/>
      </c>
      <c r="AY209" s="160" t="str" cm="1">
        <f t="array" aca="1" ref="AY209" ca="1">IF(AND($M209=1,ISNUMBER(INDIRECT(ADDRESS(ROW(),COLUMN()-_mp_perc_gap)))), INDIRECT(ADDRESS(ROW(),COLUMN()-_mp_perc_gap))*(1-AY$8)*(1-$BQ$8), "")</f>
        <v/>
      </c>
      <c r="AZ209" s="160" t="str" cm="1">
        <f t="array" aca="1" ref="AZ209" ca="1">IF(AND($M209=1,ISNUMBER(INDIRECT(ADDRESS(ROW(),COLUMN()-_mp_perc_gap)))), INDIRECT(ADDRESS(ROW(),COLUMN()-_mp_perc_gap))*(1-AZ$8)*(1-$BQ$8), "")</f>
        <v/>
      </c>
      <c r="BA209" s="160" t="str" cm="1">
        <f t="array" aca="1" ref="BA209" ca="1">IF(AND($M209=1,ISNUMBER(INDIRECT(ADDRESS(ROW(),COLUMN()-_mp_perc_gap)))), INDIRECT(ADDRESS(ROW(),COLUMN()-_mp_perc_gap))*(1-BA$8)*(1-$BQ$8), "")</f>
        <v/>
      </c>
      <c r="BB209" s="160" t="str" cm="1">
        <f t="array" aca="1" ref="BB209" ca="1">IF(AND($M209=1,ISNUMBER(INDIRECT(ADDRESS(ROW(),COLUMN()-_mp_perc_gap)))), INDIRECT(ADDRESS(ROW(),COLUMN()-_mp_perc_gap))*(1-BB$8)*(1-$BQ$8), "")</f>
        <v/>
      </c>
      <c r="BC209" s="160" t="str" cm="1">
        <f t="array" aca="1" ref="BC209" ca="1">IF(AND($M209=1,ISNUMBER(INDIRECT(ADDRESS(ROW(),COLUMN()-_mp_perc_gap)))), INDIRECT(ADDRESS(ROW(),COLUMN()-_mp_perc_gap))*(1-BC$8)*(1-$BQ$8), "")</f>
        <v/>
      </c>
      <c r="BD209" s="160" t="str" cm="1">
        <f t="array" aca="1" ref="BD209" ca="1">IF(AND($M209=1,ISNUMBER(INDIRECT(ADDRESS(ROW(),COLUMN()-_mp_perc_gap)))), INDIRECT(ADDRESS(ROW(),COLUMN()-_mp_perc_gap))*(1-BD$8)*(1-$BQ$8), "")</f>
        <v/>
      </c>
      <c r="BE209" s="160" t="str" cm="1">
        <f t="array" aca="1" ref="BE209" ca="1">IF(AND($M209=1,ISNUMBER(INDIRECT(ADDRESS(ROW(),COLUMN()-_mp_perc_gap)))), INDIRECT(ADDRESS(ROW(),COLUMN()-_mp_perc_gap))*(1-BE$8)*(1-$BQ$8), "")</f>
        <v/>
      </c>
      <c r="BF209" s="160" t="str" cm="1">
        <f t="array" aca="1" ref="BF209" ca="1">IF(AND($M209=1,ISNUMBER(INDIRECT(ADDRESS(ROW(),COLUMN()-_mp_perc_gap)))), INDIRECT(ADDRESS(ROW(),COLUMN()-_mp_perc_gap))*(1-BF$8)*(1-$BQ$8), "")</f>
        <v/>
      </c>
      <c r="BG209" s="160" t="str" cm="1">
        <f t="array" aca="1" ref="BG209" ca="1">IF(AND($M209=1,ISNUMBER(INDIRECT(ADDRESS(ROW(),COLUMN()-_mp_perc_gap)))), INDIRECT(ADDRESS(ROW(),COLUMN()-_mp_perc_gap))*(1-BG$8)*(1-$BQ$8), "")</f>
        <v/>
      </c>
      <c r="BH209" s="160" t="str" cm="1">
        <f t="array" aca="1" ref="BH209" ca="1">IF(AND($M209=1,ISNUMBER(INDIRECT(ADDRESS(ROW(),COLUMN()-_mp_perc_gap)))), INDIRECT(ADDRESS(ROW(),COLUMN()-_mp_perc_gap))*(1-BH$8)*(1-$BQ$8), "")</f>
        <v/>
      </c>
      <c r="BI209" s="160" t="str" cm="1">
        <f t="array" aca="1" ref="BI209" ca="1">IF(AND($M209=1,ISNUMBER(INDIRECT(ADDRESS(ROW(),COLUMN()-_mp_perc_gap)))), INDIRECT(ADDRESS(ROW(),COLUMN()-_mp_perc_gap))*(1-BI$8)*(1-$BQ$8), "")</f>
        <v/>
      </c>
      <c r="BJ209" s="160" t="str" cm="1">
        <f t="array" aca="1" ref="BJ209" ca="1">IF(AND($M209=1,ISNUMBER(INDIRECT(ADDRESS(ROW(),COLUMN()-_mp_perc_gap)))), INDIRECT(ADDRESS(ROW(),COLUMN()-_mp_perc_gap))*(1-BJ$8)*(1-$BQ$8), "")</f>
        <v/>
      </c>
      <c r="BK209" s="160" t="str" cm="1">
        <f t="array" aca="1" ref="BK209" ca="1">IF(AND($M209=1,ISNUMBER(INDIRECT(ADDRESS(ROW(),COLUMN()-_mp_perc_gap)))), INDIRECT(ADDRESS(ROW(),COLUMN()-_mp_perc_gap))*(1-BK$8)*(1-$BQ$8), "")</f>
        <v/>
      </c>
      <c r="BM209" s="169" t="str">
        <f t="shared" si="71"/>
        <v/>
      </c>
      <c r="BN209" s="842" t="str">
        <f t="shared" si="72"/>
        <v/>
      </c>
      <c r="BO209" s="843" t="str">
        <f t="shared" si="73"/>
        <v/>
      </c>
      <c r="BP209" s="841" t="str">
        <f t="shared" si="76"/>
        <v/>
      </c>
      <c r="BQ209" s="170"/>
      <c r="BR209" s="133" t="b">
        <f t="shared" si="74"/>
        <v>1</v>
      </c>
      <c r="BU209" s="171">
        <f t="shared" si="62"/>
        <v>0</v>
      </c>
      <c r="BV209" s="171"/>
    </row>
    <row r="210" spans="2:74" ht="14.95" customHeight="1" x14ac:dyDescent="0.2">
      <c r="B210" s="691">
        <v>199</v>
      </c>
      <c r="C210" s="554"/>
      <c r="D210" s="554"/>
      <c r="E210" s="555"/>
      <c r="F210" s="550"/>
      <c r="G210" s="551"/>
      <c r="H210" s="556"/>
      <c r="I210" s="557"/>
      <c r="J210" s="553"/>
      <c r="K210" s="146">
        <f t="shared" si="75"/>
        <v>0</v>
      </c>
      <c r="M210" s="147">
        <f t="shared" si="63"/>
        <v>0</v>
      </c>
      <c r="N210" s="148">
        <f xml:space="preserve"> IF(M210=0, 0,VLOOKUP($F210,'הנחיות למילוי-התחל כאן'!$F$6:$I$17,3,0))</f>
        <v>0</v>
      </c>
      <c r="O210" s="149">
        <f xml:space="preserve"> IF(M210=0, 0,VLOOKUP($F210,'הנחיות למילוי-התחל כאן'!$F$6:$I$17,4,0))</f>
        <v>0</v>
      </c>
      <c r="P210" s="852">
        <f t="shared" si="64"/>
        <v>0</v>
      </c>
      <c r="Q210" s="230" t="str">
        <f t="shared" si="77"/>
        <v>$S$210:$AH$210</v>
      </c>
      <c r="S210" s="565"/>
      <c r="T210" s="565"/>
      <c r="U210" s="565"/>
      <c r="V210" s="565"/>
      <c r="W210" s="565"/>
      <c r="X210" s="565"/>
      <c r="Y210" s="565"/>
      <c r="Z210" s="565"/>
      <c r="AA210" s="565"/>
      <c r="AB210" s="565"/>
      <c r="AC210" s="565"/>
      <c r="AD210" s="565"/>
      <c r="AE210" s="565"/>
      <c r="AF210" s="565"/>
      <c r="AG210" s="565"/>
      <c r="AH210" s="565"/>
      <c r="AJ210" s="164" t="str">
        <f t="shared" si="65"/>
        <v/>
      </c>
      <c r="AK210" s="152" t="str">
        <f t="shared" ca="1" si="66"/>
        <v/>
      </c>
      <c r="AL210" s="165" t="str">
        <f t="shared" si="67"/>
        <v/>
      </c>
      <c r="AN210" s="154" t="str">
        <f t="shared" si="78"/>
        <v/>
      </c>
      <c r="AO210" s="835" t="str">
        <f t="shared" si="79"/>
        <v/>
      </c>
      <c r="AP210" s="155" t="str">
        <f t="shared" si="80"/>
        <v/>
      </c>
      <c r="AR210" s="166" t="str">
        <f t="shared" si="68"/>
        <v/>
      </c>
      <c r="AS210" s="167" t="str">
        <f t="shared" si="69"/>
        <v/>
      </c>
      <c r="AT210" s="168" t="str">
        <f t="shared" si="70"/>
        <v/>
      </c>
      <c r="AV210" s="160" t="str" cm="1">
        <f t="array" aca="1" ref="AV210" ca="1">IF(AND($M210=1,ISNUMBER(INDIRECT(ADDRESS(ROW(),COLUMN()-_mp_perc_gap)))), INDIRECT(ADDRESS(ROW(),COLUMN()-_mp_perc_gap))*(1-AV$8)*(1-$BQ$8), "")</f>
        <v/>
      </c>
      <c r="AW210" s="160" t="str" cm="1">
        <f t="array" aca="1" ref="AW210" ca="1">IF(AND($M210=1,ISNUMBER(INDIRECT(ADDRESS(ROW(),COLUMN()-_mp_perc_gap)))), INDIRECT(ADDRESS(ROW(),COLUMN()-_mp_perc_gap))*(1-AW$8)*(1-$BQ$8), "")</f>
        <v/>
      </c>
      <c r="AX210" s="160" t="str" cm="1">
        <f t="array" aca="1" ref="AX210" ca="1">IF(AND($M210=1,ISNUMBER(INDIRECT(ADDRESS(ROW(),COLUMN()-_mp_perc_gap)))), INDIRECT(ADDRESS(ROW(),COLUMN()-_mp_perc_gap))*(1-AX$8)*(1-$BQ$8), "")</f>
        <v/>
      </c>
      <c r="AY210" s="160" t="str" cm="1">
        <f t="array" aca="1" ref="AY210" ca="1">IF(AND($M210=1,ISNUMBER(INDIRECT(ADDRESS(ROW(),COLUMN()-_mp_perc_gap)))), INDIRECT(ADDRESS(ROW(),COLUMN()-_mp_perc_gap))*(1-AY$8)*(1-$BQ$8), "")</f>
        <v/>
      </c>
      <c r="AZ210" s="160" t="str" cm="1">
        <f t="array" aca="1" ref="AZ210" ca="1">IF(AND($M210=1,ISNUMBER(INDIRECT(ADDRESS(ROW(),COLUMN()-_mp_perc_gap)))), INDIRECT(ADDRESS(ROW(),COLUMN()-_mp_perc_gap))*(1-AZ$8)*(1-$BQ$8), "")</f>
        <v/>
      </c>
      <c r="BA210" s="160" t="str" cm="1">
        <f t="array" aca="1" ref="BA210" ca="1">IF(AND($M210=1,ISNUMBER(INDIRECT(ADDRESS(ROW(),COLUMN()-_mp_perc_gap)))), INDIRECT(ADDRESS(ROW(),COLUMN()-_mp_perc_gap))*(1-BA$8)*(1-$BQ$8), "")</f>
        <v/>
      </c>
      <c r="BB210" s="160" t="str" cm="1">
        <f t="array" aca="1" ref="BB210" ca="1">IF(AND($M210=1,ISNUMBER(INDIRECT(ADDRESS(ROW(),COLUMN()-_mp_perc_gap)))), INDIRECT(ADDRESS(ROW(),COLUMN()-_mp_perc_gap))*(1-BB$8)*(1-$BQ$8), "")</f>
        <v/>
      </c>
      <c r="BC210" s="160" t="str" cm="1">
        <f t="array" aca="1" ref="BC210" ca="1">IF(AND($M210=1,ISNUMBER(INDIRECT(ADDRESS(ROW(),COLUMN()-_mp_perc_gap)))), INDIRECT(ADDRESS(ROW(),COLUMN()-_mp_perc_gap))*(1-BC$8)*(1-$BQ$8), "")</f>
        <v/>
      </c>
      <c r="BD210" s="160" t="str" cm="1">
        <f t="array" aca="1" ref="BD210" ca="1">IF(AND($M210=1,ISNUMBER(INDIRECT(ADDRESS(ROW(),COLUMN()-_mp_perc_gap)))), INDIRECT(ADDRESS(ROW(),COLUMN()-_mp_perc_gap))*(1-BD$8)*(1-$BQ$8), "")</f>
        <v/>
      </c>
      <c r="BE210" s="160" t="str" cm="1">
        <f t="array" aca="1" ref="BE210" ca="1">IF(AND($M210=1,ISNUMBER(INDIRECT(ADDRESS(ROW(),COLUMN()-_mp_perc_gap)))), INDIRECT(ADDRESS(ROW(),COLUMN()-_mp_perc_gap))*(1-BE$8)*(1-$BQ$8), "")</f>
        <v/>
      </c>
      <c r="BF210" s="160" t="str" cm="1">
        <f t="array" aca="1" ref="BF210" ca="1">IF(AND($M210=1,ISNUMBER(INDIRECT(ADDRESS(ROW(),COLUMN()-_mp_perc_gap)))), INDIRECT(ADDRESS(ROW(),COLUMN()-_mp_perc_gap))*(1-BF$8)*(1-$BQ$8), "")</f>
        <v/>
      </c>
      <c r="BG210" s="160" t="str" cm="1">
        <f t="array" aca="1" ref="BG210" ca="1">IF(AND($M210=1,ISNUMBER(INDIRECT(ADDRESS(ROW(),COLUMN()-_mp_perc_gap)))), INDIRECT(ADDRESS(ROW(),COLUMN()-_mp_perc_gap))*(1-BG$8)*(1-$BQ$8), "")</f>
        <v/>
      </c>
      <c r="BH210" s="160" t="str" cm="1">
        <f t="array" aca="1" ref="BH210" ca="1">IF(AND($M210=1,ISNUMBER(INDIRECT(ADDRESS(ROW(),COLUMN()-_mp_perc_gap)))), INDIRECT(ADDRESS(ROW(),COLUMN()-_mp_perc_gap))*(1-BH$8)*(1-$BQ$8), "")</f>
        <v/>
      </c>
      <c r="BI210" s="160" t="str" cm="1">
        <f t="array" aca="1" ref="BI210" ca="1">IF(AND($M210=1,ISNUMBER(INDIRECT(ADDRESS(ROW(),COLUMN()-_mp_perc_gap)))), INDIRECT(ADDRESS(ROW(),COLUMN()-_mp_perc_gap))*(1-BI$8)*(1-$BQ$8), "")</f>
        <v/>
      </c>
      <c r="BJ210" s="160" t="str" cm="1">
        <f t="array" aca="1" ref="BJ210" ca="1">IF(AND($M210=1,ISNUMBER(INDIRECT(ADDRESS(ROW(),COLUMN()-_mp_perc_gap)))), INDIRECT(ADDRESS(ROW(),COLUMN()-_mp_perc_gap))*(1-BJ$8)*(1-$BQ$8), "")</f>
        <v/>
      </c>
      <c r="BK210" s="160" t="str" cm="1">
        <f t="array" aca="1" ref="BK210" ca="1">IF(AND($M210=1,ISNUMBER(INDIRECT(ADDRESS(ROW(),COLUMN()-_mp_perc_gap)))), INDIRECT(ADDRESS(ROW(),COLUMN()-_mp_perc_gap))*(1-BK$8)*(1-$BQ$8), "")</f>
        <v/>
      </c>
      <c r="BM210" s="169" t="str">
        <f t="shared" si="71"/>
        <v/>
      </c>
      <c r="BN210" s="842" t="str">
        <f t="shared" si="72"/>
        <v/>
      </c>
      <c r="BO210" s="843" t="str">
        <f t="shared" si="73"/>
        <v/>
      </c>
      <c r="BP210" s="841" t="str">
        <f t="shared" si="76"/>
        <v/>
      </c>
      <c r="BQ210" s="170"/>
      <c r="BR210" s="133" t="b">
        <f t="shared" si="74"/>
        <v>1</v>
      </c>
      <c r="BU210" s="171">
        <f t="shared" si="62"/>
        <v>0</v>
      </c>
      <c r="BV210" s="171"/>
    </row>
    <row r="211" spans="2:74" ht="14.95" customHeight="1" x14ac:dyDescent="0.2">
      <c r="B211" s="691">
        <v>200</v>
      </c>
      <c r="C211" s="554"/>
      <c r="D211" s="554"/>
      <c r="E211" s="555"/>
      <c r="F211" s="550"/>
      <c r="G211" s="551"/>
      <c r="H211" s="556"/>
      <c r="I211" s="557"/>
      <c r="J211" s="553"/>
      <c r="K211" s="146">
        <f t="shared" si="75"/>
        <v>0</v>
      </c>
      <c r="M211" s="147">
        <f t="shared" si="63"/>
        <v>0</v>
      </c>
      <c r="N211" s="148">
        <f xml:space="preserve"> IF(M211=0, 0,VLOOKUP($F211,'הנחיות למילוי-התחל כאן'!$F$6:$I$17,3,0))</f>
        <v>0</v>
      </c>
      <c r="O211" s="149">
        <f xml:space="preserve"> IF(M211=0, 0,VLOOKUP($F211,'הנחיות למילוי-התחל כאן'!$F$6:$I$17,4,0))</f>
        <v>0</v>
      </c>
      <c r="P211" s="852">
        <f t="shared" si="64"/>
        <v>0</v>
      </c>
      <c r="Q211" s="230" t="str">
        <f t="shared" si="77"/>
        <v>$S$211:$AH$211</v>
      </c>
      <c r="S211" s="565"/>
      <c r="T211" s="565"/>
      <c r="U211" s="565"/>
      <c r="V211" s="565"/>
      <c r="W211" s="565"/>
      <c r="X211" s="565"/>
      <c r="Y211" s="565"/>
      <c r="Z211" s="565"/>
      <c r="AA211" s="565"/>
      <c r="AB211" s="565"/>
      <c r="AC211" s="565"/>
      <c r="AD211" s="565"/>
      <c r="AE211" s="565"/>
      <c r="AF211" s="565"/>
      <c r="AG211" s="565"/>
      <c r="AH211" s="565"/>
      <c r="AJ211" s="164" t="str">
        <f t="shared" si="65"/>
        <v/>
      </c>
      <c r="AK211" s="152" t="str">
        <f t="shared" ca="1" si="66"/>
        <v/>
      </c>
      <c r="AL211" s="165" t="str">
        <f t="shared" si="67"/>
        <v/>
      </c>
      <c r="AN211" s="154" t="str">
        <f t="shared" si="78"/>
        <v/>
      </c>
      <c r="AO211" s="835" t="str">
        <f t="shared" si="79"/>
        <v/>
      </c>
      <c r="AP211" s="155" t="str">
        <f t="shared" si="80"/>
        <v/>
      </c>
      <c r="AR211" s="166" t="str">
        <f t="shared" si="68"/>
        <v/>
      </c>
      <c r="AS211" s="167" t="str">
        <f t="shared" si="69"/>
        <v/>
      </c>
      <c r="AT211" s="168" t="str">
        <f t="shared" si="70"/>
        <v/>
      </c>
      <c r="AV211" s="160" t="str" cm="1">
        <f t="array" aca="1" ref="AV211" ca="1">IF(AND($M211=1,ISNUMBER(INDIRECT(ADDRESS(ROW(),COLUMN()-_mp_perc_gap)))), INDIRECT(ADDRESS(ROW(),COLUMN()-_mp_perc_gap))*(1-AV$8)*(1-$BQ$8), "")</f>
        <v/>
      </c>
      <c r="AW211" s="160" t="str" cm="1">
        <f t="array" aca="1" ref="AW211" ca="1">IF(AND($M211=1,ISNUMBER(INDIRECT(ADDRESS(ROW(),COLUMN()-_mp_perc_gap)))), INDIRECT(ADDRESS(ROW(),COLUMN()-_mp_perc_gap))*(1-AW$8)*(1-$BQ$8), "")</f>
        <v/>
      </c>
      <c r="AX211" s="160" t="str" cm="1">
        <f t="array" aca="1" ref="AX211" ca="1">IF(AND($M211=1,ISNUMBER(INDIRECT(ADDRESS(ROW(),COLUMN()-_mp_perc_gap)))), INDIRECT(ADDRESS(ROW(),COLUMN()-_mp_perc_gap))*(1-AX$8)*(1-$BQ$8), "")</f>
        <v/>
      </c>
      <c r="AY211" s="160" t="str" cm="1">
        <f t="array" aca="1" ref="AY211" ca="1">IF(AND($M211=1,ISNUMBER(INDIRECT(ADDRESS(ROW(),COLUMN()-_mp_perc_gap)))), INDIRECT(ADDRESS(ROW(),COLUMN()-_mp_perc_gap))*(1-AY$8)*(1-$BQ$8), "")</f>
        <v/>
      </c>
      <c r="AZ211" s="160" t="str" cm="1">
        <f t="array" aca="1" ref="AZ211" ca="1">IF(AND($M211=1,ISNUMBER(INDIRECT(ADDRESS(ROW(),COLUMN()-_mp_perc_gap)))), INDIRECT(ADDRESS(ROW(),COLUMN()-_mp_perc_gap))*(1-AZ$8)*(1-$BQ$8), "")</f>
        <v/>
      </c>
      <c r="BA211" s="160" t="str" cm="1">
        <f t="array" aca="1" ref="BA211" ca="1">IF(AND($M211=1,ISNUMBER(INDIRECT(ADDRESS(ROW(),COLUMN()-_mp_perc_gap)))), INDIRECT(ADDRESS(ROW(),COLUMN()-_mp_perc_gap))*(1-BA$8)*(1-$BQ$8), "")</f>
        <v/>
      </c>
      <c r="BB211" s="160" t="str" cm="1">
        <f t="array" aca="1" ref="BB211" ca="1">IF(AND($M211=1,ISNUMBER(INDIRECT(ADDRESS(ROW(),COLUMN()-_mp_perc_gap)))), INDIRECT(ADDRESS(ROW(),COLUMN()-_mp_perc_gap))*(1-BB$8)*(1-$BQ$8), "")</f>
        <v/>
      </c>
      <c r="BC211" s="160" t="str" cm="1">
        <f t="array" aca="1" ref="BC211" ca="1">IF(AND($M211=1,ISNUMBER(INDIRECT(ADDRESS(ROW(),COLUMN()-_mp_perc_gap)))), INDIRECT(ADDRESS(ROW(),COLUMN()-_mp_perc_gap))*(1-BC$8)*(1-$BQ$8), "")</f>
        <v/>
      </c>
      <c r="BD211" s="160" t="str" cm="1">
        <f t="array" aca="1" ref="BD211" ca="1">IF(AND($M211=1,ISNUMBER(INDIRECT(ADDRESS(ROW(),COLUMN()-_mp_perc_gap)))), INDIRECT(ADDRESS(ROW(),COLUMN()-_mp_perc_gap))*(1-BD$8)*(1-$BQ$8), "")</f>
        <v/>
      </c>
      <c r="BE211" s="160" t="str" cm="1">
        <f t="array" aca="1" ref="BE211" ca="1">IF(AND($M211=1,ISNUMBER(INDIRECT(ADDRESS(ROW(),COLUMN()-_mp_perc_gap)))), INDIRECT(ADDRESS(ROW(),COLUMN()-_mp_perc_gap))*(1-BE$8)*(1-$BQ$8), "")</f>
        <v/>
      </c>
      <c r="BF211" s="160" t="str" cm="1">
        <f t="array" aca="1" ref="BF211" ca="1">IF(AND($M211=1,ISNUMBER(INDIRECT(ADDRESS(ROW(),COLUMN()-_mp_perc_gap)))), INDIRECT(ADDRESS(ROW(),COLUMN()-_mp_perc_gap))*(1-BF$8)*(1-$BQ$8), "")</f>
        <v/>
      </c>
      <c r="BG211" s="160" t="str" cm="1">
        <f t="array" aca="1" ref="BG211" ca="1">IF(AND($M211=1,ISNUMBER(INDIRECT(ADDRESS(ROW(),COLUMN()-_mp_perc_gap)))), INDIRECT(ADDRESS(ROW(),COLUMN()-_mp_perc_gap))*(1-BG$8)*(1-$BQ$8), "")</f>
        <v/>
      </c>
      <c r="BH211" s="160" t="str" cm="1">
        <f t="array" aca="1" ref="BH211" ca="1">IF(AND($M211=1,ISNUMBER(INDIRECT(ADDRESS(ROW(),COLUMN()-_mp_perc_gap)))), INDIRECT(ADDRESS(ROW(),COLUMN()-_mp_perc_gap))*(1-BH$8)*(1-$BQ$8), "")</f>
        <v/>
      </c>
      <c r="BI211" s="160" t="str" cm="1">
        <f t="array" aca="1" ref="BI211" ca="1">IF(AND($M211=1,ISNUMBER(INDIRECT(ADDRESS(ROW(),COLUMN()-_mp_perc_gap)))), INDIRECT(ADDRESS(ROW(),COLUMN()-_mp_perc_gap))*(1-BI$8)*(1-$BQ$8), "")</f>
        <v/>
      </c>
      <c r="BJ211" s="160" t="str" cm="1">
        <f t="array" aca="1" ref="BJ211" ca="1">IF(AND($M211=1,ISNUMBER(INDIRECT(ADDRESS(ROW(),COLUMN()-_mp_perc_gap)))), INDIRECT(ADDRESS(ROW(),COLUMN()-_mp_perc_gap))*(1-BJ$8)*(1-$BQ$8), "")</f>
        <v/>
      </c>
      <c r="BK211" s="160" t="str" cm="1">
        <f t="array" aca="1" ref="BK211" ca="1">IF(AND($M211=1,ISNUMBER(INDIRECT(ADDRESS(ROW(),COLUMN()-_mp_perc_gap)))), INDIRECT(ADDRESS(ROW(),COLUMN()-_mp_perc_gap))*(1-BK$8)*(1-$BQ$8), "")</f>
        <v/>
      </c>
      <c r="BM211" s="169" t="str">
        <f t="shared" si="71"/>
        <v/>
      </c>
      <c r="BN211" s="842" t="str">
        <f t="shared" si="72"/>
        <v/>
      </c>
      <c r="BO211" s="843" t="str">
        <f t="shared" si="73"/>
        <v/>
      </c>
      <c r="BP211" s="841" t="str">
        <f t="shared" si="76"/>
        <v/>
      </c>
      <c r="BQ211" s="170"/>
      <c r="BR211" s="133" t="b">
        <f t="shared" si="74"/>
        <v>1</v>
      </c>
      <c r="BU211" s="171">
        <f t="shared" si="62"/>
        <v>0</v>
      </c>
      <c r="BV211" s="171"/>
    </row>
    <row r="212" spans="2:74" ht="14.95" customHeight="1" x14ac:dyDescent="0.2">
      <c r="B212" s="691">
        <v>201</v>
      </c>
      <c r="C212" s="554"/>
      <c r="D212" s="554"/>
      <c r="E212" s="555"/>
      <c r="F212" s="550"/>
      <c r="G212" s="551"/>
      <c r="H212" s="556"/>
      <c r="I212" s="557"/>
      <c r="J212" s="553"/>
      <c r="K212" s="146">
        <f t="shared" si="75"/>
        <v>0</v>
      </c>
      <c r="M212" s="147">
        <f t="shared" si="63"/>
        <v>0</v>
      </c>
      <c r="N212" s="148">
        <f xml:space="preserve"> IF(M212=0, 0,VLOOKUP($F212,'הנחיות למילוי-התחל כאן'!$F$6:$I$17,3,0))</f>
        <v>0</v>
      </c>
      <c r="O212" s="149">
        <f xml:space="preserve"> IF(M212=0, 0,VLOOKUP($F212,'הנחיות למילוי-התחל כאן'!$F$6:$I$17,4,0))</f>
        <v>0</v>
      </c>
      <c r="P212" s="852">
        <f t="shared" si="64"/>
        <v>0</v>
      </c>
      <c r="Q212" s="230" t="str">
        <f t="shared" si="77"/>
        <v>$S$212:$AH$212</v>
      </c>
      <c r="S212" s="565"/>
      <c r="T212" s="565"/>
      <c r="U212" s="565"/>
      <c r="V212" s="565"/>
      <c r="W212" s="565"/>
      <c r="X212" s="565"/>
      <c r="Y212" s="565"/>
      <c r="Z212" s="565"/>
      <c r="AA212" s="565"/>
      <c r="AB212" s="565"/>
      <c r="AC212" s="565"/>
      <c r="AD212" s="565"/>
      <c r="AE212" s="565"/>
      <c r="AF212" s="565"/>
      <c r="AG212" s="565"/>
      <c r="AH212" s="565"/>
      <c r="AJ212" s="164" t="str">
        <f t="shared" si="65"/>
        <v/>
      </c>
      <c r="AK212" s="152" t="str">
        <f t="shared" ca="1" si="66"/>
        <v/>
      </c>
      <c r="AL212" s="165" t="str">
        <f t="shared" si="67"/>
        <v/>
      </c>
      <c r="AN212" s="154" t="str">
        <f t="shared" si="78"/>
        <v/>
      </c>
      <c r="AO212" s="835" t="str">
        <f t="shared" si="79"/>
        <v/>
      </c>
      <c r="AP212" s="155" t="str">
        <f t="shared" si="80"/>
        <v/>
      </c>
      <c r="AR212" s="166" t="str">
        <f t="shared" si="68"/>
        <v/>
      </c>
      <c r="AS212" s="167" t="str">
        <f t="shared" si="69"/>
        <v/>
      </c>
      <c r="AT212" s="168" t="str">
        <f t="shared" si="70"/>
        <v/>
      </c>
      <c r="AV212" s="160" t="str" cm="1">
        <f t="array" aca="1" ref="AV212" ca="1">IF(AND($M212=1,ISNUMBER(INDIRECT(ADDRESS(ROW(),COLUMN()-_mp_perc_gap)))), INDIRECT(ADDRESS(ROW(),COLUMN()-_mp_perc_gap))*(1-AV$8)*(1-$BQ$8), "")</f>
        <v/>
      </c>
      <c r="AW212" s="160" t="str" cm="1">
        <f t="array" aca="1" ref="AW212" ca="1">IF(AND($M212=1,ISNUMBER(INDIRECT(ADDRESS(ROW(),COLUMN()-_mp_perc_gap)))), INDIRECT(ADDRESS(ROW(),COLUMN()-_mp_perc_gap))*(1-AW$8)*(1-$BQ$8), "")</f>
        <v/>
      </c>
      <c r="AX212" s="160" t="str" cm="1">
        <f t="array" aca="1" ref="AX212" ca="1">IF(AND($M212=1,ISNUMBER(INDIRECT(ADDRESS(ROW(),COLUMN()-_mp_perc_gap)))), INDIRECT(ADDRESS(ROW(),COLUMN()-_mp_perc_gap))*(1-AX$8)*(1-$BQ$8), "")</f>
        <v/>
      </c>
      <c r="AY212" s="160" t="str" cm="1">
        <f t="array" aca="1" ref="AY212" ca="1">IF(AND($M212=1,ISNUMBER(INDIRECT(ADDRESS(ROW(),COLUMN()-_mp_perc_gap)))), INDIRECT(ADDRESS(ROW(),COLUMN()-_mp_perc_gap))*(1-AY$8)*(1-$BQ$8), "")</f>
        <v/>
      </c>
      <c r="AZ212" s="160" t="str" cm="1">
        <f t="array" aca="1" ref="AZ212" ca="1">IF(AND($M212=1,ISNUMBER(INDIRECT(ADDRESS(ROW(),COLUMN()-_mp_perc_gap)))), INDIRECT(ADDRESS(ROW(),COLUMN()-_mp_perc_gap))*(1-AZ$8)*(1-$BQ$8), "")</f>
        <v/>
      </c>
      <c r="BA212" s="160" t="str" cm="1">
        <f t="array" aca="1" ref="BA212" ca="1">IF(AND($M212=1,ISNUMBER(INDIRECT(ADDRESS(ROW(),COLUMN()-_mp_perc_gap)))), INDIRECT(ADDRESS(ROW(),COLUMN()-_mp_perc_gap))*(1-BA$8)*(1-$BQ$8), "")</f>
        <v/>
      </c>
      <c r="BB212" s="160" t="str" cm="1">
        <f t="array" aca="1" ref="BB212" ca="1">IF(AND($M212=1,ISNUMBER(INDIRECT(ADDRESS(ROW(),COLUMN()-_mp_perc_gap)))), INDIRECT(ADDRESS(ROW(),COLUMN()-_mp_perc_gap))*(1-BB$8)*(1-$BQ$8), "")</f>
        <v/>
      </c>
      <c r="BC212" s="160" t="str" cm="1">
        <f t="array" aca="1" ref="BC212" ca="1">IF(AND($M212=1,ISNUMBER(INDIRECT(ADDRESS(ROW(),COLUMN()-_mp_perc_gap)))), INDIRECT(ADDRESS(ROW(),COLUMN()-_mp_perc_gap))*(1-BC$8)*(1-$BQ$8), "")</f>
        <v/>
      </c>
      <c r="BD212" s="160" t="str" cm="1">
        <f t="array" aca="1" ref="BD212" ca="1">IF(AND($M212=1,ISNUMBER(INDIRECT(ADDRESS(ROW(),COLUMN()-_mp_perc_gap)))), INDIRECT(ADDRESS(ROW(),COLUMN()-_mp_perc_gap))*(1-BD$8)*(1-$BQ$8), "")</f>
        <v/>
      </c>
      <c r="BE212" s="160" t="str" cm="1">
        <f t="array" aca="1" ref="BE212" ca="1">IF(AND($M212=1,ISNUMBER(INDIRECT(ADDRESS(ROW(),COLUMN()-_mp_perc_gap)))), INDIRECT(ADDRESS(ROW(),COLUMN()-_mp_perc_gap))*(1-BE$8)*(1-$BQ$8), "")</f>
        <v/>
      </c>
      <c r="BF212" s="160" t="str" cm="1">
        <f t="array" aca="1" ref="BF212" ca="1">IF(AND($M212=1,ISNUMBER(INDIRECT(ADDRESS(ROW(),COLUMN()-_mp_perc_gap)))), INDIRECT(ADDRESS(ROW(),COLUMN()-_mp_perc_gap))*(1-BF$8)*(1-$BQ$8), "")</f>
        <v/>
      </c>
      <c r="BG212" s="160" t="str" cm="1">
        <f t="array" aca="1" ref="BG212" ca="1">IF(AND($M212=1,ISNUMBER(INDIRECT(ADDRESS(ROW(),COLUMN()-_mp_perc_gap)))), INDIRECT(ADDRESS(ROW(),COLUMN()-_mp_perc_gap))*(1-BG$8)*(1-$BQ$8), "")</f>
        <v/>
      </c>
      <c r="BH212" s="160" t="str" cm="1">
        <f t="array" aca="1" ref="BH212" ca="1">IF(AND($M212=1,ISNUMBER(INDIRECT(ADDRESS(ROW(),COLUMN()-_mp_perc_gap)))), INDIRECT(ADDRESS(ROW(),COLUMN()-_mp_perc_gap))*(1-BH$8)*(1-$BQ$8), "")</f>
        <v/>
      </c>
      <c r="BI212" s="160" t="str" cm="1">
        <f t="array" aca="1" ref="BI212" ca="1">IF(AND($M212=1,ISNUMBER(INDIRECT(ADDRESS(ROW(),COLUMN()-_mp_perc_gap)))), INDIRECT(ADDRESS(ROW(),COLUMN()-_mp_perc_gap))*(1-BI$8)*(1-$BQ$8), "")</f>
        <v/>
      </c>
      <c r="BJ212" s="160" t="str" cm="1">
        <f t="array" aca="1" ref="BJ212" ca="1">IF(AND($M212=1,ISNUMBER(INDIRECT(ADDRESS(ROW(),COLUMN()-_mp_perc_gap)))), INDIRECT(ADDRESS(ROW(),COLUMN()-_mp_perc_gap))*(1-BJ$8)*(1-$BQ$8), "")</f>
        <v/>
      </c>
      <c r="BK212" s="160" t="str" cm="1">
        <f t="array" aca="1" ref="BK212" ca="1">IF(AND($M212=1,ISNUMBER(INDIRECT(ADDRESS(ROW(),COLUMN()-_mp_perc_gap)))), INDIRECT(ADDRESS(ROW(),COLUMN()-_mp_perc_gap))*(1-BK$8)*(1-$BQ$8), "")</f>
        <v/>
      </c>
      <c r="BM212" s="169" t="str">
        <f t="shared" si="71"/>
        <v/>
      </c>
      <c r="BN212" s="842" t="str">
        <f t="shared" si="72"/>
        <v/>
      </c>
      <c r="BO212" s="843" t="str">
        <f t="shared" si="73"/>
        <v/>
      </c>
      <c r="BP212" s="841" t="str">
        <f t="shared" si="76"/>
        <v/>
      </c>
      <c r="BQ212" s="170"/>
      <c r="BR212" s="133" t="b">
        <f t="shared" si="74"/>
        <v>1</v>
      </c>
      <c r="BU212" s="171">
        <f t="shared" si="62"/>
        <v>0</v>
      </c>
      <c r="BV212" s="171"/>
    </row>
    <row r="213" spans="2:74" ht="14.95" customHeight="1" x14ac:dyDescent="0.2">
      <c r="B213" s="691">
        <v>202</v>
      </c>
      <c r="C213" s="554"/>
      <c r="D213" s="554"/>
      <c r="E213" s="555"/>
      <c r="F213" s="550"/>
      <c r="G213" s="551"/>
      <c r="H213" s="556"/>
      <c r="I213" s="557"/>
      <c r="J213" s="553"/>
      <c r="K213" s="146">
        <f t="shared" si="75"/>
        <v>0</v>
      </c>
      <c r="M213" s="147">
        <f t="shared" si="63"/>
        <v>0</v>
      </c>
      <c r="N213" s="148">
        <f xml:space="preserve"> IF(M213=0, 0,VLOOKUP($F213,'הנחיות למילוי-התחל כאן'!$F$6:$I$17,3,0))</f>
        <v>0</v>
      </c>
      <c r="O213" s="149">
        <f xml:space="preserve"> IF(M213=0, 0,VLOOKUP($F213,'הנחיות למילוי-התחל כאן'!$F$6:$I$17,4,0))</f>
        <v>0</v>
      </c>
      <c r="P213" s="852">
        <f t="shared" si="64"/>
        <v>0</v>
      </c>
      <c r="Q213" s="230" t="str">
        <f t="shared" si="77"/>
        <v>$S$213:$AH$213</v>
      </c>
      <c r="S213" s="565"/>
      <c r="T213" s="565"/>
      <c r="U213" s="565"/>
      <c r="V213" s="565"/>
      <c r="W213" s="565"/>
      <c r="X213" s="565"/>
      <c r="Y213" s="565"/>
      <c r="Z213" s="565"/>
      <c r="AA213" s="565"/>
      <c r="AB213" s="565"/>
      <c r="AC213" s="565"/>
      <c r="AD213" s="565"/>
      <c r="AE213" s="565"/>
      <c r="AF213" s="565"/>
      <c r="AG213" s="565"/>
      <c r="AH213" s="565"/>
      <c r="AJ213" s="164" t="str">
        <f t="shared" si="65"/>
        <v/>
      </c>
      <c r="AK213" s="152" t="str">
        <f t="shared" ca="1" si="66"/>
        <v/>
      </c>
      <c r="AL213" s="165" t="str">
        <f t="shared" si="67"/>
        <v/>
      </c>
      <c r="AN213" s="154" t="str">
        <f t="shared" si="78"/>
        <v/>
      </c>
      <c r="AO213" s="835" t="str">
        <f t="shared" si="79"/>
        <v/>
      </c>
      <c r="AP213" s="155" t="str">
        <f t="shared" si="80"/>
        <v/>
      </c>
      <c r="AR213" s="166" t="str">
        <f t="shared" si="68"/>
        <v/>
      </c>
      <c r="AS213" s="167" t="str">
        <f t="shared" si="69"/>
        <v/>
      </c>
      <c r="AT213" s="168" t="str">
        <f t="shared" si="70"/>
        <v/>
      </c>
      <c r="AV213" s="160" t="str" cm="1">
        <f t="array" aca="1" ref="AV213" ca="1">IF(AND($M213=1,ISNUMBER(INDIRECT(ADDRESS(ROW(),COLUMN()-_mp_perc_gap)))), INDIRECT(ADDRESS(ROW(),COLUMN()-_mp_perc_gap))*(1-AV$8)*(1-$BQ$8), "")</f>
        <v/>
      </c>
      <c r="AW213" s="160" t="str" cm="1">
        <f t="array" aca="1" ref="AW213" ca="1">IF(AND($M213=1,ISNUMBER(INDIRECT(ADDRESS(ROW(),COLUMN()-_mp_perc_gap)))), INDIRECT(ADDRESS(ROW(),COLUMN()-_mp_perc_gap))*(1-AW$8)*(1-$BQ$8), "")</f>
        <v/>
      </c>
      <c r="AX213" s="160" t="str" cm="1">
        <f t="array" aca="1" ref="AX213" ca="1">IF(AND($M213=1,ISNUMBER(INDIRECT(ADDRESS(ROW(),COLUMN()-_mp_perc_gap)))), INDIRECT(ADDRESS(ROW(),COLUMN()-_mp_perc_gap))*(1-AX$8)*(1-$BQ$8), "")</f>
        <v/>
      </c>
      <c r="AY213" s="160" t="str" cm="1">
        <f t="array" aca="1" ref="AY213" ca="1">IF(AND($M213=1,ISNUMBER(INDIRECT(ADDRESS(ROW(),COLUMN()-_mp_perc_gap)))), INDIRECT(ADDRESS(ROW(),COLUMN()-_mp_perc_gap))*(1-AY$8)*(1-$BQ$8), "")</f>
        <v/>
      </c>
      <c r="AZ213" s="160" t="str" cm="1">
        <f t="array" aca="1" ref="AZ213" ca="1">IF(AND($M213=1,ISNUMBER(INDIRECT(ADDRESS(ROW(),COLUMN()-_mp_perc_gap)))), INDIRECT(ADDRESS(ROW(),COLUMN()-_mp_perc_gap))*(1-AZ$8)*(1-$BQ$8), "")</f>
        <v/>
      </c>
      <c r="BA213" s="160" t="str" cm="1">
        <f t="array" aca="1" ref="BA213" ca="1">IF(AND($M213=1,ISNUMBER(INDIRECT(ADDRESS(ROW(),COLUMN()-_mp_perc_gap)))), INDIRECT(ADDRESS(ROW(),COLUMN()-_mp_perc_gap))*(1-BA$8)*(1-$BQ$8), "")</f>
        <v/>
      </c>
      <c r="BB213" s="160" t="str" cm="1">
        <f t="array" aca="1" ref="BB213" ca="1">IF(AND($M213=1,ISNUMBER(INDIRECT(ADDRESS(ROW(),COLUMN()-_mp_perc_gap)))), INDIRECT(ADDRESS(ROW(),COLUMN()-_mp_perc_gap))*(1-BB$8)*(1-$BQ$8), "")</f>
        <v/>
      </c>
      <c r="BC213" s="160" t="str" cm="1">
        <f t="array" aca="1" ref="BC213" ca="1">IF(AND($M213=1,ISNUMBER(INDIRECT(ADDRESS(ROW(),COLUMN()-_mp_perc_gap)))), INDIRECT(ADDRESS(ROW(),COLUMN()-_mp_perc_gap))*(1-BC$8)*(1-$BQ$8), "")</f>
        <v/>
      </c>
      <c r="BD213" s="160" t="str" cm="1">
        <f t="array" aca="1" ref="BD213" ca="1">IF(AND($M213=1,ISNUMBER(INDIRECT(ADDRESS(ROW(),COLUMN()-_mp_perc_gap)))), INDIRECT(ADDRESS(ROW(),COLUMN()-_mp_perc_gap))*(1-BD$8)*(1-$BQ$8), "")</f>
        <v/>
      </c>
      <c r="BE213" s="160" t="str" cm="1">
        <f t="array" aca="1" ref="BE213" ca="1">IF(AND($M213=1,ISNUMBER(INDIRECT(ADDRESS(ROW(),COLUMN()-_mp_perc_gap)))), INDIRECT(ADDRESS(ROW(),COLUMN()-_mp_perc_gap))*(1-BE$8)*(1-$BQ$8), "")</f>
        <v/>
      </c>
      <c r="BF213" s="160" t="str" cm="1">
        <f t="array" aca="1" ref="BF213" ca="1">IF(AND($M213=1,ISNUMBER(INDIRECT(ADDRESS(ROW(),COLUMN()-_mp_perc_gap)))), INDIRECT(ADDRESS(ROW(),COLUMN()-_mp_perc_gap))*(1-BF$8)*(1-$BQ$8), "")</f>
        <v/>
      </c>
      <c r="BG213" s="160" t="str" cm="1">
        <f t="array" aca="1" ref="BG213" ca="1">IF(AND($M213=1,ISNUMBER(INDIRECT(ADDRESS(ROW(),COLUMN()-_mp_perc_gap)))), INDIRECT(ADDRESS(ROW(),COLUMN()-_mp_perc_gap))*(1-BG$8)*(1-$BQ$8), "")</f>
        <v/>
      </c>
      <c r="BH213" s="160" t="str" cm="1">
        <f t="array" aca="1" ref="BH213" ca="1">IF(AND($M213=1,ISNUMBER(INDIRECT(ADDRESS(ROW(),COLUMN()-_mp_perc_gap)))), INDIRECT(ADDRESS(ROW(),COLUMN()-_mp_perc_gap))*(1-BH$8)*(1-$BQ$8), "")</f>
        <v/>
      </c>
      <c r="BI213" s="160" t="str" cm="1">
        <f t="array" aca="1" ref="BI213" ca="1">IF(AND($M213=1,ISNUMBER(INDIRECT(ADDRESS(ROW(),COLUMN()-_mp_perc_gap)))), INDIRECT(ADDRESS(ROW(),COLUMN()-_mp_perc_gap))*(1-BI$8)*(1-$BQ$8), "")</f>
        <v/>
      </c>
      <c r="BJ213" s="160" t="str" cm="1">
        <f t="array" aca="1" ref="BJ213" ca="1">IF(AND($M213=1,ISNUMBER(INDIRECT(ADDRESS(ROW(),COLUMN()-_mp_perc_gap)))), INDIRECT(ADDRESS(ROW(),COLUMN()-_mp_perc_gap))*(1-BJ$8)*(1-$BQ$8), "")</f>
        <v/>
      </c>
      <c r="BK213" s="160" t="str" cm="1">
        <f t="array" aca="1" ref="BK213" ca="1">IF(AND($M213=1,ISNUMBER(INDIRECT(ADDRESS(ROW(),COLUMN()-_mp_perc_gap)))), INDIRECT(ADDRESS(ROW(),COLUMN()-_mp_perc_gap))*(1-BK$8)*(1-$BQ$8), "")</f>
        <v/>
      </c>
      <c r="BM213" s="169" t="str">
        <f t="shared" si="71"/>
        <v/>
      </c>
      <c r="BN213" s="842" t="str">
        <f t="shared" si="72"/>
        <v/>
      </c>
      <c r="BO213" s="843" t="str">
        <f t="shared" si="73"/>
        <v/>
      </c>
      <c r="BP213" s="841" t="str">
        <f t="shared" si="76"/>
        <v/>
      </c>
      <c r="BQ213" s="170"/>
      <c r="BR213" s="133" t="b">
        <f t="shared" si="74"/>
        <v>1</v>
      </c>
      <c r="BU213" s="171">
        <f t="shared" si="62"/>
        <v>0</v>
      </c>
      <c r="BV213" s="171"/>
    </row>
    <row r="214" spans="2:74" ht="14.95" customHeight="1" x14ac:dyDescent="0.2">
      <c r="B214" s="691">
        <v>203</v>
      </c>
      <c r="C214" s="554"/>
      <c r="D214" s="554"/>
      <c r="E214" s="555"/>
      <c r="F214" s="550"/>
      <c r="G214" s="551"/>
      <c r="H214" s="556"/>
      <c r="I214" s="557"/>
      <c r="J214" s="553"/>
      <c r="K214" s="146">
        <f t="shared" si="75"/>
        <v>0</v>
      </c>
      <c r="M214" s="147">
        <f t="shared" si="63"/>
        <v>0</v>
      </c>
      <c r="N214" s="148">
        <f xml:space="preserve"> IF(M214=0, 0,VLOOKUP($F214,'הנחיות למילוי-התחל כאן'!$F$6:$I$17,3,0))</f>
        <v>0</v>
      </c>
      <c r="O214" s="149">
        <f xml:space="preserve"> IF(M214=0, 0,VLOOKUP($F214,'הנחיות למילוי-התחל כאן'!$F$6:$I$17,4,0))</f>
        <v>0</v>
      </c>
      <c r="P214" s="852">
        <f t="shared" si="64"/>
        <v>0</v>
      </c>
      <c r="Q214" s="230" t="str">
        <f t="shared" si="77"/>
        <v>$S$214:$AH$214</v>
      </c>
      <c r="S214" s="565"/>
      <c r="T214" s="565"/>
      <c r="U214" s="565"/>
      <c r="V214" s="565"/>
      <c r="W214" s="565"/>
      <c r="X214" s="565"/>
      <c r="Y214" s="565"/>
      <c r="Z214" s="565"/>
      <c r="AA214" s="565"/>
      <c r="AB214" s="565"/>
      <c r="AC214" s="565"/>
      <c r="AD214" s="565"/>
      <c r="AE214" s="565"/>
      <c r="AF214" s="565"/>
      <c r="AG214" s="565"/>
      <c r="AH214" s="565"/>
      <c r="AJ214" s="164" t="str">
        <f t="shared" si="65"/>
        <v/>
      </c>
      <c r="AK214" s="152" t="str">
        <f t="shared" ca="1" si="66"/>
        <v/>
      </c>
      <c r="AL214" s="165" t="str">
        <f t="shared" si="67"/>
        <v/>
      </c>
      <c r="AN214" s="154" t="str">
        <f t="shared" si="78"/>
        <v/>
      </c>
      <c r="AO214" s="835" t="str">
        <f t="shared" si="79"/>
        <v/>
      </c>
      <c r="AP214" s="155" t="str">
        <f t="shared" si="80"/>
        <v/>
      </c>
      <c r="AR214" s="166" t="str">
        <f t="shared" si="68"/>
        <v/>
      </c>
      <c r="AS214" s="167" t="str">
        <f t="shared" si="69"/>
        <v/>
      </c>
      <c r="AT214" s="168" t="str">
        <f t="shared" si="70"/>
        <v/>
      </c>
      <c r="AV214" s="160" t="str" cm="1">
        <f t="array" aca="1" ref="AV214" ca="1">IF(AND($M214=1,ISNUMBER(INDIRECT(ADDRESS(ROW(),COLUMN()-_mp_perc_gap)))), INDIRECT(ADDRESS(ROW(),COLUMN()-_mp_perc_gap))*(1-AV$8)*(1-$BQ$8), "")</f>
        <v/>
      </c>
      <c r="AW214" s="160" t="str" cm="1">
        <f t="array" aca="1" ref="AW214" ca="1">IF(AND($M214=1,ISNUMBER(INDIRECT(ADDRESS(ROW(),COLUMN()-_mp_perc_gap)))), INDIRECT(ADDRESS(ROW(),COLUMN()-_mp_perc_gap))*(1-AW$8)*(1-$BQ$8), "")</f>
        <v/>
      </c>
      <c r="AX214" s="160" t="str" cm="1">
        <f t="array" aca="1" ref="AX214" ca="1">IF(AND($M214=1,ISNUMBER(INDIRECT(ADDRESS(ROW(),COLUMN()-_mp_perc_gap)))), INDIRECT(ADDRESS(ROW(),COLUMN()-_mp_perc_gap))*(1-AX$8)*(1-$BQ$8), "")</f>
        <v/>
      </c>
      <c r="AY214" s="160" t="str" cm="1">
        <f t="array" aca="1" ref="AY214" ca="1">IF(AND($M214=1,ISNUMBER(INDIRECT(ADDRESS(ROW(),COLUMN()-_mp_perc_gap)))), INDIRECT(ADDRESS(ROW(),COLUMN()-_mp_perc_gap))*(1-AY$8)*(1-$BQ$8), "")</f>
        <v/>
      </c>
      <c r="AZ214" s="160" t="str" cm="1">
        <f t="array" aca="1" ref="AZ214" ca="1">IF(AND($M214=1,ISNUMBER(INDIRECT(ADDRESS(ROW(),COLUMN()-_mp_perc_gap)))), INDIRECT(ADDRESS(ROW(),COLUMN()-_mp_perc_gap))*(1-AZ$8)*(1-$BQ$8), "")</f>
        <v/>
      </c>
      <c r="BA214" s="160" t="str" cm="1">
        <f t="array" aca="1" ref="BA214" ca="1">IF(AND($M214=1,ISNUMBER(INDIRECT(ADDRESS(ROW(),COLUMN()-_mp_perc_gap)))), INDIRECT(ADDRESS(ROW(),COLUMN()-_mp_perc_gap))*(1-BA$8)*(1-$BQ$8), "")</f>
        <v/>
      </c>
      <c r="BB214" s="160" t="str" cm="1">
        <f t="array" aca="1" ref="BB214" ca="1">IF(AND($M214=1,ISNUMBER(INDIRECT(ADDRESS(ROW(),COLUMN()-_mp_perc_gap)))), INDIRECT(ADDRESS(ROW(),COLUMN()-_mp_perc_gap))*(1-BB$8)*(1-$BQ$8), "")</f>
        <v/>
      </c>
      <c r="BC214" s="160" t="str" cm="1">
        <f t="array" aca="1" ref="BC214" ca="1">IF(AND($M214=1,ISNUMBER(INDIRECT(ADDRESS(ROW(),COLUMN()-_mp_perc_gap)))), INDIRECT(ADDRESS(ROW(),COLUMN()-_mp_perc_gap))*(1-BC$8)*(1-$BQ$8), "")</f>
        <v/>
      </c>
      <c r="BD214" s="160" t="str" cm="1">
        <f t="array" aca="1" ref="BD214" ca="1">IF(AND($M214=1,ISNUMBER(INDIRECT(ADDRESS(ROW(),COLUMN()-_mp_perc_gap)))), INDIRECT(ADDRESS(ROW(),COLUMN()-_mp_perc_gap))*(1-BD$8)*(1-$BQ$8), "")</f>
        <v/>
      </c>
      <c r="BE214" s="160" t="str" cm="1">
        <f t="array" aca="1" ref="BE214" ca="1">IF(AND($M214=1,ISNUMBER(INDIRECT(ADDRESS(ROW(),COLUMN()-_mp_perc_gap)))), INDIRECT(ADDRESS(ROW(),COLUMN()-_mp_perc_gap))*(1-BE$8)*(1-$BQ$8), "")</f>
        <v/>
      </c>
      <c r="BF214" s="160" t="str" cm="1">
        <f t="array" aca="1" ref="BF214" ca="1">IF(AND($M214=1,ISNUMBER(INDIRECT(ADDRESS(ROW(),COLUMN()-_mp_perc_gap)))), INDIRECT(ADDRESS(ROW(),COLUMN()-_mp_perc_gap))*(1-BF$8)*(1-$BQ$8), "")</f>
        <v/>
      </c>
      <c r="BG214" s="160" t="str" cm="1">
        <f t="array" aca="1" ref="BG214" ca="1">IF(AND($M214=1,ISNUMBER(INDIRECT(ADDRESS(ROW(),COLUMN()-_mp_perc_gap)))), INDIRECT(ADDRESS(ROW(),COLUMN()-_mp_perc_gap))*(1-BG$8)*(1-$BQ$8), "")</f>
        <v/>
      </c>
      <c r="BH214" s="160" t="str" cm="1">
        <f t="array" aca="1" ref="BH214" ca="1">IF(AND($M214=1,ISNUMBER(INDIRECT(ADDRESS(ROW(),COLUMN()-_mp_perc_gap)))), INDIRECT(ADDRESS(ROW(),COLUMN()-_mp_perc_gap))*(1-BH$8)*(1-$BQ$8), "")</f>
        <v/>
      </c>
      <c r="BI214" s="160" t="str" cm="1">
        <f t="array" aca="1" ref="BI214" ca="1">IF(AND($M214=1,ISNUMBER(INDIRECT(ADDRESS(ROW(),COLUMN()-_mp_perc_gap)))), INDIRECT(ADDRESS(ROW(),COLUMN()-_mp_perc_gap))*(1-BI$8)*(1-$BQ$8), "")</f>
        <v/>
      </c>
      <c r="BJ214" s="160" t="str" cm="1">
        <f t="array" aca="1" ref="BJ214" ca="1">IF(AND($M214=1,ISNUMBER(INDIRECT(ADDRESS(ROW(),COLUMN()-_mp_perc_gap)))), INDIRECT(ADDRESS(ROW(),COLUMN()-_mp_perc_gap))*(1-BJ$8)*(1-$BQ$8), "")</f>
        <v/>
      </c>
      <c r="BK214" s="160" t="str" cm="1">
        <f t="array" aca="1" ref="BK214" ca="1">IF(AND($M214=1,ISNUMBER(INDIRECT(ADDRESS(ROW(),COLUMN()-_mp_perc_gap)))), INDIRECT(ADDRESS(ROW(),COLUMN()-_mp_perc_gap))*(1-BK$8)*(1-$BQ$8), "")</f>
        <v/>
      </c>
      <c r="BM214" s="169" t="str">
        <f t="shared" si="71"/>
        <v/>
      </c>
      <c r="BN214" s="842" t="str">
        <f t="shared" si="72"/>
        <v/>
      </c>
      <c r="BO214" s="843" t="str">
        <f t="shared" si="73"/>
        <v/>
      </c>
      <c r="BP214" s="841" t="str">
        <f t="shared" si="76"/>
        <v/>
      </c>
      <c r="BQ214" s="170"/>
      <c r="BR214" s="133" t="b">
        <f t="shared" si="74"/>
        <v>1</v>
      </c>
      <c r="BU214" s="171">
        <f t="shared" si="62"/>
        <v>0</v>
      </c>
      <c r="BV214" s="171"/>
    </row>
    <row r="215" spans="2:74" ht="14.95" customHeight="1" x14ac:dyDescent="0.2">
      <c r="B215" s="691">
        <v>204</v>
      </c>
      <c r="C215" s="554"/>
      <c r="D215" s="554"/>
      <c r="E215" s="555"/>
      <c r="F215" s="550"/>
      <c r="G215" s="551"/>
      <c r="H215" s="556"/>
      <c r="I215" s="557"/>
      <c r="J215" s="553"/>
      <c r="K215" s="146">
        <f t="shared" si="75"/>
        <v>0</v>
      </c>
      <c r="M215" s="147">
        <f t="shared" si="63"/>
        <v>0</v>
      </c>
      <c r="N215" s="148">
        <f xml:space="preserve"> IF(M215=0, 0,VLOOKUP($F215,'הנחיות למילוי-התחל כאן'!$F$6:$I$17,3,0))</f>
        <v>0</v>
      </c>
      <c r="O215" s="149">
        <f xml:space="preserve"> IF(M215=0, 0,VLOOKUP($F215,'הנחיות למילוי-התחל כאן'!$F$6:$I$17,4,0))</f>
        <v>0</v>
      </c>
      <c r="P215" s="852">
        <f t="shared" si="64"/>
        <v>0</v>
      </c>
      <c r="Q215" s="230" t="str">
        <f t="shared" si="77"/>
        <v>$S$215:$AH$215</v>
      </c>
      <c r="S215" s="565"/>
      <c r="T215" s="565"/>
      <c r="U215" s="565"/>
      <c r="V215" s="565"/>
      <c r="W215" s="565"/>
      <c r="X215" s="565"/>
      <c r="Y215" s="565"/>
      <c r="Z215" s="565"/>
      <c r="AA215" s="565"/>
      <c r="AB215" s="565"/>
      <c r="AC215" s="565"/>
      <c r="AD215" s="565"/>
      <c r="AE215" s="565"/>
      <c r="AF215" s="565"/>
      <c r="AG215" s="565"/>
      <c r="AH215" s="565"/>
      <c r="AJ215" s="164" t="str">
        <f t="shared" si="65"/>
        <v/>
      </c>
      <c r="AK215" s="152" t="str">
        <f t="shared" ca="1" si="66"/>
        <v/>
      </c>
      <c r="AL215" s="165" t="str">
        <f t="shared" si="67"/>
        <v/>
      </c>
      <c r="AN215" s="154" t="str">
        <f t="shared" si="78"/>
        <v/>
      </c>
      <c r="AO215" s="835" t="str">
        <f t="shared" si="79"/>
        <v/>
      </c>
      <c r="AP215" s="155" t="str">
        <f t="shared" si="80"/>
        <v/>
      </c>
      <c r="AR215" s="166" t="str">
        <f t="shared" si="68"/>
        <v/>
      </c>
      <c r="AS215" s="167" t="str">
        <f t="shared" si="69"/>
        <v/>
      </c>
      <c r="AT215" s="168" t="str">
        <f t="shared" si="70"/>
        <v/>
      </c>
      <c r="AV215" s="160" t="str" cm="1">
        <f t="array" aca="1" ref="AV215" ca="1">IF(AND($M215=1,ISNUMBER(INDIRECT(ADDRESS(ROW(),COLUMN()-_mp_perc_gap)))), INDIRECT(ADDRESS(ROW(),COLUMN()-_mp_perc_gap))*(1-AV$8)*(1-$BQ$8), "")</f>
        <v/>
      </c>
      <c r="AW215" s="160" t="str" cm="1">
        <f t="array" aca="1" ref="AW215" ca="1">IF(AND($M215=1,ISNUMBER(INDIRECT(ADDRESS(ROW(),COLUMN()-_mp_perc_gap)))), INDIRECT(ADDRESS(ROW(),COLUMN()-_mp_perc_gap))*(1-AW$8)*(1-$BQ$8), "")</f>
        <v/>
      </c>
      <c r="AX215" s="160" t="str" cm="1">
        <f t="array" aca="1" ref="AX215" ca="1">IF(AND($M215=1,ISNUMBER(INDIRECT(ADDRESS(ROW(),COLUMN()-_mp_perc_gap)))), INDIRECT(ADDRESS(ROW(),COLUMN()-_mp_perc_gap))*(1-AX$8)*(1-$BQ$8), "")</f>
        <v/>
      </c>
      <c r="AY215" s="160" t="str" cm="1">
        <f t="array" aca="1" ref="AY215" ca="1">IF(AND($M215=1,ISNUMBER(INDIRECT(ADDRESS(ROW(),COLUMN()-_mp_perc_gap)))), INDIRECT(ADDRESS(ROW(),COLUMN()-_mp_perc_gap))*(1-AY$8)*(1-$BQ$8), "")</f>
        <v/>
      </c>
      <c r="AZ215" s="160" t="str" cm="1">
        <f t="array" aca="1" ref="AZ215" ca="1">IF(AND($M215=1,ISNUMBER(INDIRECT(ADDRESS(ROW(),COLUMN()-_mp_perc_gap)))), INDIRECT(ADDRESS(ROW(),COLUMN()-_mp_perc_gap))*(1-AZ$8)*(1-$BQ$8), "")</f>
        <v/>
      </c>
      <c r="BA215" s="160" t="str" cm="1">
        <f t="array" aca="1" ref="BA215" ca="1">IF(AND($M215=1,ISNUMBER(INDIRECT(ADDRESS(ROW(),COLUMN()-_mp_perc_gap)))), INDIRECT(ADDRESS(ROW(),COLUMN()-_mp_perc_gap))*(1-BA$8)*(1-$BQ$8), "")</f>
        <v/>
      </c>
      <c r="BB215" s="160" t="str" cm="1">
        <f t="array" aca="1" ref="BB215" ca="1">IF(AND($M215=1,ISNUMBER(INDIRECT(ADDRESS(ROW(),COLUMN()-_mp_perc_gap)))), INDIRECT(ADDRESS(ROW(),COLUMN()-_mp_perc_gap))*(1-BB$8)*(1-$BQ$8), "")</f>
        <v/>
      </c>
      <c r="BC215" s="160" t="str" cm="1">
        <f t="array" aca="1" ref="BC215" ca="1">IF(AND($M215=1,ISNUMBER(INDIRECT(ADDRESS(ROW(),COLUMN()-_mp_perc_gap)))), INDIRECT(ADDRESS(ROW(),COLUMN()-_mp_perc_gap))*(1-BC$8)*(1-$BQ$8), "")</f>
        <v/>
      </c>
      <c r="BD215" s="160" t="str" cm="1">
        <f t="array" aca="1" ref="BD215" ca="1">IF(AND($M215=1,ISNUMBER(INDIRECT(ADDRESS(ROW(),COLUMN()-_mp_perc_gap)))), INDIRECT(ADDRESS(ROW(),COLUMN()-_mp_perc_gap))*(1-BD$8)*(1-$BQ$8), "")</f>
        <v/>
      </c>
      <c r="BE215" s="160" t="str" cm="1">
        <f t="array" aca="1" ref="BE215" ca="1">IF(AND($M215=1,ISNUMBER(INDIRECT(ADDRESS(ROW(),COLUMN()-_mp_perc_gap)))), INDIRECT(ADDRESS(ROW(),COLUMN()-_mp_perc_gap))*(1-BE$8)*(1-$BQ$8), "")</f>
        <v/>
      </c>
      <c r="BF215" s="160" t="str" cm="1">
        <f t="array" aca="1" ref="BF215" ca="1">IF(AND($M215=1,ISNUMBER(INDIRECT(ADDRESS(ROW(),COLUMN()-_mp_perc_gap)))), INDIRECT(ADDRESS(ROW(),COLUMN()-_mp_perc_gap))*(1-BF$8)*(1-$BQ$8), "")</f>
        <v/>
      </c>
      <c r="BG215" s="160" t="str" cm="1">
        <f t="array" aca="1" ref="BG215" ca="1">IF(AND($M215=1,ISNUMBER(INDIRECT(ADDRESS(ROW(),COLUMN()-_mp_perc_gap)))), INDIRECT(ADDRESS(ROW(),COLUMN()-_mp_perc_gap))*(1-BG$8)*(1-$BQ$8), "")</f>
        <v/>
      </c>
      <c r="BH215" s="160" t="str" cm="1">
        <f t="array" aca="1" ref="BH215" ca="1">IF(AND($M215=1,ISNUMBER(INDIRECT(ADDRESS(ROW(),COLUMN()-_mp_perc_gap)))), INDIRECT(ADDRESS(ROW(),COLUMN()-_mp_perc_gap))*(1-BH$8)*(1-$BQ$8), "")</f>
        <v/>
      </c>
      <c r="BI215" s="160" t="str" cm="1">
        <f t="array" aca="1" ref="BI215" ca="1">IF(AND($M215=1,ISNUMBER(INDIRECT(ADDRESS(ROW(),COLUMN()-_mp_perc_gap)))), INDIRECT(ADDRESS(ROW(),COLUMN()-_mp_perc_gap))*(1-BI$8)*(1-$BQ$8), "")</f>
        <v/>
      </c>
      <c r="BJ215" s="160" t="str" cm="1">
        <f t="array" aca="1" ref="BJ215" ca="1">IF(AND($M215=1,ISNUMBER(INDIRECT(ADDRESS(ROW(),COLUMN()-_mp_perc_gap)))), INDIRECT(ADDRESS(ROW(),COLUMN()-_mp_perc_gap))*(1-BJ$8)*(1-$BQ$8), "")</f>
        <v/>
      </c>
      <c r="BK215" s="160" t="str" cm="1">
        <f t="array" aca="1" ref="BK215" ca="1">IF(AND($M215=1,ISNUMBER(INDIRECT(ADDRESS(ROW(),COLUMN()-_mp_perc_gap)))), INDIRECT(ADDRESS(ROW(),COLUMN()-_mp_perc_gap))*(1-BK$8)*(1-$BQ$8), "")</f>
        <v/>
      </c>
      <c r="BM215" s="169" t="str">
        <f t="shared" si="71"/>
        <v/>
      </c>
      <c r="BN215" s="842" t="str">
        <f t="shared" si="72"/>
        <v/>
      </c>
      <c r="BO215" s="843" t="str">
        <f t="shared" si="73"/>
        <v/>
      </c>
      <c r="BP215" s="841" t="str">
        <f t="shared" si="76"/>
        <v/>
      </c>
      <c r="BQ215" s="170"/>
      <c r="BR215" s="133" t="b">
        <f t="shared" si="74"/>
        <v>1</v>
      </c>
      <c r="BU215" s="171">
        <f t="shared" si="62"/>
        <v>0</v>
      </c>
      <c r="BV215" s="171"/>
    </row>
    <row r="216" spans="2:74" ht="14.95" customHeight="1" x14ac:dyDescent="0.2">
      <c r="B216" s="691">
        <v>205</v>
      </c>
      <c r="C216" s="554"/>
      <c r="D216" s="554"/>
      <c r="E216" s="555"/>
      <c r="F216" s="550"/>
      <c r="G216" s="551"/>
      <c r="H216" s="556"/>
      <c r="I216" s="557"/>
      <c r="J216" s="553"/>
      <c r="K216" s="146">
        <f t="shared" si="75"/>
        <v>0</v>
      </c>
      <c r="M216" s="147">
        <f t="shared" si="63"/>
        <v>0</v>
      </c>
      <c r="N216" s="148">
        <f xml:space="preserve"> IF(M216=0, 0,VLOOKUP($F216,'הנחיות למילוי-התחל כאן'!$F$6:$I$17,3,0))</f>
        <v>0</v>
      </c>
      <c r="O216" s="149">
        <f xml:space="preserve"> IF(M216=0, 0,VLOOKUP($F216,'הנחיות למילוי-התחל כאן'!$F$6:$I$17,4,0))</f>
        <v>0</v>
      </c>
      <c r="P216" s="852">
        <f t="shared" si="64"/>
        <v>0</v>
      </c>
      <c r="Q216" s="230" t="str">
        <f t="shared" si="77"/>
        <v>$S$216:$AH$216</v>
      </c>
      <c r="S216" s="565"/>
      <c r="T216" s="565"/>
      <c r="U216" s="565"/>
      <c r="V216" s="565"/>
      <c r="W216" s="565"/>
      <c r="X216" s="565"/>
      <c r="Y216" s="565"/>
      <c r="Z216" s="565"/>
      <c r="AA216" s="565"/>
      <c r="AB216" s="565"/>
      <c r="AC216" s="565"/>
      <c r="AD216" s="565"/>
      <c r="AE216" s="565"/>
      <c r="AF216" s="565"/>
      <c r="AG216" s="565"/>
      <c r="AH216" s="565"/>
      <c r="AJ216" s="164" t="str">
        <f t="shared" si="65"/>
        <v/>
      </c>
      <c r="AK216" s="152" t="str">
        <f t="shared" ca="1" si="66"/>
        <v/>
      </c>
      <c r="AL216" s="165" t="str">
        <f t="shared" si="67"/>
        <v/>
      </c>
      <c r="AN216" s="154" t="str">
        <f t="shared" si="78"/>
        <v/>
      </c>
      <c r="AO216" s="835" t="str">
        <f t="shared" si="79"/>
        <v/>
      </c>
      <c r="AP216" s="155" t="str">
        <f t="shared" si="80"/>
        <v/>
      </c>
      <c r="AR216" s="166" t="str">
        <f t="shared" si="68"/>
        <v/>
      </c>
      <c r="AS216" s="167" t="str">
        <f t="shared" si="69"/>
        <v/>
      </c>
      <c r="AT216" s="168" t="str">
        <f t="shared" si="70"/>
        <v/>
      </c>
      <c r="AV216" s="160" t="str" cm="1">
        <f t="array" aca="1" ref="AV216" ca="1">IF(AND($M216=1,ISNUMBER(INDIRECT(ADDRESS(ROW(),COLUMN()-_mp_perc_gap)))), INDIRECT(ADDRESS(ROW(),COLUMN()-_mp_perc_gap))*(1-AV$8)*(1-$BQ$8), "")</f>
        <v/>
      </c>
      <c r="AW216" s="160" t="str" cm="1">
        <f t="array" aca="1" ref="AW216" ca="1">IF(AND($M216=1,ISNUMBER(INDIRECT(ADDRESS(ROW(),COLUMN()-_mp_perc_gap)))), INDIRECT(ADDRESS(ROW(),COLUMN()-_mp_perc_gap))*(1-AW$8)*(1-$BQ$8), "")</f>
        <v/>
      </c>
      <c r="AX216" s="160" t="str" cm="1">
        <f t="array" aca="1" ref="AX216" ca="1">IF(AND($M216=1,ISNUMBER(INDIRECT(ADDRESS(ROW(),COLUMN()-_mp_perc_gap)))), INDIRECT(ADDRESS(ROW(),COLUMN()-_mp_perc_gap))*(1-AX$8)*(1-$BQ$8), "")</f>
        <v/>
      </c>
      <c r="AY216" s="160" t="str" cm="1">
        <f t="array" aca="1" ref="AY216" ca="1">IF(AND($M216=1,ISNUMBER(INDIRECT(ADDRESS(ROW(),COLUMN()-_mp_perc_gap)))), INDIRECT(ADDRESS(ROW(),COLUMN()-_mp_perc_gap))*(1-AY$8)*(1-$BQ$8), "")</f>
        <v/>
      </c>
      <c r="AZ216" s="160" t="str" cm="1">
        <f t="array" aca="1" ref="AZ216" ca="1">IF(AND($M216=1,ISNUMBER(INDIRECT(ADDRESS(ROW(),COLUMN()-_mp_perc_gap)))), INDIRECT(ADDRESS(ROW(),COLUMN()-_mp_perc_gap))*(1-AZ$8)*(1-$BQ$8), "")</f>
        <v/>
      </c>
      <c r="BA216" s="160" t="str" cm="1">
        <f t="array" aca="1" ref="BA216" ca="1">IF(AND($M216=1,ISNUMBER(INDIRECT(ADDRESS(ROW(),COLUMN()-_mp_perc_gap)))), INDIRECT(ADDRESS(ROW(),COLUMN()-_mp_perc_gap))*(1-BA$8)*(1-$BQ$8), "")</f>
        <v/>
      </c>
      <c r="BB216" s="160" t="str" cm="1">
        <f t="array" aca="1" ref="BB216" ca="1">IF(AND($M216=1,ISNUMBER(INDIRECT(ADDRESS(ROW(),COLUMN()-_mp_perc_gap)))), INDIRECT(ADDRESS(ROW(),COLUMN()-_mp_perc_gap))*(1-BB$8)*(1-$BQ$8), "")</f>
        <v/>
      </c>
      <c r="BC216" s="160" t="str" cm="1">
        <f t="array" aca="1" ref="BC216" ca="1">IF(AND($M216=1,ISNUMBER(INDIRECT(ADDRESS(ROW(),COLUMN()-_mp_perc_gap)))), INDIRECT(ADDRESS(ROW(),COLUMN()-_mp_perc_gap))*(1-BC$8)*(1-$BQ$8), "")</f>
        <v/>
      </c>
      <c r="BD216" s="160" t="str" cm="1">
        <f t="array" aca="1" ref="BD216" ca="1">IF(AND($M216=1,ISNUMBER(INDIRECT(ADDRESS(ROW(),COLUMN()-_mp_perc_gap)))), INDIRECT(ADDRESS(ROW(),COLUMN()-_mp_perc_gap))*(1-BD$8)*(1-$BQ$8), "")</f>
        <v/>
      </c>
      <c r="BE216" s="160" t="str" cm="1">
        <f t="array" aca="1" ref="BE216" ca="1">IF(AND($M216=1,ISNUMBER(INDIRECT(ADDRESS(ROW(),COLUMN()-_mp_perc_gap)))), INDIRECT(ADDRESS(ROW(),COLUMN()-_mp_perc_gap))*(1-BE$8)*(1-$BQ$8), "")</f>
        <v/>
      </c>
      <c r="BF216" s="160" t="str" cm="1">
        <f t="array" aca="1" ref="BF216" ca="1">IF(AND($M216=1,ISNUMBER(INDIRECT(ADDRESS(ROW(),COLUMN()-_mp_perc_gap)))), INDIRECT(ADDRESS(ROW(),COLUMN()-_mp_perc_gap))*(1-BF$8)*(1-$BQ$8), "")</f>
        <v/>
      </c>
      <c r="BG216" s="160" t="str" cm="1">
        <f t="array" aca="1" ref="BG216" ca="1">IF(AND($M216=1,ISNUMBER(INDIRECT(ADDRESS(ROW(),COLUMN()-_mp_perc_gap)))), INDIRECT(ADDRESS(ROW(),COLUMN()-_mp_perc_gap))*(1-BG$8)*(1-$BQ$8), "")</f>
        <v/>
      </c>
      <c r="BH216" s="160" t="str" cm="1">
        <f t="array" aca="1" ref="BH216" ca="1">IF(AND($M216=1,ISNUMBER(INDIRECT(ADDRESS(ROW(),COLUMN()-_mp_perc_gap)))), INDIRECT(ADDRESS(ROW(),COLUMN()-_mp_perc_gap))*(1-BH$8)*(1-$BQ$8), "")</f>
        <v/>
      </c>
      <c r="BI216" s="160" t="str" cm="1">
        <f t="array" aca="1" ref="BI216" ca="1">IF(AND($M216=1,ISNUMBER(INDIRECT(ADDRESS(ROW(),COLUMN()-_mp_perc_gap)))), INDIRECT(ADDRESS(ROW(),COLUMN()-_mp_perc_gap))*(1-BI$8)*(1-$BQ$8), "")</f>
        <v/>
      </c>
      <c r="BJ216" s="160" t="str" cm="1">
        <f t="array" aca="1" ref="BJ216" ca="1">IF(AND($M216=1,ISNUMBER(INDIRECT(ADDRESS(ROW(),COLUMN()-_mp_perc_gap)))), INDIRECT(ADDRESS(ROW(),COLUMN()-_mp_perc_gap))*(1-BJ$8)*(1-$BQ$8), "")</f>
        <v/>
      </c>
      <c r="BK216" s="160" t="str" cm="1">
        <f t="array" aca="1" ref="BK216" ca="1">IF(AND($M216=1,ISNUMBER(INDIRECT(ADDRESS(ROW(),COLUMN()-_mp_perc_gap)))), INDIRECT(ADDRESS(ROW(),COLUMN()-_mp_perc_gap))*(1-BK$8)*(1-$BQ$8), "")</f>
        <v/>
      </c>
      <c r="BM216" s="169" t="str">
        <f t="shared" si="71"/>
        <v/>
      </c>
      <c r="BN216" s="842" t="str">
        <f t="shared" si="72"/>
        <v/>
      </c>
      <c r="BO216" s="843" t="str">
        <f t="shared" si="73"/>
        <v/>
      </c>
      <c r="BP216" s="841" t="str">
        <f t="shared" si="76"/>
        <v/>
      </c>
      <c r="BQ216" s="170"/>
      <c r="BR216" s="133" t="b">
        <f t="shared" si="74"/>
        <v>1</v>
      </c>
      <c r="BU216" s="171">
        <f t="shared" ref="BU216:BU231" si="81">+G216+H216</f>
        <v>0</v>
      </c>
      <c r="BV216" s="171"/>
    </row>
    <row r="217" spans="2:74" ht="14.95" customHeight="1" x14ac:dyDescent="0.2">
      <c r="B217" s="691">
        <v>206</v>
      </c>
      <c r="C217" s="554"/>
      <c r="D217" s="554"/>
      <c r="E217" s="555"/>
      <c r="F217" s="550"/>
      <c r="G217" s="551"/>
      <c r="H217" s="556"/>
      <c r="I217" s="557"/>
      <c r="J217" s="553"/>
      <c r="K217" s="146">
        <f t="shared" si="75"/>
        <v>0</v>
      </c>
      <c r="M217" s="147">
        <f t="shared" si="63"/>
        <v>0</v>
      </c>
      <c r="N217" s="148">
        <f xml:space="preserve"> IF(M217=0, 0,VLOOKUP($F217,'הנחיות למילוי-התחל כאן'!$F$6:$I$17,3,0))</f>
        <v>0</v>
      </c>
      <c r="O217" s="149">
        <f xml:space="preserve"> IF(M217=0, 0,VLOOKUP($F217,'הנחיות למילוי-התחל כאן'!$F$6:$I$17,4,0))</f>
        <v>0</v>
      </c>
      <c r="P217" s="852">
        <f t="shared" si="64"/>
        <v>0</v>
      </c>
      <c r="Q217" s="230" t="str">
        <f t="shared" si="77"/>
        <v>$S$217:$AH$217</v>
      </c>
      <c r="S217" s="565"/>
      <c r="T217" s="565"/>
      <c r="U217" s="565"/>
      <c r="V217" s="565"/>
      <c r="W217" s="565"/>
      <c r="X217" s="565"/>
      <c r="Y217" s="565"/>
      <c r="Z217" s="565"/>
      <c r="AA217" s="565"/>
      <c r="AB217" s="565"/>
      <c r="AC217" s="565"/>
      <c r="AD217" s="565"/>
      <c r="AE217" s="565"/>
      <c r="AF217" s="565"/>
      <c r="AG217" s="565"/>
      <c r="AH217" s="565"/>
      <c r="AJ217" s="164" t="str">
        <f t="shared" si="65"/>
        <v/>
      </c>
      <c r="AK217" s="152" t="str">
        <f t="shared" ca="1" si="66"/>
        <v/>
      </c>
      <c r="AL217" s="165" t="str">
        <f t="shared" si="67"/>
        <v/>
      </c>
      <c r="AN217" s="154" t="str">
        <f t="shared" si="78"/>
        <v/>
      </c>
      <c r="AO217" s="835" t="str">
        <f t="shared" si="79"/>
        <v/>
      </c>
      <c r="AP217" s="155" t="str">
        <f t="shared" si="80"/>
        <v/>
      </c>
      <c r="AR217" s="166" t="str">
        <f t="shared" si="68"/>
        <v/>
      </c>
      <c r="AS217" s="167" t="str">
        <f t="shared" si="69"/>
        <v/>
      </c>
      <c r="AT217" s="168" t="str">
        <f t="shared" si="70"/>
        <v/>
      </c>
      <c r="AV217" s="160" t="str" cm="1">
        <f t="array" aca="1" ref="AV217" ca="1">IF(AND($M217=1,ISNUMBER(INDIRECT(ADDRESS(ROW(),COLUMN()-_mp_perc_gap)))), INDIRECT(ADDRESS(ROW(),COLUMN()-_mp_perc_gap))*(1-AV$8)*(1-$BQ$8), "")</f>
        <v/>
      </c>
      <c r="AW217" s="160" t="str" cm="1">
        <f t="array" aca="1" ref="AW217" ca="1">IF(AND($M217=1,ISNUMBER(INDIRECT(ADDRESS(ROW(),COLUMN()-_mp_perc_gap)))), INDIRECT(ADDRESS(ROW(),COLUMN()-_mp_perc_gap))*(1-AW$8)*(1-$BQ$8), "")</f>
        <v/>
      </c>
      <c r="AX217" s="160" t="str" cm="1">
        <f t="array" aca="1" ref="AX217" ca="1">IF(AND($M217=1,ISNUMBER(INDIRECT(ADDRESS(ROW(),COLUMN()-_mp_perc_gap)))), INDIRECT(ADDRESS(ROW(),COLUMN()-_mp_perc_gap))*(1-AX$8)*(1-$BQ$8), "")</f>
        <v/>
      </c>
      <c r="AY217" s="160" t="str" cm="1">
        <f t="array" aca="1" ref="AY217" ca="1">IF(AND($M217=1,ISNUMBER(INDIRECT(ADDRESS(ROW(),COLUMN()-_mp_perc_gap)))), INDIRECT(ADDRESS(ROW(),COLUMN()-_mp_perc_gap))*(1-AY$8)*(1-$BQ$8), "")</f>
        <v/>
      </c>
      <c r="AZ217" s="160" t="str" cm="1">
        <f t="array" aca="1" ref="AZ217" ca="1">IF(AND($M217=1,ISNUMBER(INDIRECT(ADDRESS(ROW(),COLUMN()-_mp_perc_gap)))), INDIRECT(ADDRESS(ROW(),COLUMN()-_mp_perc_gap))*(1-AZ$8)*(1-$BQ$8), "")</f>
        <v/>
      </c>
      <c r="BA217" s="160" t="str" cm="1">
        <f t="array" aca="1" ref="BA217" ca="1">IF(AND($M217=1,ISNUMBER(INDIRECT(ADDRESS(ROW(),COLUMN()-_mp_perc_gap)))), INDIRECT(ADDRESS(ROW(),COLUMN()-_mp_perc_gap))*(1-BA$8)*(1-$BQ$8), "")</f>
        <v/>
      </c>
      <c r="BB217" s="160" t="str" cm="1">
        <f t="array" aca="1" ref="BB217" ca="1">IF(AND($M217=1,ISNUMBER(INDIRECT(ADDRESS(ROW(),COLUMN()-_mp_perc_gap)))), INDIRECT(ADDRESS(ROW(),COLUMN()-_mp_perc_gap))*(1-BB$8)*(1-$BQ$8), "")</f>
        <v/>
      </c>
      <c r="BC217" s="160" t="str" cm="1">
        <f t="array" aca="1" ref="BC217" ca="1">IF(AND($M217=1,ISNUMBER(INDIRECT(ADDRESS(ROW(),COLUMN()-_mp_perc_gap)))), INDIRECT(ADDRESS(ROW(),COLUMN()-_mp_perc_gap))*(1-BC$8)*(1-$BQ$8), "")</f>
        <v/>
      </c>
      <c r="BD217" s="160" t="str" cm="1">
        <f t="array" aca="1" ref="BD217" ca="1">IF(AND($M217=1,ISNUMBER(INDIRECT(ADDRESS(ROW(),COLUMN()-_mp_perc_gap)))), INDIRECT(ADDRESS(ROW(),COLUMN()-_mp_perc_gap))*(1-BD$8)*(1-$BQ$8), "")</f>
        <v/>
      </c>
      <c r="BE217" s="160" t="str" cm="1">
        <f t="array" aca="1" ref="BE217" ca="1">IF(AND($M217=1,ISNUMBER(INDIRECT(ADDRESS(ROW(),COLUMN()-_mp_perc_gap)))), INDIRECT(ADDRESS(ROW(),COLUMN()-_mp_perc_gap))*(1-BE$8)*(1-$BQ$8), "")</f>
        <v/>
      </c>
      <c r="BF217" s="160" t="str" cm="1">
        <f t="array" aca="1" ref="BF217" ca="1">IF(AND($M217=1,ISNUMBER(INDIRECT(ADDRESS(ROW(),COLUMN()-_mp_perc_gap)))), INDIRECT(ADDRESS(ROW(),COLUMN()-_mp_perc_gap))*(1-BF$8)*(1-$BQ$8), "")</f>
        <v/>
      </c>
      <c r="BG217" s="160" t="str" cm="1">
        <f t="array" aca="1" ref="BG217" ca="1">IF(AND($M217=1,ISNUMBER(INDIRECT(ADDRESS(ROW(),COLUMN()-_mp_perc_gap)))), INDIRECT(ADDRESS(ROW(),COLUMN()-_mp_perc_gap))*(1-BG$8)*(1-$BQ$8), "")</f>
        <v/>
      </c>
      <c r="BH217" s="160" t="str" cm="1">
        <f t="array" aca="1" ref="BH217" ca="1">IF(AND($M217=1,ISNUMBER(INDIRECT(ADDRESS(ROW(),COLUMN()-_mp_perc_gap)))), INDIRECT(ADDRESS(ROW(),COLUMN()-_mp_perc_gap))*(1-BH$8)*(1-$BQ$8), "")</f>
        <v/>
      </c>
      <c r="BI217" s="160" t="str" cm="1">
        <f t="array" aca="1" ref="BI217" ca="1">IF(AND($M217=1,ISNUMBER(INDIRECT(ADDRESS(ROW(),COLUMN()-_mp_perc_gap)))), INDIRECT(ADDRESS(ROW(),COLUMN()-_mp_perc_gap))*(1-BI$8)*(1-$BQ$8), "")</f>
        <v/>
      </c>
      <c r="BJ217" s="160" t="str" cm="1">
        <f t="array" aca="1" ref="BJ217" ca="1">IF(AND($M217=1,ISNUMBER(INDIRECT(ADDRESS(ROW(),COLUMN()-_mp_perc_gap)))), INDIRECT(ADDRESS(ROW(),COLUMN()-_mp_perc_gap))*(1-BJ$8)*(1-$BQ$8), "")</f>
        <v/>
      </c>
      <c r="BK217" s="160" t="str" cm="1">
        <f t="array" aca="1" ref="BK217" ca="1">IF(AND($M217=1,ISNUMBER(INDIRECT(ADDRESS(ROW(),COLUMN()-_mp_perc_gap)))), INDIRECT(ADDRESS(ROW(),COLUMN()-_mp_perc_gap))*(1-BK$8)*(1-$BQ$8), "")</f>
        <v/>
      </c>
      <c r="BM217" s="169" t="str">
        <f t="shared" si="71"/>
        <v/>
      </c>
      <c r="BN217" s="842" t="str">
        <f t="shared" si="72"/>
        <v/>
      </c>
      <c r="BO217" s="843" t="str">
        <f t="shared" si="73"/>
        <v/>
      </c>
      <c r="BP217" s="841" t="str">
        <f t="shared" si="76"/>
        <v/>
      </c>
      <c r="BQ217" s="170"/>
      <c r="BR217" s="133" t="b">
        <f t="shared" si="74"/>
        <v>1</v>
      </c>
      <c r="BU217" s="171">
        <f t="shared" si="81"/>
        <v>0</v>
      </c>
      <c r="BV217" s="171"/>
    </row>
    <row r="218" spans="2:74" ht="14.95" customHeight="1" x14ac:dyDescent="0.2">
      <c r="B218" s="691">
        <v>207</v>
      </c>
      <c r="C218" s="554"/>
      <c r="D218" s="554"/>
      <c r="E218" s="555"/>
      <c r="F218" s="550"/>
      <c r="G218" s="551"/>
      <c r="H218" s="556"/>
      <c r="I218" s="557"/>
      <c r="J218" s="553"/>
      <c r="K218" s="146">
        <f t="shared" si="75"/>
        <v>0</v>
      </c>
      <c r="M218" s="147">
        <f t="shared" si="63"/>
        <v>0</v>
      </c>
      <c r="N218" s="148">
        <f xml:space="preserve"> IF(M218=0, 0,VLOOKUP($F218,'הנחיות למילוי-התחל כאן'!$F$6:$I$17,3,0))</f>
        <v>0</v>
      </c>
      <c r="O218" s="149">
        <f xml:space="preserve"> IF(M218=0, 0,VLOOKUP($F218,'הנחיות למילוי-התחל כאן'!$F$6:$I$17,4,0))</f>
        <v>0</v>
      </c>
      <c r="P218" s="852">
        <f t="shared" si="64"/>
        <v>0</v>
      </c>
      <c r="Q218" s="230" t="str">
        <f t="shared" si="77"/>
        <v>$S$218:$AH$218</v>
      </c>
      <c r="S218" s="565"/>
      <c r="T218" s="565"/>
      <c r="U218" s="565"/>
      <c r="V218" s="565"/>
      <c r="W218" s="565"/>
      <c r="X218" s="565"/>
      <c r="Y218" s="565"/>
      <c r="Z218" s="565"/>
      <c r="AA218" s="565"/>
      <c r="AB218" s="565"/>
      <c r="AC218" s="565"/>
      <c r="AD218" s="565"/>
      <c r="AE218" s="565"/>
      <c r="AF218" s="565"/>
      <c r="AG218" s="565"/>
      <c r="AH218" s="565"/>
      <c r="AJ218" s="164" t="str">
        <f t="shared" si="65"/>
        <v/>
      </c>
      <c r="AK218" s="152" t="str">
        <f t="shared" ca="1" si="66"/>
        <v/>
      </c>
      <c r="AL218" s="165" t="str">
        <f t="shared" si="67"/>
        <v/>
      </c>
      <c r="AN218" s="154" t="str">
        <f t="shared" si="78"/>
        <v/>
      </c>
      <c r="AO218" s="835" t="str">
        <f t="shared" si="79"/>
        <v/>
      </c>
      <c r="AP218" s="155" t="str">
        <f t="shared" si="80"/>
        <v/>
      </c>
      <c r="AR218" s="166" t="str">
        <f t="shared" si="68"/>
        <v/>
      </c>
      <c r="AS218" s="167" t="str">
        <f t="shared" si="69"/>
        <v/>
      </c>
      <c r="AT218" s="168" t="str">
        <f t="shared" si="70"/>
        <v/>
      </c>
      <c r="AV218" s="160" t="str" cm="1">
        <f t="array" aca="1" ref="AV218" ca="1">IF(AND($M218=1,ISNUMBER(INDIRECT(ADDRESS(ROW(),COLUMN()-_mp_perc_gap)))), INDIRECT(ADDRESS(ROW(),COLUMN()-_mp_perc_gap))*(1-AV$8)*(1-$BQ$8), "")</f>
        <v/>
      </c>
      <c r="AW218" s="160" t="str" cm="1">
        <f t="array" aca="1" ref="AW218" ca="1">IF(AND($M218=1,ISNUMBER(INDIRECT(ADDRESS(ROW(),COLUMN()-_mp_perc_gap)))), INDIRECT(ADDRESS(ROW(),COLUMN()-_mp_perc_gap))*(1-AW$8)*(1-$BQ$8), "")</f>
        <v/>
      </c>
      <c r="AX218" s="160" t="str" cm="1">
        <f t="array" aca="1" ref="AX218" ca="1">IF(AND($M218=1,ISNUMBER(INDIRECT(ADDRESS(ROW(),COLUMN()-_mp_perc_gap)))), INDIRECT(ADDRESS(ROW(),COLUMN()-_mp_perc_gap))*(1-AX$8)*(1-$BQ$8), "")</f>
        <v/>
      </c>
      <c r="AY218" s="160" t="str" cm="1">
        <f t="array" aca="1" ref="AY218" ca="1">IF(AND($M218=1,ISNUMBER(INDIRECT(ADDRESS(ROW(),COLUMN()-_mp_perc_gap)))), INDIRECT(ADDRESS(ROW(),COLUMN()-_mp_perc_gap))*(1-AY$8)*(1-$BQ$8), "")</f>
        <v/>
      </c>
      <c r="AZ218" s="160" t="str" cm="1">
        <f t="array" aca="1" ref="AZ218" ca="1">IF(AND($M218=1,ISNUMBER(INDIRECT(ADDRESS(ROW(),COLUMN()-_mp_perc_gap)))), INDIRECT(ADDRESS(ROW(),COLUMN()-_mp_perc_gap))*(1-AZ$8)*(1-$BQ$8), "")</f>
        <v/>
      </c>
      <c r="BA218" s="160" t="str" cm="1">
        <f t="array" aca="1" ref="BA218" ca="1">IF(AND($M218=1,ISNUMBER(INDIRECT(ADDRESS(ROW(),COLUMN()-_mp_perc_gap)))), INDIRECT(ADDRESS(ROW(),COLUMN()-_mp_perc_gap))*(1-BA$8)*(1-$BQ$8), "")</f>
        <v/>
      </c>
      <c r="BB218" s="160" t="str" cm="1">
        <f t="array" aca="1" ref="BB218" ca="1">IF(AND($M218=1,ISNUMBER(INDIRECT(ADDRESS(ROW(),COLUMN()-_mp_perc_gap)))), INDIRECT(ADDRESS(ROW(),COLUMN()-_mp_perc_gap))*(1-BB$8)*(1-$BQ$8), "")</f>
        <v/>
      </c>
      <c r="BC218" s="160" t="str" cm="1">
        <f t="array" aca="1" ref="BC218" ca="1">IF(AND($M218=1,ISNUMBER(INDIRECT(ADDRESS(ROW(),COLUMN()-_mp_perc_gap)))), INDIRECT(ADDRESS(ROW(),COLUMN()-_mp_perc_gap))*(1-BC$8)*(1-$BQ$8), "")</f>
        <v/>
      </c>
      <c r="BD218" s="160" t="str" cm="1">
        <f t="array" aca="1" ref="BD218" ca="1">IF(AND($M218=1,ISNUMBER(INDIRECT(ADDRESS(ROW(),COLUMN()-_mp_perc_gap)))), INDIRECT(ADDRESS(ROW(),COLUMN()-_mp_perc_gap))*(1-BD$8)*(1-$BQ$8), "")</f>
        <v/>
      </c>
      <c r="BE218" s="160" t="str" cm="1">
        <f t="array" aca="1" ref="BE218" ca="1">IF(AND($M218=1,ISNUMBER(INDIRECT(ADDRESS(ROW(),COLUMN()-_mp_perc_gap)))), INDIRECT(ADDRESS(ROW(),COLUMN()-_mp_perc_gap))*(1-BE$8)*(1-$BQ$8), "")</f>
        <v/>
      </c>
      <c r="BF218" s="160" t="str" cm="1">
        <f t="array" aca="1" ref="BF218" ca="1">IF(AND($M218=1,ISNUMBER(INDIRECT(ADDRESS(ROW(),COLUMN()-_mp_perc_gap)))), INDIRECT(ADDRESS(ROW(),COLUMN()-_mp_perc_gap))*(1-BF$8)*(1-$BQ$8), "")</f>
        <v/>
      </c>
      <c r="BG218" s="160" t="str" cm="1">
        <f t="array" aca="1" ref="BG218" ca="1">IF(AND($M218=1,ISNUMBER(INDIRECT(ADDRESS(ROW(),COLUMN()-_mp_perc_gap)))), INDIRECT(ADDRESS(ROW(),COLUMN()-_mp_perc_gap))*(1-BG$8)*(1-$BQ$8), "")</f>
        <v/>
      </c>
      <c r="BH218" s="160" t="str" cm="1">
        <f t="array" aca="1" ref="BH218" ca="1">IF(AND($M218=1,ISNUMBER(INDIRECT(ADDRESS(ROW(),COLUMN()-_mp_perc_gap)))), INDIRECT(ADDRESS(ROW(),COLUMN()-_mp_perc_gap))*(1-BH$8)*(1-$BQ$8), "")</f>
        <v/>
      </c>
      <c r="BI218" s="160" t="str" cm="1">
        <f t="array" aca="1" ref="BI218" ca="1">IF(AND($M218=1,ISNUMBER(INDIRECT(ADDRESS(ROW(),COLUMN()-_mp_perc_gap)))), INDIRECT(ADDRESS(ROW(),COLUMN()-_mp_perc_gap))*(1-BI$8)*(1-$BQ$8), "")</f>
        <v/>
      </c>
      <c r="BJ218" s="160" t="str" cm="1">
        <f t="array" aca="1" ref="BJ218" ca="1">IF(AND($M218=1,ISNUMBER(INDIRECT(ADDRESS(ROW(),COLUMN()-_mp_perc_gap)))), INDIRECT(ADDRESS(ROW(),COLUMN()-_mp_perc_gap))*(1-BJ$8)*(1-$BQ$8), "")</f>
        <v/>
      </c>
      <c r="BK218" s="160" t="str" cm="1">
        <f t="array" aca="1" ref="BK218" ca="1">IF(AND($M218=1,ISNUMBER(INDIRECT(ADDRESS(ROW(),COLUMN()-_mp_perc_gap)))), INDIRECT(ADDRESS(ROW(),COLUMN()-_mp_perc_gap))*(1-BK$8)*(1-$BQ$8), "")</f>
        <v/>
      </c>
      <c r="BM218" s="169" t="str">
        <f t="shared" si="71"/>
        <v/>
      </c>
      <c r="BN218" s="842" t="str">
        <f t="shared" si="72"/>
        <v/>
      </c>
      <c r="BO218" s="843" t="str">
        <f t="shared" si="73"/>
        <v/>
      </c>
      <c r="BP218" s="841" t="str">
        <f t="shared" si="76"/>
        <v/>
      </c>
      <c r="BQ218" s="170"/>
      <c r="BR218" s="133" t="b">
        <f t="shared" si="74"/>
        <v>1</v>
      </c>
      <c r="BU218" s="171">
        <f t="shared" si="81"/>
        <v>0</v>
      </c>
      <c r="BV218" s="171"/>
    </row>
    <row r="219" spans="2:74" ht="14.95" customHeight="1" x14ac:dyDescent="0.2">
      <c r="B219" s="691">
        <v>208</v>
      </c>
      <c r="C219" s="554"/>
      <c r="D219" s="554"/>
      <c r="E219" s="555"/>
      <c r="F219" s="550"/>
      <c r="G219" s="551"/>
      <c r="H219" s="556"/>
      <c r="I219" s="557"/>
      <c r="J219" s="553"/>
      <c r="K219" s="146">
        <f t="shared" si="75"/>
        <v>0</v>
      </c>
      <c r="M219" s="147">
        <f t="shared" si="63"/>
        <v>0</v>
      </c>
      <c r="N219" s="148">
        <f xml:space="preserve"> IF(M219=0, 0,VLOOKUP($F219,'הנחיות למילוי-התחל כאן'!$F$6:$I$17,3,0))</f>
        <v>0</v>
      </c>
      <c r="O219" s="149">
        <f xml:space="preserve"> IF(M219=0, 0,VLOOKUP($F219,'הנחיות למילוי-התחל כאן'!$F$6:$I$17,4,0))</f>
        <v>0</v>
      </c>
      <c r="P219" s="852">
        <f t="shared" si="64"/>
        <v>0</v>
      </c>
      <c r="Q219" s="230" t="str">
        <f t="shared" si="77"/>
        <v>$S$219:$AH$219</v>
      </c>
      <c r="S219" s="565"/>
      <c r="T219" s="565"/>
      <c r="U219" s="565"/>
      <c r="V219" s="565"/>
      <c r="W219" s="565"/>
      <c r="X219" s="565"/>
      <c r="Y219" s="565"/>
      <c r="Z219" s="565"/>
      <c r="AA219" s="565"/>
      <c r="AB219" s="565"/>
      <c r="AC219" s="565"/>
      <c r="AD219" s="565"/>
      <c r="AE219" s="565"/>
      <c r="AF219" s="565"/>
      <c r="AG219" s="565"/>
      <c r="AH219" s="565"/>
      <c r="AJ219" s="164" t="str">
        <f t="shared" si="65"/>
        <v/>
      </c>
      <c r="AK219" s="152" t="str">
        <f t="shared" ca="1" si="66"/>
        <v/>
      </c>
      <c r="AL219" s="165" t="str">
        <f t="shared" si="67"/>
        <v/>
      </c>
      <c r="AN219" s="154" t="str">
        <f t="shared" si="78"/>
        <v/>
      </c>
      <c r="AO219" s="835" t="str">
        <f t="shared" si="79"/>
        <v/>
      </c>
      <c r="AP219" s="155" t="str">
        <f t="shared" si="80"/>
        <v/>
      </c>
      <c r="AR219" s="166" t="str">
        <f t="shared" si="68"/>
        <v/>
      </c>
      <c r="AS219" s="167" t="str">
        <f t="shared" si="69"/>
        <v/>
      </c>
      <c r="AT219" s="168" t="str">
        <f t="shared" si="70"/>
        <v/>
      </c>
      <c r="AV219" s="160" t="str" cm="1">
        <f t="array" aca="1" ref="AV219" ca="1">IF(AND($M219=1,ISNUMBER(INDIRECT(ADDRESS(ROW(),COLUMN()-_mp_perc_gap)))), INDIRECT(ADDRESS(ROW(),COLUMN()-_mp_perc_gap))*(1-AV$8)*(1-$BQ$8), "")</f>
        <v/>
      </c>
      <c r="AW219" s="160" t="str" cm="1">
        <f t="array" aca="1" ref="AW219" ca="1">IF(AND($M219=1,ISNUMBER(INDIRECT(ADDRESS(ROW(),COLUMN()-_mp_perc_gap)))), INDIRECT(ADDRESS(ROW(),COLUMN()-_mp_perc_gap))*(1-AW$8)*(1-$BQ$8), "")</f>
        <v/>
      </c>
      <c r="AX219" s="160" t="str" cm="1">
        <f t="array" aca="1" ref="AX219" ca="1">IF(AND($M219=1,ISNUMBER(INDIRECT(ADDRESS(ROW(),COLUMN()-_mp_perc_gap)))), INDIRECT(ADDRESS(ROW(),COLUMN()-_mp_perc_gap))*(1-AX$8)*(1-$BQ$8), "")</f>
        <v/>
      </c>
      <c r="AY219" s="160" t="str" cm="1">
        <f t="array" aca="1" ref="AY219" ca="1">IF(AND($M219=1,ISNUMBER(INDIRECT(ADDRESS(ROW(),COLUMN()-_mp_perc_gap)))), INDIRECT(ADDRESS(ROW(),COLUMN()-_mp_perc_gap))*(1-AY$8)*(1-$BQ$8), "")</f>
        <v/>
      </c>
      <c r="AZ219" s="160" t="str" cm="1">
        <f t="array" aca="1" ref="AZ219" ca="1">IF(AND($M219=1,ISNUMBER(INDIRECT(ADDRESS(ROW(),COLUMN()-_mp_perc_gap)))), INDIRECT(ADDRESS(ROW(),COLUMN()-_mp_perc_gap))*(1-AZ$8)*(1-$BQ$8), "")</f>
        <v/>
      </c>
      <c r="BA219" s="160" t="str" cm="1">
        <f t="array" aca="1" ref="BA219" ca="1">IF(AND($M219=1,ISNUMBER(INDIRECT(ADDRESS(ROW(),COLUMN()-_mp_perc_gap)))), INDIRECT(ADDRESS(ROW(),COLUMN()-_mp_perc_gap))*(1-BA$8)*(1-$BQ$8), "")</f>
        <v/>
      </c>
      <c r="BB219" s="160" t="str" cm="1">
        <f t="array" aca="1" ref="BB219" ca="1">IF(AND($M219=1,ISNUMBER(INDIRECT(ADDRESS(ROW(),COLUMN()-_mp_perc_gap)))), INDIRECT(ADDRESS(ROW(),COLUMN()-_mp_perc_gap))*(1-BB$8)*(1-$BQ$8), "")</f>
        <v/>
      </c>
      <c r="BC219" s="160" t="str" cm="1">
        <f t="array" aca="1" ref="BC219" ca="1">IF(AND($M219=1,ISNUMBER(INDIRECT(ADDRESS(ROW(),COLUMN()-_mp_perc_gap)))), INDIRECT(ADDRESS(ROW(),COLUMN()-_mp_perc_gap))*(1-BC$8)*(1-$BQ$8), "")</f>
        <v/>
      </c>
      <c r="BD219" s="160" t="str" cm="1">
        <f t="array" aca="1" ref="BD219" ca="1">IF(AND($M219=1,ISNUMBER(INDIRECT(ADDRESS(ROW(),COLUMN()-_mp_perc_gap)))), INDIRECT(ADDRESS(ROW(),COLUMN()-_mp_perc_gap))*(1-BD$8)*(1-$BQ$8), "")</f>
        <v/>
      </c>
      <c r="BE219" s="160" t="str" cm="1">
        <f t="array" aca="1" ref="BE219" ca="1">IF(AND($M219=1,ISNUMBER(INDIRECT(ADDRESS(ROW(),COLUMN()-_mp_perc_gap)))), INDIRECT(ADDRESS(ROW(),COLUMN()-_mp_perc_gap))*(1-BE$8)*(1-$BQ$8), "")</f>
        <v/>
      </c>
      <c r="BF219" s="160" t="str" cm="1">
        <f t="array" aca="1" ref="BF219" ca="1">IF(AND($M219=1,ISNUMBER(INDIRECT(ADDRESS(ROW(),COLUMN()-_mp_perc_gap)))), INDIRECT(ADDRESS(ROW(),COLUMN()-_mp_perc_gap))*(1-BF$8)*(1-$BQ$8), "")</f>
        <v/>
      </c>
      <c r="BG219" s="160" t="str" cm="1">
        <f t="array" aca="1" ref="BG219" ca="1">IF(AND($M219=1,ISNUMBER(INDIRECT(ADDRESS(ROW(),COLUMN()-_mp_perc_gap)))), INDIRECT(ADDRESS(ROW(),COLUMN()-_mp_perc_gap))*(1-BG$8)*(1-$BQ$8), "")</f>
        <v/>
      </c>
      <c r="BH219" s="160" t="str" cm="1">
        <f t="array" aca="1" ref="BH219" ca="1">IF(AND($M219=1,ISNUMBER(INDIRECT(ADDRESS(ROW(),COLUMN()-_mp_perc_gap)))), INDIRECT(ADDRESS(ROW(),COLUMN()-_mp_perc_gap))*(1-BH$8)*(1-$BQ$8), "")</f>
        <v/>
      </c>
      <c r="BI219" s="160" t="str" cm="1">
        <f t="array" aca="1" ref="BI219" ca="1">IF(AND($M219=1,ISNUMBER(INDIRECT(ADDRESS(ROW(),COLUMN()-_mp_perc_gap)))), INDIRECT(ADDRESS(ROW(),COLUMN()-_mp_perc_gap))*(1-BI$8)*(1-$BQ$8), "")</f>
        <v/>
      </c>
      <c r="BJ219" s="160" t="str" cm="1">
        <f t="array" aca="1" ref="BJ219" ca="1">IF(AND($M219=1,ISNUMBER(INDIRECT(ADDRESS(ROW(),COLUMN()-_mp_perc_gap)))), INDIRECT(ADDRESS(ROW(),COLUMN()-_mp_perc_gap))*(1-BJ$8)*(1-$BQ$8), "")</f>
        <v/>
      </c>
      <c r="BK219" s="160" t="str" cm="1">
        <f t="array" aca="1" ref="BK219" ca="1">IF(AND($M219=1,ISNUMBER(INDIRECT(ADDRESS(ROW(),COLUMN()-_mp_perc_gap)))), INDIRECT(ADDRESS(ROW(),COLUMN()-_mp_perc_gap))*(1-BK$8)*(1-$BQ$8), "")</f>
        <v/>
      </c>
      <c r="BM219" s="169" t="str">
        <f t="shared" si="71"/>
        <v/>
      </c>
      <c r="BN219" s="842" t="str">
        <f t="shared" si="72"/>
        <v/>
      </c>
      <c r="BO219" s="843" t="str">
        <f t="shared" si="73"/>
        <v/>
      </c>
      <c r="BP219" s="841" t="str">
        <f t="shared" si="76"/>
        <v/>
      </c>
      <c r="BQ219" s="170"/>
      <c r="BR219" s="133" t="b">
        <f t="shared" si="74"/>
        <v>1</v>
      </c>
      <c r="BU219" s="171">
        <f t="shared" si="81"/>
        <v>0</v>
      </c>
      <c r="BV219" s="171"/>
    </row>
    <row r="220" spans="2:74" ht="14.95" customHeight="1" x14ac:dyDescent="0.2">
      <c r="B220" s="691">
        <v>209</v>
      </c>
      <c r="C220" s="554"/>
      <c r="D220" s="554"/>
      <c r="E220" s="555"/>
      <c r="F220" s="550"/>
      <c r="G220" s="551"/>
      <c r="H220" s="556"/>
      <c r="I220" s="557"/>
      <c r="J220" s="553"/>
      <c r="K220" s="146">
        <f t="shared" si="75"/>
        <v>0</v>
      </c>
      <c r="M220" s="147">
        <f t="shared" si="63"/>
        <v>0</v>
      </c>
      <c r="N220" s="148">
        <f xml:space="preserve"> IF(M220=0, 0,VLOOKUP($F220,'הנחיות למילוי-התחל כאן'!$F$6:$I$17,3,0))</f>
        <v>0</v>
      </c>
      <c r="O220" s="149">
        <f xml:space="preserve"> IF(M220=0, 0,VLOOKUP($F220,'הנחיות למילוי-התחל כאן'!$F$6:$I$17,4,0))</f>
        <v>0</v>
      </c>
      <c r="P220" s="852">
        <f t="shared" si="64"/>
        <v>0</v>
      </c>
      <c r="Q220" s="230" t="str">
        <f t="shared" si="77"/>
        <v>$S$220:$AH$220</v>
      </c>
      <c r="S220" s="565"/>
      <c r="T220" s="565"/>
      <c r="U220" s="565"/>
      <c r="V220" s="565"/>
      <c r="W220" s="565"/>
      <c r="X220" s="565"/>
      <c r="Y220" s="565"/>
      <c r="Z220" s="565"/>
      <c r="AA220" s="565"/>
      <c r="AB220" s="565"/>
      <c r="AC220" s="565"/>
      <c r="AD220" s="565"/>
      <c r="AE220" s="565"/>
      <c r="AF220" s="565"/>
      <c r="AG220" s="565"/>
      <c r="AH220" s="565"/>
      <c r="AJ220" s="164" t="str">
        <f t="shared" si="65"/>
        <v/>
      </c>
      <c r="AK220" s="152" t="str">
        <f t="shared" ca="1" si="66"/>
        <v/>
      </c>
      <c r="AL220" s="165" t="str">
        <f t="shared" si="67"/>
        <v/>
      </c>
      <c r="AN220" s="154" t="str">
        <f t="shared" si="78"/>
        <v/>
      </c>
      <c r="AO220" s="835" t="str">
        <f t="shared" si="79"/>
        <v/>
      </c>
      <c r="AP220" s="155" t="str">
        <f t="shared" si="80"/>
        <v/>
      </c>
      <c r="AR220" s="166" t="str">
        <f t="shared" si="68"/>
        <v/>
      </c>
      <c r="AS220" s="167" t="str">
        <f t="shared" si="69"/>
        <v/>
      </c>
      <c r="AT220" s="168" t="str">
        <f t="shared" si="70"/>
        <v/>
      </c>
      <c r="AV220" s="160" t="str" cm="1">
        <f t="array" aca="1" ref="AV220" ca="1">IF(AND($M220=1,ISNUMBER(INDIRECT(ADDRESS(ROW(),COLUMN()-_mp_perc_gap)))), INDIRECT(ADDRESS(ROW(),COLUMN()-_mp_perc_gap))*(1-AV$8)*(1-$BQ$8), "")</f>
        <v/>
      </c>
      <c r="AW220" s="160" t="str" cm="1">
        <f t="array" aca="1" ref="AW220" ca="1">IF(AND($M220=1,ISNUMBER(INDIRECT(ADDRESS(ROW(),COLUMN()-_mp_perc_gap)))), INDIRECT(ADDRESS(ROW(),COLUMN()-_mp_perc_gap))*(1-AW$8)*(1-$BQ$8), "")</f>
        <v/>
      </c>
      <c r="AX220" s="160" t="str" cm="1">
        <f t="array" aca="1" ref="AX220" ca="1">IF(AND($M220=1,ISNUMBER(INDIRECT(ADDRESS(ROW(),COLUMN()-_mp_perc_gap)))), INDIRECT(ADDRESS(ROW(),COLUMN()-_mp_perc_gap))*(1-AX$8)*(1-$BQ$8), "")</f>
        <v/>
      </c>
      <c r="AY220" s="160" t="str" cm="1">
        <f t="array" aca="1" ref="AY220" ca="1">IF(AND($M220=1,ISNUMBER(INDIRECT(ADDRESS(ROW(),COLUMN()-_mp_perc_gap)))), INDIRECT(ADDRESS(ROW(),COLUMN()-_mp_perc_gap))*(1-AY$8)*(1-$BQ$8), "")</f>
        <v/>
      </c>
      <c r="AZ220" s="160" t="str" cm="1">
        <f t="array" aca="1" ref="AZ220" ca="1">IF(AND($M220=1,ISNUMBER(INDIRECT(ADDRESS(ROW(),COLUMN()-_mp_perc_gap)))), INDIRECT(ADDRESS(ROW(),COLUMN()-_mp_perc_gap))*(1-AZ$8)*(1-$BQ$8), "")</f>
        <v/>
      </c>
      <c r="BA220" s="160" t="str" cm="1">
        <f t="array" aca="1" ref="BA220" ca="1">IF(AND($M220=1,ISNUMBER(INDIRECT(ADDRESS(ROW(),COLUMN()-_mp_perc_gap)))), INDIRECT(ADDRESS(ROW(),COLUMN()-_mp_perc_gap))*(1-BA$8)*(1-$BQ$8), "")</f>
        <v/>
      </c>
      <c r="BB220" s="160" t="str" cm="1">
        <f t="array" aca="1" ref="BB220" ca="1">IF(AND($M220=1,ISNUMBER(INDIRECT(ADDRESS(ROW(),COLUMN()-_mp_perc_gap)))), INDIRECT(ADDRESS(ROW(),COLUMN()-_mp_perc_gap))*(1-BB$8)*(1-$BQ$8), "")</f>
        <v/>
      </c>
      <c r="BC220" s="160" t="str" cm="1">
        <f t="array" aca="1" ref="BC220" ca="1">IF(AND($M220=1,ISNUMBER(INDIRECT(ADDRESS(ROW(),COLUMN()-_mp_perc_gap)))), INDIRECT(ADDRESS(ROW(),COLUMN()-_mp_perc_gap))*(1-BC$8)*(1-$BQ$8), "")</f>
        <v/>
      </c>
      <c r="BD220" s="160" t="str" cm="1">
        <f t="array" aca="1" ref="BD220" ca="1">IF(AND($M220=1,ISNUMBER(INDIRECT(ADDRESS(ROW(),COLUMN()-_mp_perc_gap)))), INDIRECT(ADDRESS(ROW(),COLUMN()-_mp_perc_gap))*(1-BD$8)*(1-$BQ$8), "")</f>
        <v/>
      </c>
      <c r="BE220" s="160" t="str" cm="1">
        <f t="array" aca="1" ref="BE220" ca="1">IF(AND($M220=1,ISNUMBER(INDIRECT(ADDRESS(ROW(),COLUMN()-_mp_perc_gap)))), INDIRECT(ADDRESS(ROW(),COLUMN()-_mp_perc_gap))*(1-BE$8)*(1-$BQ$8), "")</f>
        <v/>
      </c>
      <c r="BF220" s="160" t="str" cm="1">
        <f t="array" aca="1" ref="BF220" ca="1">IF(AND($M220=1,ISNUMBER(INDIRECT(ADDRESS(ROW(),COLUMN()-_mp_perc_gap)))), INDIRECT(ADDRESS(ROW(),COLUMN()-_mp_perc_gap))*(1-BF$8)*(1-$BQ$8), "")</f>
        <v/>
      </c>
      <c r="BG220" s="160" t="str" cm="1">
        <f t="array" aca="1" ref="BG220" ca="1">IF(AND($M220=1,ISNUMBER(INDIRECT(ADDRESS(ROW(),COLUMN()-_mp_perc_gap)))), INDIRECT(ADDRESS(ROW(),COLUMN()-_mp_perc_gap))*(1-BG$8)*(1-$BQ$8), "")</f>
        <v/>
      </c>
      <c r="BH220" s="160" t="str" cm="1">
        <f t="array" aca="1" ref="BH220" ca="1">IF(AND($M220=1,ISNUMBER(INDIRECT(ADDRESS(ROW(),COLUMN()-_mp_perc_gap)))), INDIRECT(ADDRESS(ROW(),COLUMN()-_mp_perc_gap))*(1-BH$8)*(1-$BQ$8), "")</f>
        <v/>
      </c>
      <c r="BI220" s="160" t="str" cm="1">
        <f t="array" aca="1" ref="BI220" ca="1">IF(AND($M220=1,ISNUMBER(INDIRECT(ADDRESS(ROW(),COLUMN()-_mp_perc_gap)))), INDIRECT(ADDRESS(ROW(),COLUMN()-_mp_perc_gap))*(1-BI$8)*(1-$BQ$8), "")</f>
        <v/>
      </c>
      <c r="BJ220" s="160" t="str" cm="1">
        <f t="array" aca="1" ref="BJ220" ca="1">IF(AND($M220=1,ISNUMBER(INDIRECT(ADDRESS(ROW(),COLUMN()-_mp_perc_gap)))), INDIRECT(ADDRESS(ROW(),COLUMN()-_mp_perc_gap))*(1-BJ$8)*(1-$BQ$8), "")</f>
        <v/>
      </c>
      <c r="BK220" s="160" t="str" cm="1">
        <f t="array" aca="1" ref="BK220" ca="1">IF(AND($M220=1,ISNUMBER(INDIRECT(ADDRESS(ROW(),COLUMN()-_mp_perc_gap)))), INDIRECT(ADDRESS(ROW(),COLUMN()-_mp_perc_gap))*(1-BK$8)*(1-$BQ$8), "")</f>
        <v/>
      </c>
      <c r="BM220" s="169" t="str">
        <f t="shared" si="71"/>
        <v/>
      </c>
      <c r="BN220" s="842" t="str">
        <f t="shared" si="72"/>
        <v/>
      </c>
      <c r="BO220" s="843" t="str">
        <f t="shared" si="73"/>
        <v/>
      </c>
      <c r="BP220" s="841" t="str">
        <f t="shared" si="76"/>
        <v/>
      </c>
      <c r="BQ220" s="170"/>
      <c r="BR220" s="133" t="b">
        <f t="shared" si="74"/>
        <v>1</v>
      </c>
      <c r="BU220" s="171">
        <f t="shared" si="81"/>
        <v>0</v>
      </c>
      <c r="BV220" s="171"/>
    </row>
    <row r="221" spans="2:74" ht="14.95" customHeight="1" x14ac:dyDescent="0.2">
      <c r="B221" s="691">
        <v>210</v>
      </c>
      <c r="C221" s="554"/>
      <c r="D221" s="554"/>
      <c r="E221" s="555"/>
      <c r="F221" s="550"/>
      <c r="G221" s="551"/>
      <c r="H221" s="556"/>
      <c r="I221" s="557"/>
      <c r="J221" s="553"/>
      <c r="K221" s="146">
        <f t="shared" si="75"/>
        <v>0</v>
      </c>
      <c r="M221" s="147">
        <f t="shared" si="63"/>
        <v>0</v>
      </c>
      <c r="N221" s="148">
        <f xml:space="preserve"> IF(M221=0, 0,VLOOKUP($F221,'הנחיות למילוי-התחל כאן'!$F$6:$I$17,3,0))</f>
        <v>0</v>
      </c>
      <c r="O221" s="149">
        <f xml:space="preserve"> IF(M221=0, 0,VLOOKUP($F221,'הנחיות למילוי-התחל כאן'!$F$6:$I$17,4,0))</f>
        <v>0</v>
      </c>
      <c r="P221" s="852">
        <f t="shared" si="64"/>
        <v>0</v>
      </c>
      <c r="Q221" s="230" t="str">
        <f t="shared" si="77"/>
        <v>$S$221:$AH$221</v>
      </c>
      <c r="S221" s="565"/>
      <c r="T221" s="565"/>
      <c r="U221" s="565"/>
      <c r="V221" s="565"/>
      <c r="W221" s="565"/>
      <c r="X221" s="565"/>
      <c r="Y221" s="565"/>
      <c r="Z221" s="565"/>
      <c r="AA221" s="565"/>
      <c r="AB221" s="565"/>
      <c r="AC221" s="565"/>
      <c r="AD221" s="565"/>
      <c r="AE221" s="565"/>
      <c r="AF221" s="565"/>
      <c r="AG221" s="565"/>
      <c r="AH221" s="565"/>
      <c r="AJ221" s="164" t="str">
        <f t="shared" si="65"/>
        <v/>
      </c>
      <c r="AK221" s="152" t="str">
        <f t="shared" ca="1" si="66"/>
        <v/>
      </c>
      <c r="AL221" s="165" t="str">
        <f t="shared" si="67"/>
        <v/>
      </c>
      <c r="AN221" s="154" t="str">
        <f t="shared" si="78"/>
        <v/>
      </c>
      <c r="AO221" s="835" t="str">
        <f t="shared" si="79"/>
        <v/>
      </c>
      <c r="AP221" s="155" t="str">
        <f t="shared" si="80"/>
        <v/>
      </c>
      <c r="AR221" s="166" t="str">
        <f t="shared" si="68"/>
        <v/>
      </c>
      <c r="AS221" s="167" t="str">
        <f t="shared" si="69"/>
        <v/>
      </c>
      <c r="AT221" s="168" t="str">
        <f t="shared" si="70"/>
        <v/>
      </c>
      <c r="AV221" s="160" t="str" cm="1">
        <f t="array" aca="1" ref="AV221" ca="1">IF(AND($M221=1,ISNUMBER(INDIRECT(ADDRESS(ROW(),COLUMN()-_mp_perc_gap)))), INDIRECT(ADDRESS(ROW(),COLUMN()-_mp_perc_gap))*(1-AV$8)*(1-$BQ$8), "")</f>
        <v/>
      </c>
      <c r="AW221" s="160" t="str" cm="1">
        <f t="array" aca="1" ref="AW221" ca="1">IF(AND($M221=1,ISNUMBER(INDIRECT(ADDRESS(ROW(),COLUMN()-_mp_perc_gap)))), INDIRECT(ADDRESS(ROW(),COLUMN()-_mp_perc_gap))*(1-AW$8)*(1-$BQ$8), "")</f>
        <v/>
      </c>
      <c r="AX221" s="160" t="str" cm="1">
        <f t="array" aca="1" ref="AX221" ca="1">IF(AND($M221=1,ISNUMBER(INDIRECT(ADDRESS(ROW(),COLUMN()-_mp_perc_gap)))), INDIRECT(ADDRESS(ROW(),COLUMN()-_mp_perc_gap))*(1-AX$8)*(1-$BQ$8), "")</f>
        <v/>
      </c>
      <c r="AY221" s="160" t="str" cm="1">
        <f t="array" aca="1" ref="AY221" ca="1">IF(AND($M221=1,ISNUMBER(INDIRECT(ADDRESS(ROW(),COLUMN()-_mp_perc_gap)))), INDIRECT(ADDRESS(ROW(),COLUMN()-_mp_perc_gap))*(1-AY$8)*(1-$BQ$8), "")</f>
        <v/>
      </c>
      <c r="AZ221" s="160" t="str" cm="1">
        <f t="array" aca="1" ref="AZ221" ca="1">IF(AND($M221=1,ISNUMBER(INDIRECT(ADDRESS(ROW(),COLUMN()-_mp_perc_gap)))), INDIRECT(ADDRESS(ROW(),COLUMN()-_mp_perc_gap))*(1-AZ$8)*(1-$BQ$8), "")</f>
        <v/>
      </c>
      <c r="BA221" s="160" t="str" cm="1">
        <f t="array" aca="1" ref="BA221" ca="1">IF(AND($M221=1,ISNUMBER(INDIRECT(ADDRESS(ROW(),COLUMN()-_mp_perc_gap)))), INDIRECT(ADDRESS(ROW(),COLUMN()-_mp_perc_gap))*(1-BA$8)*(1-$BQ$8), "")</f>
        <v/>
      </c>
      <c r="BB221" s="160" t="str" cm="1">
        <f t="array" aca="1" ref="BB221" ca="1">IF(AND($M221=1,ISNUMBER(INDIRECT(ADDRESS(ROW(),COLUMN()-_mp_perc_gap)))), INDIRECT(ADDRESS(ROW(),COLUMN()-_mp_perc_gap))*(1-BB$8)*(1-$BQ$8), "")</f>
        <v/>
      </c>
      <c r="BC221" s="160" t="str" cm="1">
        <f t="array" aca="1" ref="BC221" ca="1">IF(AND($M221=1,ISNUMBER(INDIRECT(ADDRESS(ROW(),COLUMN()-_mp_perc_gap)))), INDIRECT(ADDRESS(ROW(),COLUMN()-_mp_perc_gap))*(1-BC$8)*(1-$BQ$8), "")</f>
        <v/>
      </c>
      <c r="BD221" s="160" t="str" cm="1">
        <f t="array" aca="1" ref="BD221" ca="1">IF(AND($M221=1,ISNUMBER(INDIRECT(ADDRESS(ROW(),COLUMN()-_mp_perc_gap)))), INDIRECT(ADDRESS(ROW(),COLUMN()-_mp_perc_gap))*(1-BD$8)*(1-$BQ$8), "")</f>
        <v/>
      </c>
      <c r="BE221" s="160" t="str" cm="1">
        <f t="array" aca="1" ref="BE221" ca="1">IF(AND($M221=1,ISNUMBER(INDIRECT(ADDRESS(ROW(),COLUMN()-_mp_perc_gap)))), INDIRECT(ADDRESS(ROW(),COLUMN()-_mp_perc_gap))*(1-BE$8)*(1-$BQ$8), "")</f>
        <v/>
      </c>
      <c r="BF221" s="160" t="str" cm="1">
        <f t="array" aca="1" ref="BF221" ca="1">IF(AND($M221=1,ISNUMBER(INDIRECT(ADDRESS(ROW(),COLUMN()-_mp_perc_gap)))), INDIRECT(ADDRESS(ROW(),COLUMN()-_mp_perc_gap))*(1-BF$8)*(1-$BQ$8), "")</f>
        <v/>
      </c>
      <c r="BG221" s="160" t="str" cm="1">
        <f t="array" aca="1" ref="BG221" ca="1">IF(AND($M221=1,ISNUMBER(INDIRECT(ADDRESS(ROW(),COLUMN()-_mp_perc_gap)))), INDIRECT(ADDRESS(ROW(),COLUMN()-_mp_perc_gap))*(1-BG$8)*(1-$BQ$8), "")</f>
        <v/>
      </c>
      <c r="BH221" s="160" t="str" cm="1">
        <f t="array" aca="1" ref="BH221" ca="1">IF(AND($M221=1,ISNUMBER(INDIRECT(ADDRESS(ROW(),COLUMN()-_mp_perc_gap)))), INDIRECT(ADDRESS(ROW(),COLUMN()-_mp_perc_gap))*(1-BH$8)*(1-$BQ$8), "")</f>
        <v/>
      </c>
      <c r="BI221" s="160" t="str" cm="1">
        <f t="array" aca="1" ref="BI221" ca="1">IF(AND($M221=1,ISNUMBER(INDIRECT(ADDRESS(ROW(),COLUMN()-_mp_perc_gap)))), INDIRECT(ADDRESS(ROW(),COLUMN()-_mp_perc_gap))*(1-BI$8)*(1-$BQ$8), "")</f>
        <v/>
      </c>
      <c r="BJ221" s="160" t="str" cm="1">
        <f t="array" aca="1" ref="BJ221" ca="1">IF(AND($M221=1,ISNUMBER(INDIRECT(ADDRESS(ROW(),COLUMN()-_mp_perc_gap)))), INDIRECT(ADDRESS(ROW(),COLUMN()-_mp_perc_gap))*(1-BJ$8)*(1-$BQ$8), "")</f>
        <v/>
      </c>
      <c r="BK221" s="160" t="str" cm="1">
        <f t="array" aca="1" ref="BK221" ca="1">IF(AND($M221=1,ISNUMBER(INDIRECT(ADDRESS(ROW(),COLUMN()-_mp_perc_gap)))), INDIRECT(ADDRESS(ROW(),COLUMN()-_mp_perc_gap))*(1-BK$8)*(1-$BQ$8), "")</f>
        <v/>
      </c>
      <c r="BM221" s="169" t="str">
        <f t="shared" si="71"/>
        <v/>
      </c>
      <c r="BN221" s="842" t="str">
        <f t="shared" si="72"/>
        <v/>
      </c>
      <c r="BO221" s="843" t="str">
        <f t="shared" si="73"/>
        <v/>
      </c>
      <c r="BP221" s="841" t="str">
        <f t="shared" si="76"/>
        <v/>
      </c>
      <c r="BQ221" s="170"/>
      <c r="BR221" s="133" t="b">
        <f t="shared" si="74"/>
        <v>1</v>
      </c>
      <c r="BU221" s="171">
        <f t="shared" si="81"/>
        <v>0</v>
      </c>
      <c r="BV221" s="171"/>
    </row>
    <row r="222" spans="2:74" ht="14.95" customHeight="1" x14ac:dyDescent="0.2">
      <c r="B222" s="691">
        <v>211</v>
      </c>
      <c r="C222" s="554"/>
      <c r="D222" s="554"/>
      <c r="E222" s="555"/>
      <c r="F222" s="550"/>
      <c r="G222" s="551"/>
      <c r="H222" s="556"/>
      <c r="I222" s="557"/>
      <c r="J222" s="553"/>
      <c r="K222" s="146">
        <f t="shared" si="75"/>
        <v>0</v>
      </c>
      <c r="M222" s="147">
        <f t="shared" si="63"/>
        <v>0</v>
      </c>
      <c r="N222" s="148">
        <f xml:space="preserve"> IF(M222=0, 0,VLOOKUP($F222,'הנחיות למילוי-התחל כאן'!$F$6:$I$17,3,0))</f>
        <v>0</v>
      </c>
      <c r="O222" s="149">
        <f xml:space="preserve"> IF(M222=0, 0,VLOOKUP($F222,'הנחיות למילוי-התחל כאן'!$F$6:$I$17,4,0))</f>
        <v>0</v>
      </c>
      <c r="P222" s="852">
        <f t="shared" si="64"/>
        <v>0</v>
      </c>
      <c r="Q222" s="230" t="str">
        <f t="shared" si="77"/>
        <v>$S$222:$AH$222</v>
      </c>
      <c r="S222" s="565"/>
      <c r="T222" s="565"/>
      <c r="U222" s="565"/>
      <c r="V222" s="565"/>
      <c r="W222" s="565"/>
      <c r="X222" s="565"/>
      <c r="Y222" s="565"/>
      <c r="Z222" s="565"/>
      <c r="AA222" s="565"/>
      <c r="AB222" s="565"/>
      <c r="AC222" s="565"/>
      <c r="AD222" s="565"/>
      <c r="AE222" s="565"/>
      <c r="AF222" s="565"/>
      <c r="AG222" s="565"/>
      <c r="AH222" s="565"/>
      <c r="AJ222" s="164" t="str">
        <f t="shared" si="65"/>
        <v/>
      </c>
      <c r="AK222" s="152" t="str">
        <f t="shared" ca="1" si="66"/>
        <v/>
      </c>
      <c r="AL222" s="165" t="str">
        <f t="shared" si="67"/>
        <v/>
      </c>
      <c r="AN222" s="154" t="str">
        <f t="shared" si="78"/>
        <v/>
      </c>
      <c r="AO222" s="835" t="str">
        <f t="shared" si="79"/>
        <v/>
      </c>
      <c r="AP222" s="155" t="str">
        <f t="shared" si="80"/>
        <v/>
      </c>
      <c r="AR222" s="166" t="str">
        <f t="shared" si="68"/>
        <v/>
      </c>
      <c r="AS222" s="167" t="str">
        <f t="shared" si="69"/>
        <v/>
      </c>
      <c r="AT222" s="168" t="str">
        <f t="shared" si="70"/>
        <v/>
      </c>
      <c r="AV222" s="160" t="str" cm="1">
        <f t="array" aca="1" ref="AV222" ca="1">IF(AND($M222=1,ISNUMBER(INDIRECT(ADDRESS(ROW(),COLUMN()-_mp_perc_gap)))), INDIRECT(ADDRESS(ROW(),COLUMN()-_mp_perc_gap))*(1-AV$8)*(1-$BQ$8), "")</f>
        <v/>
      </c>
      <c r="AW222" s="160" t="str" cm="1">
        <f t="array" aca="1" ref="AW222" ca="1">IF(AND($M222=1,ISNUMBER(INDIRECT(ADDRESS(ROW(),COLUMN()-_mp_perc_gap)))), INDIRECT(ADDRESS(ROW(),COLUMN()-_mp_perc_gap))*(1-AW$8)*(1-$BQ$8), "")</f>
        <v/>
      </c>
      <c r="AX222" s="160" t="str" cm="1">
        <f t="array" aca="1" ref="AX222" ca="1">IF(AND($M222=1,ISNUMBER(INDIRECT(ADDRESS(ROW(),COLUMN()-_mp_perc_gap)))), INDIRECT(ADDRESS(ROW(),COLUMN()-_mp_perc_gap))*(1-AX$8)*(1-$BQ$8), "")</f>
        <v/>
      </c>
      <c r="AY222" s="160" t="str" cm="1">
        <f t="array" aca="1" ref="AY222" ca="1">IF(AND($M222=1,ISNUMBER(INDIRECT(ADDRESS(ROW(),COLUMN()-_mp_perc_gap)))), INDIRECT(ADDRESS(ROW(),COLUMN()-_mp_perc_gap))*(1-AY$8)*(1-$BQ$8), "")</f>
        <v/>
      </c>
      <c r="AZ222" s="160" t="str" cm="1">
        <f t="array" aca="1" ref="AZ222" ca="1">IF(AND($M222=1,ISNUMBER(INDIRECT(ADDRESS(ROW(),COLUMN()-_mp_perc_gap)))), INDIRECT(ADDRESS(ROW(),COLUMN()-_mp_perc_gap))*(1-AZ$8)*(1-$BQ$8), "")</f>
        <v/>
      </c>
      <c r="BA222" s="160" t="str" cm="1">
        <f t="array" aca="1" ref="BA222" ca="1">IF(AND($M222=1,ISNUMBER(INDIRECT(ADDRESS(ROW(),COLUMN()-_mp_perc_gap)))), INDIRECT(ADDRESS(ROW(),COLUMN()-_mp_perc_gap))*(1-BA$8)*(1-$BQ$8), "")</f>
        <v/>
      </c>
      <c r="BB222" s="160" t="str" cm="1">
        <f t="array" aca="1" ref="BB222" ca="1">IF(AND($M222=1,ISNUMBER(INDIRECT(ADDRESS(ROW(),COLUMN()-_mp_perc_gap)))), INDIRECT(ADDRESS(ROW(),COLUMN()-_mp_perc_gap))*(1-BB$8)*(1-$BQ$8), "")</f>
        <v/>
      </c>
      <c r="BC222" s="160" t="str" cm="1">
        <f t="array" aca="1" ref="BC222" ca="1">IF(AND($M222=1,ISNUMBER(INDIRECT(ADDRESS(ROW(),COLUMN()-_mp_perc_gap)))), INDIRECT(ADDRESS(ROW(),COLUMN()-_mp_perc_gap))*(1-BC$8)*(1-$BQ$8), "")</f>
        <v/>
      </c>
      <c r="BD222" s="160" t="str" cm="1">
        <f t="array" aca="1" ref="BD222" ca="1">IF(AND($M222=1,ISNUMBER(INDIRECT(ADDRESS(ROW(),COLUMN()-_mp_perc_gap)))), INDIRECT(ADDRESS(ROW(),COLUMN()-_mp_perc_gap))*(1-BD$8)*(1-$BQ$8), "")</f>
        <v/>
      </c>
      <c r="BE222" s="160" t="str" cm="1">
        <f t="array" aca="1" ref="BE222" ca="1">IF(AND($M222=1,ISNUMBER(INDIRECT(ADDRESS(ROW(),COLUMN()-_mp_perc_gap)))), INDIRECT(ADDRESS(ROW(),COLUMN()-_mp_perc_gap))*(1-BE$8)*(1-$BQ$8), "")</f>
        <v/>
      </c>
      <c r="BF222" s="160" t="str" cm="1">
        <f t="array" aca="1" ref="BF222" ca="1">IF(AND($M222=1,ISNUMBER(INDIRECT(ADDRESS(ROW(),COLUMN()-_mp_perc_gap)))), INDIRECT(ADDRESS(ROW(),COLUMN()-_mp_perc_gap))*(1-BF$8)*(1-$BQ$8), "")</f>
        <v/>
      </c>
      <c r="BG222" s="160" t="str" cm="1">
        <f t="array" aca="1" ref="BG222" ca="1">IF(AND($M222=1,ISNUMBER(INDIRECT(ADDRESS(ROW(),COLUMN()-_mp_perc_gap)))), INDIRECT(ADDRESS(ROW(),COLUMN()-_mp_perc_gap))*(1-BG$8)*(1-$BQ$8), "")</f>
        <v/>
      </c>
      <c r="BH222" s="160" t="str" cm="1">
        <f t="array" aca="1" ref="BH222" ca="1">IF(AND($M222=1,ISNUMBER(INDIRECT(ADDRESS(ROW(),COLUMN()-_mp_perc_gap)))), INDIRECT(ADDRESS(ROW(),COLUMN()-_mp_perc_gap))*(1-BH$8)*(1-$BQ$8), "")</f>
        <v/>
      </c>
      <c r="BI222" s="160" t="str" cm="1">
        <f t="array" aca="1" ref="BI222" ca="1">IF(AND($M222=1,ISNUMBER(INDIRECT(ADDRESS(ROW(),COLUMN()-_mp_perc_gap)))), INDIRECT(ADDRESS(ROW(),COLUMN()-_mp_perc_gap))*(1-BI$8)*(1-$BQ$8), "")</f>
        <v/>
      </c>
      <c r="BJ222" s="160" t="str" cm="1">
        <f t="array" aca="1" ref="BJ222" ca="1">IF(AND($M222=1,ISNUMBER(INDIRECT(ADDRESS(ROW(),COLUMN()-_mp_perc_gap)))), INDIRECT(ADDRESS(ROW(),COLUMN()-_mp_perc_gap))*(1-BJ$8)*(1-$BQ$8), "")</f>
        <v/>
      </c>
      <c r="BK222" s="160" t="str" cm="1">
        <f t="array" aca="1" ref="BK222" ca="1">IF(AND($M222=1,ISNUMBER(INDIRECT(ADDRESS(ROW(),COLUMN()-_mp_perc_gap)))), INDIRECT(ADDRESS(ROW(),COLUMN()-_mp_perc_gap))*(1-BK$8)*(1-$BQ$8), "")</f>
        <v/>
      </c>
      <c r="BM222" s="169" t="str">
        <f t="shared" si="71"/>
        <v/>
      </c>
      <c r="BN222" s="842" t="str">
        <f t="shared" si="72"/>
        <v/>
      </c>
      <c r="BO222" s="843" t="str">
        <f t="shared" si="73"/>
        <v/>
      </c>
      <c r="BP222" s="841" t="str">
        <f t="shared" si="76"/>
        <v/>
      </c>
      <c r="BQ222" s="170"/>
      <c r="BR222" s="133" t="b">
        <f t="shared" si="74"/>
        <v>1</v>
      </c>
      <c r="BU222" s="171">
        <f t="shared" si="81"/>
        <v>0</v>
      </c>
      <c r="BV222" s="171"/>
    </row>
    <row r="223" spans="2:74" ht="14.95" customHeight="1" x14ac:dyDescent="0.2">
      <c r="B223" s="691">
        <v>212</v>
      </c>
      <c r="C223" s="554"/>
      <c r="D223" s="554"/>
      <c r="E223" s="555"/>
      <c r="F223" s="550"/>
      <c r="G223" s="551"/>
      <c r="H223" s="556"/>
      <c r="I223" s="557"/>
      <c r="J223" s="553"/>
      <c r="K223" s="146">
        <f t="shared" si="75"/>
        <v>0</v>
      </c>
      <c r="M223" s="147">
        <f t="shared" si="63"/>
        <v>0</v>
      </c>
      <c r="N223" s="148">
        <f xml:space="preserve"> IF(M223=0, 0,VLOOKUP($F223,'הנחיות למילוי-התחל כאן'!$F$6:$I$17,3,0))</f>
        <v>0</v>
      </c>
      <c r="O223" s="149">
        <f xml:space="preserve"> IF(M223=0, 0,VLOOKUP($F223,'הנחיות למילוי-התחל כאן'!$F$6:$I$17,4,0))</f>
        <v>0</v>
      </c>
      <c r="P223" s="852">
        <f t="shared" si="64"/>
        <v>0</v>
      </c>
      <c r="Q223" s="230" t="str">
        <f t="shared" si="77"/>
        <v>$S$223:$AH$223</v>
      </c>
      <c r="S223" s="565"/>
      <c r="T223" s="565"/>
      <c r="U223" s="565"/>
      <c r="V223" s="565"/>
      <c r="W223" s="565"/>
      <c r="X223" s="565"/>
      <c r="Y223" s="565"/>
      <c r="Z223" s="565"/>
      <c r="AA223" s="565"/>
      <c r="AB223" s="565"/>
      <c r="AC223" s="565"/>
      <c r="AD223" s="565"/>
      <c r="AE223" s="565"/>
      <c r="AF223" s="565"/>
      <c r="AG223" s="565"/>
      <c r="AH223" s="565"/>
      <c r="AJ223" s="164" t="str">
        <f t="shared" si="65"/>
        <v/>
      </c>
      <c r="AK223" s="152" t="str">
        <f t="shared" ca="1" si="66"/>
        <v/>
      </c>
      <c r="AL223" s="165" t="str">
        <f t="shared" si="67"/>
        <v/>
      </c>
      <c r="AN223" s="154" t="str">
        <f t="shared" si="78"/>
        <v/>
      </c>
      <c r="AO223" s="835" t="str">
        <f t="shared" si="79"/>
        <v/>
      </c>
      <c r="AP223" s="155" t="str">
        <f t="shared" si="80"/>
        <v/>
      </c>
      <c r="AR223" s="166" t="str">
        <f t="shared" si="68"/>
        <v/>
      </c>
      <c r="AS223" s="167" t="str">
        <f t="shared" si="69"/>
        <v/>
      </c>
      <c r="AT223" s="168" t="str">
        <f t="shared" si="70"/>
        <v/>
      </c>
      <c r="AV223" s="160" t="str" cm="1">
        <f t="array" aca="1" ref="AV223" ca="1">IF(AND($M223=1,ISNUMBER(INDIRECT(ADDRESS(ROW(),COLUMN()-_mp_perc_gap)))), INDIRECT(ADDRESS(ROW(),COLUMN()-_mp_perc_gap))*(1-AV$8)*(1-$BQ$8), "")</f>
        <v/>
      </c>
      <c r="AW223" s="160" t="str" cm="1">
        <f t="array" aca="1" ref="AW223" ca="1">IF(AND($M223=1,ISNUMBER(INDIRECT(ADDRESS(ROW(),COLUMN()-_mp_perc_gap)))), INDIRECT(ADDRESS(ROW(),COLUMN()-_mp_perc_gap))*(1-AW$8)*(1-$BQ$8), "")</f>
        <v/>
      </c>
      <c r="AX223" s="160" t="str" cm="1">
        <f t="array" aca="1" ref="AX223" ca="1">IF(AND($M223=1,ISNUMBER(INDIRECT(ADDRESS(ROW(),COLUMN()-_mp_perc_gap)))), INDIRECT(ADDRESS(ROW(),COLUMN()-_mp_perc_gap))*(1-AX$8)*(1-$BQ$8), "")</f>
        <v/>
      </c>
      <c r="AY223" s="160" t="str" cm="1">
        <f t="array" aca="1" ref="AY223" ca="1">IF(AND($M223=1,ISNUMBER(INDIRECT(ADDRESS(ROW(),COLUMN()-_mp_perc_gap)))), INDIRECT(ADDRESS(ROW(),COLUMN()-_mp_perc_gap))*(1-AY$8)*(1-$BQ$8), "")</f>
        <v/>
      </c>
      <c r="AZ223" s="160" t="str" cm="1">
        <f t="array" aca="1" ref="AZ223" ca="1">IF(AND($M223=1,ISNUMBER(INDIRECT(ADDRESS(ROW(),COLUMN()-_mp_perc_gap)))), INDIRECT(ADDRESS(ROW(),COLUMN()-_mp_perc_gap))*(1-AZ$8)*(1-$BQ$8), "")</f>
        <v/>
      </c>
      <c r="BA223" s="160" t="str" cm="1">
        <f t="array" aca="1" ref="BA223" ca="1">IF(AND($M223=1,ISNUMBER(INDIRECT(ADDRESS(ROW(),COLUMN()-_mp_perc_gap)))), INDIRECT(ADDRESS(ROW(),COLUMN()-_mp_perc_gap))*(1-BA$8)*(1-$BQ$8), "")</f>
        <v/>
      </c>
      <c r="BB223" s="160" t="str" cm="1">
        <f t="array" aca="1" ref="BB223" ca="1">IF(AND($M223=1,ISNUMBER(INDIRECT(ADDRESS(ROW(),COLUMN()-_mp_perc_gap)))), INDIRECT(ADDRESS(ROW(),COLUMN()-_mp_perc_gap))*(1-BB$8)*(1-$BQ$8), "")</f>
        <v/>
      </c>
      <c r="BC223" s="160" t="str" cm="1">
        <f t="array" aca="1" ref="BC223" ca="1">IF(AND($M223=1,ISNUMBER(INDIRECT(ADDRESS(ROW(),COLUMN()-_mp_perc_gap)))), INDIRECT(ADDRESS(ROW(),COLUMN()-_mp_perc_gap))*(1-BC$8)*(1-$BQ$8), "")</f>
        <v/>
      </c>
      <c r="BD223" s="160" t="str" cm="1">
        <f t="array" aca="1" ref="BD223" ca="1">IF(AND($M223=1,ISNUMBER(INDIRECT(ADDRESS(ROW(),COLUMN()-_mp_perc_gap)))), INDIRECT(ADDRESS(ROW(),COLUMN()-_mp_perc_gap))*(1-BD$8)*(1-$BQ$8), "")</f>
        <v/>
      </c>
      <c r="BE223" s="160" t="str" cm="1">
        <f t="array" aca="1" ref="BE223" ca="1">IF(AND($M223=1,ISNUMBER(INDIRECT(ADDRESS(ROW(),COLUMN()-_mp_perc_gap)))), INDIRECT(ADDRESS(ROW(),COLUMN()-_mp_perc_gap))*(1-BE$8)*(1-$BQ$8), "")</f>
        <v/>
      </c>
      <c r="BF223" s="160" t="str" cm="1">
        <f t="array" aca="1" ref="BF223" ca="1">IF(AND($M223=1,ISNUMBER(INDIRECT(ADDRESS(ROW(),COLUMN()-_mp_perc_gap)))), INDIRECT(ADDRESS(ROW(),COLUMN()-_mp_perc_gap))*(1-BF$8)*(1-$BQ$8), "")</f>
        <v/>
      </c>
      <c r="BG223" s="160" t="str" cm="1">
        <f t="array" aca="1" ref="BG223" ca="1">IF(AND($M223=1,ISNUMBER(INDIRECT(ADDRESS(ROW(),COLUMN()-_mp_perc_gap)))), INDIRECT(ADDRESS(ROW(),COLUMN()-_mp_perc_gap))*(1-BG$8)*(1-$BQ$8), "")</f>
        <v/>
      </c>
      <c r="BH223" s="160" t="str" cm="1">
        <f t="array" aca="1" ref="BH223" ca="1">IF(AND($M223=1,ISNUMBER(INDIRECT(ADDRESS(ROW(),COLUMN()-_mp_perc_gap)))), INDIRECT(ADDRESS(ROW(),COLUMN()-_mp_perc_gap))*(1-BH$8)*(1-$BQ$8), "")</f>
        <v/>
      </c>
      <c r="BI223" s="160" t="str" cm="1">
        <f t="array" aca="1" ref="BI223" ca="1">IF(AND($M223=1,ISNUMBER(INDIRECT(ADDRESS(ROW(),COLUMN()-_mp_perc_gap)))), INDIRECT(ADDRESS(ROW(),COLUMN()-_mp_perc_gap))*(1-BI$8)*(1-$BQ$8), "")</f>
        <v/>
      </c>
      <c r="BJ223" s="160" t="str" cm="1">
        <f t="array" aca="1" ref="BJ223" ca="1">IF(AND($M223=1,ISNUMBER(INDIRECT(ADDRESS(ROW(),COLUMN()-_mp_perc_gap)))), INDIRECT(ADDRESS(ROW(),COLUMN()-_mp_perc_gap))*(1-BJ$8)*(1-$BQ$8), "")</f>
        <v/>
      </c>
      <c r="BK223" s="160" t="str" cm="1">
        <f t="array" aca="1" ref="BK223" ca="1">IF(AND($M223=1,ISNUMBER(INDIRECT(ADDRESS(ROW(),COLUMN()-_mp_perc_gap)))), INDIRECT(ADDRESS(ROW(),COLUMN()-_mp_perc_gap))*(1-BK$8)*(1-$BQ$8), "")</f>
        <v/>
      </c>
      <c r="BM223" s="169" t="str">
        <f t="shared" si="71"/>
        <v/>
      </c>
      <c r="BN223" s="842" t="str">
        <f t="shared" si="72"/>
        <v/>
      </c>
      <c r="BO223" s="843" t="str">
        <f t="shared" si="73"/>
        <v/>
      </c>
      <c r="BP223" s="841" t="str">
        <f t="shared" si="76"/>
        <v/>
      </c>
      <c r="BQ223" s="170"/>
      <c r="BR223" s="133" t="b">
        <f t="shared" si="74"/>
        <v>1</v>
      </c>
      <c r="BU223" s="171">
        <f t="shared" si="81"/>
        <v>0</v>
      </c>
      <c r="BV223" s="171"/>
    </row>
    <row r="224" spans="2:74" ht="14.95" customHeight="1" x14ac:dyDescent="0.2">
      <c r="B224" s="691">
        <v>213</v>
      </c>
      <c r="C224" s="554"/>
      <c r="D224" s="554"/>
      <c r="E224" s="555"/>
      <c r="F224" s="550"/>
      <c r="G224" s="551"/>
      <c r="H224" s="556"/>
      <c r="I224" s="557"/>
      <c r="J224" s="553"/>
      <c r="K224" s="146">
        <f t="shared" si="75"/>
        <v>0</v>
      </c>
      <c r="M224" s="147">
        <f t="shared" si="63"/>
        <v>0</v>
      </c>
      <c r="N224" s="148">
        <f xml:space="preserve"> IF(M224=0, 0,VLOOKUP($F224,'הנחיות למילוי-התחל כאן'!$F$6:$I$17,3,0))</f>
        <v>0</v>
      </c>
      <c r="O224" s="149">
        <f xml:space="preserve"> IF(M224=0, 0,VLOOKUP($F224,'הנחיות למילוי-התחל כאן'!$F$6:$I$17,4,0))</f>
        <v>0</v>
      </c>
      <c r="P224" s="852">
        <f t="shared" si="64"/>
        <v>0</v>
      </c>
      <c r="Q224" s="230" t="str">
        <f t="shared" si="77"/>
        <v>$S$224:$AH$224</v>
      </c>
      <c r="S224" s="565"/>
      <c r="T224" s="565"/>
      <c r="U224" s="565"/>
      <c r="V224" s="565"/>
      <c r="W224" s="565"/>
      <c r="X224" s="565"/>
      <c r="Y224" s="565"/>
      <c r="Z224" s="565"/>
      <c r="AA224" s="565"/>
      <c r="AB224" s="565"/>
      <c r="AC224" s="565"/>
      <c r="AD224" s="565"/>
      <c r="AE224" s="565"/>
      <c r="AF224" s="565"/>
      <c r="AG224" s="565"/>
      <c r="AH224" s="565"/>
      <c r="AJ224" s="164" t="str">
        <f t="shared" si="65"/>
        <v/>
      </c>
      <c r="AK224" s="152" t="str">
        <f t="shared" ca="1" si="66"/>
        <v/>
      </c>
      <c r="AL224" s="165" t="str">
        <f t="shared" si="67"/>
        <v/>
      </c>
      <c r="AN224" s="154" t="str">
        <f t="shared" si="78"/>
        <v/>
      </c>
      <c r="AO224" s="835" t="str">
        <f t="shared" si="79"/>
        <v/>
      </c>
      <c r="AP224" s="155" t="str">
        <f t="shared" si="80"/>
        <v/>
      </c>
      <c r="AR224" s="166" t="str">
        <f t="shared" si="68"/>
        <v/>
      </c>
      <c r="AS224" s="167" t="str">
        <f t="shared" si="69"/>
        <v/>
      </c>
      <c r="AT224" s="168" t="str">
        <f t="shared" si="70"/>
        <v/>
      </c>
      <c r="AV224" s="160" t="str" cm="1">
        <f t="array" aca="1" ref="AV224" ca="1">IF(AND($M224=1,ISNUMBER(INDIRECT(ADDRESS(ROW(),COLUMN()-_mp_perc_gap)))), INDIRECT(ADDRESS(ROW(),COLUMN()-_mp_perc_gap))*(1-AV$8)*(1-$BQ$8), "")</f>
        <v/>
      </c>
      <c r="AW224" s="160" t="str" cm="1">
        <f t="array" aca="1" ref="AW224" ca="1">IF(AND($M224=1,ISNUMBER(INDIRECT(ADDRESS(ROW(),COLUMN()-_mp_perc_gap)))), INDIRECT(ADDRESS(ROW(),COLUMN()-_mp_perc_gap))*(1-AW$8)*(1-$BQ$8), "")</f>
        <v/>
      </c>
      <c r="AX224" s="160" t="str" cm="1">
        <f t="array" aca="1" ref="AX224" ca="1">IF(AND($M224=1,ISNUMBER(INDIRECT(ADDRESS(ROW(),COLUMN()-_mp_perc_gap)))), INDIRECT(ADDRESS(ROW(),COLUMN()-_mp_perc_gap))*(1-AX$8)*(1-$BQ$8), "")</f>
        <v/>
      </c>
      <c r="AY224" s="160" t="str" cm="1">
        <f t="array" aca="1" ref="AY224" ca="1">IF(AND($M224=1,ISNUMBER(INDIRECT(ADDRESS(ROW(),COLUMN()-_mp_perc_gap)))), INDIRECT(ADDRESS(ROW(),COLUMN()-_mp_perc_gap))*(1-AY$8)*(1-$BQ$8), "")</f>
        <v/>
      </c>
      <c r="AZ224" s="160" t="str" cm="1">
        <f t="array" aca="1" ref="AZ224" ca="1">IF(AND($M224=1,ISNUMBER(INDIRECT(ADDRESS(ROW(),COLUMN()-_mp_perc_gap)))), INDIRECT(ADDRESS(ROW(),COLUMN()-_mp_perc_gap))*(1-AZ$8)*(1-$BQ$8), "")</f>
        <v/>
      </c>
      <c r="BA224" s="160" t="str" cm="1">
        <f t="array" aca="1" ref="BA224" ca="1">IF(AND($M224=1,ISNUMBER(INDIRECT(ADDRESS(ROW(),COLUMN()-_mp_perc_gap)))), INDIRECT(ADDRESS(ROW(),COLUMN()-_mp_perc_gap))*(1-BA$8)*(1-$BQ$8), "")</f>
        <v/>
      </c>
      <c r="BB224" s="160" t="str" cm="1">
        <f t="array" aca="1" ref="BB224" ca="1">IF(AND($M224=1,ISNUMBER(INDIRECT(ADDRESS(ROW(),COLUMN()-_mp_perc_gap)))), INDIRECT(ADDRESS(ROW(),COLUMN()-_mp_perc_gap))*(1-BB$8)*(1-$BQ$8), "")</f>
        <v/>
      </c>
      <c r="BC224" s="160" t="str" cm="1">
        <f t="array" aca="1" ref="BC224" ca="1">IF(AND($M224=1,ISNUMBER(INDIRECT(ADDRESS(ROW(),COLUMN()-_mp_perc_gap)))), INDIRECT(ADDRESS(ROW(),COLUMN()-_mp_perc_gap))*(1-BC$8)*(1-$BQ$8), "")</f>
        <v/>
      </c>
      <c r="BD224" s="160" t="str" cm="1">
        <f t="array" aca="1" ref="BD224" ca="1">IF(AND($M224=1,ISNUMBER(INDIRECT(ADDRESS(ROW(),COLUMN()-_mp_perc_gap)))), INDIRECT(ADDRESS(ROW(),COLUMN()-_mp_perc_gap))*(1-BD$8)*(1-$BQ$8), "")</f>
        <v/>
      </c>
      <c r="BE224" s="160" t="str" cm="1">
        <f t="array" aca="1" ref="BE224" ca="1">IF(AND($M224=1,ISNUMBER(INDIRECT(ADDRESS(ROW(),COLUMN()-_mp_perc_gap)))), INDIRECT(ADDRESS(ROW(),COLUMN()-_mp_perc_gap))*(1-BE$8)*(1-$BQ$8), "")</f>
        <v/>
      </c>
      <c r="BF224" s="160" t="str" cm="1">
        <f t="array" aca="1" ref="BF224" ca="1">IF(AND($M224=1,ISNUMBER(INDIRECT(ADDRESS(ROW(),COLUMN()-_mp_perc_gap)))), INDIRECT(ADDRESS(ROW(),COLUMN()-_mp_perc_gap))*(1-BF$8)*(1-$BQ$8), "")</f>
        <v/>
      </c>
      <c r="BG224" s="160" t="str" cm="1">
        <f t="array" aca="1" ref="BG224" ca="1">IF(AND($M224=1,ISNUMBER(INDIRECT(ADDRESS(ROW(),COLUMN()-_mp_perc_gap)))), INDIRECT(ADDRESS(ROW(),COLUMN()-_mp_perc_gap))*(1-BG$8)*(1-$BQ$8), "")</f>
        <v/>
      </c>
      <c r="BH224" s="160" t="str" cm="1">
        <f t="array" aca="1" ref="BH224" ca="1">IF(AND($M224=1,ISNUMBER(INDIRECT(ADDRESS(ROW(),COLUMN()-_mp_perc_gap)))), INDIRECT(ADDRESS(ROW(),COLUMN()-_mp_perc_gap))*(1-BH$8)*(1-$BQ$8), "")</f>
        <v/>
      </c>
      <c r="BI224" s="160" t="str" cm="1">
        <f t="array" aca="1" ref="BI224" ca="1">IF(AND($M224=1,ISNUMBER(INDIRECT(ADDRESS(ROW(),COLUMN()-_mp_perc_gap)))), INDIRECT(ADDRESS(ROW(),COLUMN()-_mp_perc_gap))*(1-BI$8)*(1-$BQ$8), "")</f>
        <v/>
      </c>
      <c r="BJ224" s="160" t="str" cm="1">
        <f t="array" aca="1" ref="BJ224" ca="1">IF(AND($M224=1,ISNUMBER(INDIRECT(ADDRESS(ROW(),COLUMN()-_mp_perc_gap)))), INDIRECT(ADDRESS(ROW(),COLUMN()-_mp_perc_gap))*(1-BJ$8)*(1-$BQ$8), "")</f>
        <v/>
      </c>
      <c r="BK224" s="160" t="str" cm="1">
        <f t="array" aca="1" ref="BK224" ca="1">IF(AND($M224=1,ISNUMBER(INDIRECT(ADDRESS(ROW(),COLUMN()-_mp_perc_gap)))), INDIRECT(ADDRESS(ROW(),COLUMN()-_mp_perc_gap))*(1-BK$8)*(1-$BQ$8), "")</f>
        <v/>
      </c>
      <c r="BM224" s="169" t="str">
        <f t="shared" si="71"/>
        <v/>
      </c>
      <c r="BN224" s="842" t="str">
        <f t="shared" si="72"/>
        <v/>
      </c>
      <c r="BO224" s="843" t="str">
        <f t="shared" si="73"/>
        <v/>
      </c>
      <c r="BP224" s="841" t="str">
        <f t="shared" si="76"/>
        <v/>
      </c>
      <c r="BQ224" s="170"/>
      <c r="BR224" s="133" t="b">
        <f t="shared" si="74"/>
        <v>1</v>
      </c>
      <c r="BU224" s="171">
        <f t="shared" si="81"/>
        <v>0</v>
      </c>
      <c r="BV224" s="171"/>
    </row>
    <row r="225" spans="2:138" ht="14.95" customHeight="1" x14ac:dyDescent="0.2">
      <c r="B225" s="691">
        <v>214</v>
      </c>
      <c r="C225" s="554"/>
      <c r="D225" s="554"/>
      <c r="E225" s="555"/>
      <c r="F225" s="550"/>
      <c r="G225" s="551"/>
      <c r="H225" s="556"/>
      <c r="I225" s="557"/>
      <c r="J225" s="553"/>
      <c r="K225" s="146">
        <f t="shared" si="75"/>
        <v>0</v>
      </c>
      <c r="M225" s="147">
        <f t="shared" si="63"/>
        <v>0</v>
      </c>
      <c r="N225" s="148">
        <f xml:space="preserve"> IF(M225=0, 0,VLOOKUP($F225,'הנחיות למילוי-התחל כאן'!$F$6:$I$17,3,0))</f>
        <v>0</v>
      </c>
      <c r="O225" s="149">
        <f xml:space="preserve"> IF(M225=0, 0,VLOOKUP($F225,'הנחיות למילוי-התחל כאן'!$F$6:$I$17,4,0))</f>
        <v>0</v>
      </c>
      <c r="P225" s="852">
        <f t="shared" si="64"/>
        <v>0</v>
      </c>
      <c r="Q225" s="230" t="str">
        <f t="shared" si="77"/>
        <v>$S$225:$AH$225</v>
      </c>
      <c r="S225" s="565"/>
      <c r="T225" s="565"/>
      <c r="U225" s="565"/>
      <c r="V225" s="565"/>
      <c r="W225" s="565"/>
      <c r="X225" s="565"/>
      <c r="Y225" s="565"/>
      <c r="Z225" s="565"/>
      <c r="AA225" s="565"/>
      <c r="AB225" s="565"/>
      <c r="AC225" s="565"/>
      <c r="AD225" s="565"/>
      <c r="AE225" s="565"/>
      <c r="AF225" s="565"/>
      <c r="AG225" s="565"/>
      <c r="AH225" s="565"/>
      <c r="AJ225" s="164" t="str">
        <f t="shared" si="65"/>
        <v/>
      </c>
      <c r="AK225" s="152" t="str">
        <f t="shared" ca="1" si="66"/>
        <v/>
      </c>
      <c r="AL225" s="165" t="str">
        <f t="shared" si="67"/>
        <v/>
      </c>
      <c r="AN225" s="154" t="str">
        <f t="shared" si="78"/>
        <v/>
      </c>
      <c r="AO225" s="835" t="str">
        <f t="shared" si="79"/>
        <v/>
      </c>
      <c r="AP225" s="155" t="str">
        <f t="shared" si="80"/>
        <v/>
      </c>
      <c r="AR225" s="166" t="str">
        <f t="shared" si="68"/>
        <v/>
      </c>
      <c r="AS225" s="167" t="str">
        <f t="shared" si="69"/>
        <v/>
      </c>
      <c r="AT225" s="168" t="str">
        <f t="shared" si="70"/>
        <v/>
      </c>
      <c r="AV225" s="160" t="str" cm="1">
        <f t="array" aca="1" ref="AV225" ca="1">IF(AND($M225=1,ISNUMBER(INDIRECT(ADDRESS(ROW(),COLUMN()-_mp_perc_gap)))), INDIRECT(ADDRESS(ROW(),COLUMN()-_mp_perc_gap))*(1-AV$8)*(1-$BQ$8), "")</f>
        <v/>
      </c>
      <c r="AW225" s="160" t="str" cm="1">
        <f t="array" aca="1" ref="AW225" ca="1">IF(AND($M225=1,ISNUMBER(INDIRECT(ADDRESS(ROW(),COLUMN()-_mp_perc_gap)))), INDIRECT(ADDRESS(ROW(),COLUMN()-_mp_perc_gap))*(1-AW$8)*(1-$BQ$8), "")</f>
        <v/>
      </c>
      <c r="AX225" s="160" t="str" cm="1">
        <f t="array" aca="1" ref="AX225" ca="1">IF(AND($M225=1,ISNUMBER(INDIRECT(ADDRESS(ROW(),COLUMN()-_mp_perc_gap)))), INDIRECT(ADDRESS(ROW(),COLUMN()-_mp_perc_gap))*(1-AX$8)*(1-$BQ$8), "")</f>
        <v/>
      </c>
      <c r="AY225" s="160" t="str" cm="1">
        <f t="array" aca="1" ref="AY225" ca="1">IF(AND($M225=1,ISNUMBER(INDIRECT(ADDRESS(ROW(),COLUMN()-_mp_perc_gap)))), INDIRECT(ADDRESS(ROW(),COLUMN()-_mp_perc_gap))*(1-AY$8)*(1-$BQ$8), "")</f>
        <v/>
      </c>
      <c r="AZ225" s="160" t="str" cm="1">
        <f t="array" aca="1" ref="AZ225" ca="1">IF(AND($M225=1,ISNUMBER(INDIRECT(ADDRESS(ROW(),COLUMN()-_mp_perc_gap)))), INDIRECT(ADDRESS(ROW(),COLUMN()-_mp_perc_gap))*(1-AZ$8)*(1-$BQ$8), "")</f>
        <v/>
      </c>
      <c r="BA225" s="160" t="str" cm="1">
        <f t="array" aca="1" ref="BA225" ca="1">IF(AND($M225=1,ISNUMBER(INDIRECT(ADDRESS(ROW(),COLUMN()-_mp_perc_gap)))), INDIRECT(ADDRESS(ROW(),COLUMN()-_mp_perc_gap))*(1-BA$8)*(1-$BQ$8), "")</f>
        <v/>
      </c>
      <c r="BB225" s="160" t="str" cm="1">
        <f t="array" aca="1" ref="BB225" ca="1">IF(AND($M225=1,ISNUMBER(INDIRECT(ADDRESS(ROW(),COLUMN()-_mp_perc_gap)))), INDIRECT(ADDRESS(ROW(),COLUMN()-_mp_perc_gap))*(1-BB$8)*(1-$BQ$8), "")</f>
        <v/>
      </c>
      <c r="BC225" s="160" t="str" cm="1">
        <f t="array" aca="1" ref="BC225" ca="1">IF(AND($M225=1,ISNUMBER(INDIRECT(ADDRESS(ROW(),COLUMN()-_mp_perc_gap)))), INDIRECT(ADDRESS(ROW(),COLUMN()-_mp_perc_gap))*(1-BC$8)*(1-$BQ$8), "")</f>
        <v/>
      </c>
      <c r="BD225" s="160" t="str" cm="1">
        <f t="array" aca="1" ref="BD225" ca="1">IF(AND($M225=1,ISNUMBER(INDIRECT(ADDRESS(ROW(),COLUMN()-_mp_perc_gap)))), INDIRECT(ADDRESS(ROW(),COLUMN()-_mp_perc_gap))*(1-BD$8)*(1-$BQ$8), "")</f>
        <v/>
      </c>
      <c r="BE225" s="160" t="str" cm="1">
        <f t="array" aca="1" ref="BE225" ca="1">IF(AND($M225=1,ISNUMBER(INDIRECT(ADDRESS(ROW(),COLUMN()-_mp_perc_gap)))), INDIRECT(ADDRESS(ROW(),COLUMN()-_mp_perc_gap))*(1-BE$8)*(1-$BQ$8), "")</f>
        <v/>
      </c>
      <c r="BF225" s="160" t="str" cm="1">
        <f t="array" aca="1" ref="BF225" ca="1">IF(AND($M225=1,ISNUMBER(INDIRECT(ADDRESS(ROW(),COLUMN()-_mp_perc_gap)))), INDIRECT(ADDRESS(ROW(),COLUMN()-_mp_perc_gap))*(1-BF$8)*(1-$BQ$8), "")</f>
        <v/>
      </c>
      <c r="BG225" s="160" t="str" cm="1">
        <f t="array" aca="1" ref="BG225" ca="1">IF(AND($M225=1,ISNUMBER(INDIRECT(ADDRESS(ROW(),COLUMN()-_mp_perc_gap)))), INDIRECT(ADDRESS(ROW(),COLUMN()-_mp_perc_gap))*(1-BG$8)*(1-$BQ$8), "")</f>
        <v/>
      </c>
      <c r="BH225" s="160" t="str" cm="1">
        <f t="array" aca="1" ref="BH225" ca="1">IF(AND($M225=1,ISNUMBER(INDIRECT(ADDRESS(ROW(),COLUMN()-_mp_perc_gap)))), INDIRECT(ADDRESS(ROW(),COLUMN()-_mp_perc_gap))*(1-BH$8)*(1-$BQ$8), "")</f>
        <v/>
      </c>
      <c r="BI225" s="160" t="str" cm="1">
        <f t="array" aca="1" ref="BI225" ca="1">IF(AND($M225=1,ISNUMBER(INDIRECT(ADDRESS(ROW(),COLUMN()-_mp_perc_gap)))), INDIRECT(ADDRESS(ROW(),COLUMN()-_mp_perc_gap))*(1-BI$8)*(1-$BQ$8), "")</f>
        <v/>
      </c>
      <c r="BJ225" s="160" t="str" cm="1">
        <f t="array" aca="1" ref="BJ225" ca="1">IF(AND($M225=1,ISNUMBER(INDIRECT(ADDRESS(ROW(),COLUMN()-_mp_perc_gap)))), INDIRECT(ADDRESS(ROW(),COLUMN()-_mp_perc_gap))*(1-BJ$8)*(1-$BQ$8), "")</f>
        <v/>
      </c>
      <c r="BK225" s="160" t="str" cm="1">
        <f t="array" aca="1" ref="BK225" ca="1">IF(AND($M225=1,ISNUMBER(INDIRECT(ADDRESS(ROW(),COLUMN()-_mp_perc_gap)))), INDIRECT(ADDRESS(ROW(),COLUMN()-_mp_perc_gap))*(1-BK$8)*(1-$BQ$8), "")</f>
        <v/>
      </c>
      <c r="BM225" s="169" t="str">
        <f t="shared" si="71"/>
        <v/>
      </c>
      <c r="BN225" s="842" t="str">
        <f t="shared" si="72"/>
        <v/>
      </c>
      <c r="BO225" s="843" t="str">
        <f t="shared" si="73"/>
        <v/>
      </c>
      <c r="BP225" s="841" t="str">
        <f t="shared" si="76"/>
        <v/>
      </c>
      <c r="BQ225" s="170"/>
      <c r="BR225" s="133" t="b">
        <f t="shared" si="74"/>
        <v>1</v>
      </c>
      <c r="BU225" s="171">
        <f t="shared" si="81"/>
        <v>0</v>
      </c>
      <c r="BV225" s="171"/>
    </row>
    <row r="226" spans="2:138" ht="14.95" customHeight="1" x14ac:dyDescent="0.2">
      <c r="B226" s="691">
        <v>215</v>
      </c>
      <c r="C226" s="554"/>
      <c r="D226" s="554"/>
      <c r="E226" s="555"/>
      <c r="F226" s="550"/>
      <c r="G226" s="551"/>
      <c r="H226" s="556"/>
      <c r="I226" s="557"/>
      <c r="J226" s="553"/>
      <c r="K226" s="146">
        <f t="shared" si="75"/>
        <v>0</v>
      </c>
      <c r="M226" s="147">
        <f t="shared" si="63"/>
        <v>0</v>
      </c>
      <c r="N226" s="148">
        <f xml:space="preserve"> IF(M226=0, 0,VLOOKUP($F226,'הנחיות למילוי-התחל כאן'!$F$6:$I$17,3,0))</f>
        <v>0</v>
      </c>
      <c r="O226" s="149">
        <f xml:space="preserve"> IF(M226=0, 0,VLOOKUP($F226,'הנחיות למילוי-התחל כאן'!$F$6:$I$17,4,0))</f>
        <v>0</v>
      </c>
      <c r="P226" s="852">
        <f t="shared" si="64"/>
        <v>0</v>
      </c>
      <c r="Q226" s="230" t="str">
        <f t="shared" si="77"/>
        <v>$S$226:$AH$226</v>
      </c>
      <c r="S226" s="565"/>
      <c r="T226" s="565"/>
      <c r="U226" s="565"/>
      <c r="V226" s="565"/>
      <c r="W226" s="565"/>
      <c r="X226" s="565"/>
      <c r="Y226" s="565"/>
      <c r="Z226" s="565"/>
      <c r="AA226" s="565"/>
      <c r="AB226" s="565"/>
      <c r="AC226" s="565"/>
      <c r="AD226" s="565"/>
      <c r="AE226" s="565"/>
      <c r="AF226" s="565"/>
      <c r="AG226" s="565"/>
      <c r="AH226" s="565"/>
      <c r="AJ226" s="164" t="str">
        <f t="shared" si="65"/>
        <v/>
      </c>
      <c r="AK226" s="152" t="str">
        <f t="shared" ca="1" si="66"/>
        <v/>
      </c>
      <c r="AL226" s="165" t="str">
        <f t="shared" si="67"/>
        <v/>
      </c>
      <c r="AN226" s="154" t="str">
        <f t="shared" si="78"/>
        <v/>
      </c>
      <c r="AO226" s="835" t="str">
        <f t="shared" si="79"/>
        <v/>
      </c>
      <c r="AP226" s="155" t="str">
        <f t="shared" si="80"/>
        <v/>
      </c>
      <c r="AR226" s="166" t="str">
        <f t="shared" si="68"/>
        <v/>
      </c>
      <c r="AS226" s="167" t="str">
        <f t="shared" si="69"/>
        <v/>
      </c>
      <c r="AT226" s="168" t="str">
        <f t="shared" si="70"/>
        <v/>
      </c>
      <c r="AV226" s="160" t="str" cm="1">
        <f t="array" aca="1" ref="AV226" ca="1">IF(AND($M226=1,ISNUMBER(INDIRECT(ADDRESS(ROW(),COLUMN()-_mp_perc_gap)))), INDIRECT(ADDRESS(ROW(),COLUMN()-_mp_perc_gap))*(1-AV$8)*(1-$BQ$8), "")</f>
        <v/>
      </c>
      <c r="AW226" s="160" t="str" cm="1">
        <f t="array" aca="1" ref="AW226" ca="1">IF(AND($M226=1,ISNUMBER(INDIRECT(ADDRESS(ROW(),COLUMN()-_mp_perc_gap)))), INDIRECT(ADDRESS(ROW(),COLUMN()-_mp_perc_gap))*(1-AW$8)*(1-$BQ$8), "")</f>
        <v/>
      </c>
      <c r="AX226" s="160" t="str" cm="1">
        <f t="array" aca="1" ref="AX226" ca="1">IF(AND($M226=1,ISNUMBER(INDIRECT(ADDRESS(ROW(),COLUMN()-_mp_perc_gap)))), INDIRECT(ADDRESS(ROW(),COLUMN()-_mp_perc_gap))*(1-AX$8)*(1-$BQ$8), "")</f>
        <v/>
      </c>
      <c r="AY226" s="160" t="str" cm="1">
        <f t="array" aca="1" ref="AY226" ca="1">IF(AND($M226=1,ISNUMBER(INDIRECT(ADDRESS(ROW(),COLUMN()-_mp_perc_gap)))), INDIRECT(ADDRESS(ROW(),COLUMN()-_mp_perc_gap))*(1-AY$8)*(1-$BQ$8), "")</f>
        <v/>
      </c>
      <c r="AZ226" s="160" t="str" cm="1">
        <f t="array" aca="1" ref="AZ226" ca="1">IF(AND($M226=1,ISNUMBER(INDIRECT(ADDRESS(ROW(),COLUMN()-_mp_perc_gap)))), INDIRECT(ADDRESS(ROW(),COLUMN()-_mp_perc_gap))*(1-AZ$8)*(1-$BQ$8), "")</f>
        <v/>
      </c>
      <c r="BA226" s="160" t="str" cm="1">
        <f t="array" aca="1" ref="BA226" ca="1">IF(AND($M226=1,ISNUMBER(INDIRECT(ADDRESS(ROW(),COLUMN()-_mp_perc_gap)))), INDIRECT(ADDRESS(ROW(),COLUMN()-_mp_perc_gap))*(1-BA$8)*(1-$BQ$8), "")</f>
        <v/>
      </c>
      <c r="BB226" s="160" t="str" cm="1">
        <f t="array" aca="1" ref="BB226" ca="1">IF(AND($M226=1,ISNUMBER(INDIRECT(ADDRESS(ROW(),COLUMN()-_mp_perc_gap)))), INDIRECT(ADDRESS(ROW(),COLUMN()-_mp_perc_gap))*(1-BB$8)*(1-$BQ$8), "")</f>
        <v/>
      </c>
      <c r="BC226" s="160" t="str" cm="1">
        <f t="array" aca="1" ref="BC226" ca="1">IF(AND($M226=1,ISNUMBER(INDIRECT(ADDRESS(ROW(),COLUMN()-_mp_perc_gap)))), INDIRECT(ADDRESS(ROW(),COLUMN()-_mp_perc_gap))*(1-BC$8)*(1-$BQ$8), "")</f>
        <v/>
      </c>
      <c r="BD226" s="160" t="str" cm="1">
        <f t="array" aca="1" ref="BD226" ca="1">IF(AND($M226=1,ISNUMBER(INDIRECT(ADDRESS(ROW(),COLUMN()-_mp_perc_gap)))), INDIRECT(ADDRESS(ROW(),COLUMN()-_mp_perc_gap))*(1-BD$8)*(1-$BQ$8), "")</f>
        <v/>
      </c>
      <c r="BE226" s="160" t="str" cm="1">
        <f t="array" aca="1" ref="BE226" ca="1">IF(AND($M226=1,ISNUMBER(INDIRECT(ADDRESS(ROW(),COLUMN()-_mp_perc_gap)))), INDIRECT(ADDRESS(ROW(),COLUMN()-_mp_perc_gap))*(1-BE$8)*(1-$BQ$8), "")</f>
        <v/>
      </c>
      <c r="BF226" s="160" t="str" cm="1">
        <f t="array" aca="1" ref="BF226" ca="1">IF(AND($M226=1,ISNUMBER(INDIRECT(ADDRESS(ROW(),COLUMN()-_mp_perc_gap)))), INDIRECT(ADDRESS(ROW(),COLUMN()-_mp_perc_gap))*(1-BF$8)*(1-$BQ$8), "")</f>
        <v/>
      </c>
      <c r="BG226" s="160" t="str" cm="1">
        <f t="array" aca="1" ref="BG226" ca="1">IF(AND($M226=1,ISNUMBER(INDIRECT(ADDRESS(ROW(),COLUMN()-_mp_perc_gap)))), INDIRECT(ADDRESS(ROW(),COLUMN()-_mp_perc_gap))*(1-BG$8)*(1-$BQ$8), "")</f>
        <v/>
      </c>
      <c r="BH226" s="160" t="str" cm="1">
        <f t="array" aca="1" ref="BH226" ca="1">IF(AND($M226=1,ISNUMBER(INDIRECT(ADDRESS(ROW(),COLUMN()-_mp_perc_gap)))), INDIRECT(ADDRESS(ROW(),COLUMN()-_mp_perc_gap))*(1-BH$8)*(1-$BQ$8), "")</f>
        <v/>
      </c>
      <c r="BI226" s="160" t="str" cm="1">
        <f t="array" aca="1" ref="BI226" ca="1">IF(AND($M226=1,ISNUMBER(INDIRECT(ADDRESS(ROW(),COLUMN()-_mp_perc_gap)))), INDIRECT(ADDRESS(ROW(),COLUMN()-_mp_perc_gap))*(1-BI$8)*(1-$BQ$8), "")</f>
        <v/>
      </c>
      <c r="BJ226" s="160" t="str" cm="1">
        <f t="array" aca="1" ref="BJ226" ca="1">IF(AND($M226=1,ISNUMBER(INDIRECT(ADDRESS(ROW(),COLUMN()-_mp_perc_gap)))), INDIRECT(ADDRESS(ROW(),COLUMN()-_mp_perc_gap))*(1-BJ$8)*(1-$BQ$8), "")</f>
        <v/>
      </c>
      <c r="BK226" s="160" t="str" cm="1">
        <f t="array" aca="1" ref="BK226" ca="1">IF(AND($M226=1,ISNUMBER(INDIRECT(ADDRESS(ROW(),COLUMN()-_mp_perc_gap)))), INDIRECT(ADDRESS(ROW(),COLUMN()-_mp_perc_gap))*(1-BK$8)*(1-$BQ$8), "")</f>
        <v/>
      </c>
      <c r="BM226" s="169" t="str">
        <f t="shared" si="71"/>
        <v/>
      </c>
      <c r="BN226" s="842" t="str">
        <f t="shared" si="72"/>
        <v/>
      </c>
      <c r="BO226" s="843" t="str">
        <f t="shared" si="73"/>
        <v/>
      </c>
      <c r="BP226" s="841" t="str">
        <f t="shared" si="76"/>
        <v/>
      </c>
      <c r="BQ226" s="170"/>
      <c r="BR226" s="133" t="b">
        <f t="shared" si="74"/>
        <v>1</v>
      </c>
      <c r="BU226" s="171">
        <f t="shared" si="81"/>
        <v>0</v>
      </c>
      <c r="BV226" s="171"/>
    </row>
    <row r="227" spans="2:138" ht="14.95" customHeight="1" x14ac:dyDescent="0.2">
      <c r="B227" s="691">
        <v>216</v>
      </c>
      <c r="C227" s="554"/>
      <c r="D227" s="554"/>
      <c r="E227" s="555"/>
      <c r="F227" s="550"/>
      <c r="G227" s="551"/>
      <c r="H227" s="556"/>
      <c r="I227" s="557"/>
      <c r="J227" s="553"/>
      <c r="K227" s="146">
        <f t="shared" si="75"/>
        <v>0</v>
      </c>
      <c r="M227" s="147">
        <f t="shared" si="63"/>
        <v>0</v>
      </c>
      <c r="N227" s="148">
        <f xml:space="preserve"> IF(M227=0, 0,VLOOKUP($F227,'הנחיות למילוי-התחל כאן'!$F$6:$I$17,3,0))</f>
        <v>0</v>
      </c>
      <c r="O227" s="149">
        <f xml:space="preserve"> IF(M227=0, 0,VLOOKUP($F227,'הנחיות למילוי-התחל כאן'!$F$6:$I$17,4,0))</f>
        <v>0</v>
      </c>
      <c r="P227" s="852">
        <f t="shared" si="64"/>
        <v>0</v>
      </c>
      <c r="Q227" s="230" t="str">
        <f t="shared" si="77"/>
        <v>$S$227:$AH$227</v>
      </c>
      <c r="S227" s="565"/>
      <c r="T227" s="565"/>
      <c r="U227" s="565"/>
      <c r="V227" s="565"/>
      <c r="W227" s="565"/>
      <c r="X227" s="565"/>
      <c r="Y227" s="565"/>
      <c r="Z227" s="565"/>
      <c r="AA227" s="565"/>
      <c r="AB227" s="565"/>
      <c r="AC227" s="565"/>
      <c r="AD227" s="565"/>
      <c r="AE227" s="565"/>
      <c r="AF227" s="565"/>
      <c r="AG227" s="565"/>
      <c r="AH227" s="565"/>
      <c r="AJ227" s="164" t="str">
        <f t="shared" si="65"/>
        <v/>
      </c>
      <c r="AK227" s="152" t="str">
        <f t="shared" ca="1" si="66"/>
        <v/>
      </c>
      <c r="AL227" s="165" t="str">
        <f t="shared" si="67"/>
        <v/>
      </c>
      <c r="AN227" s="154" t="str">
        <f t="shared" si="78"/>
        <v/>
      </c>
      <c r="AO227" s="835" t="str">
        <f t="shared" si="79"/>
        <v/>
      </c>
      <c r="AP227" s="155" t="str">
        <f t="shared" si="80"/>
        <v/>
      </c>
      <c r="AR227" s="166" t="str">
        <f t="shared" si="68"/>
        <v/>
      </c>
      <c r="AS227" s="167" t="str">
        <f t="shared" si="69"/>
        <v/>
      </c>
      <c r="AT227" s="168" t="str">
        <f t="shared" si="70"/>
        <v/>
      </c>
      <c r="AV227" s="160" t="str" cm="1">
        <f t="array" aca="1" ref="AV227" ca="1">IF(AND($M227=1,ISNUMBER(INDIRECT(ADDRESS(ROW(),COLUMN()-_mp_perc_gap)))), INDIRECT(ADDRESS(ROW(),COLUMN()-_mp_perc_gap))*(1-AV$8)*(1-$BQ$8), "")</f>
        <v/>
      </c>
      <c r="AW227" s="160" t="str" cm="1">
        <f t="array" aca="1" ref="AW227" ca="1">IF(AND($M227=1,ISNUMBER(INDIRECT(ADDRESS(ROW(),COLUMN()-_mp_perc_gap)))), INDIRECT(ADDRESS(ROW(),COLUMN()-_mp_perc_gap))*(1-AW$8)*(1-$BQ$8), "")</f>
        <v/>
      </c>
      <c r="AX227" s="160" t="str" cm="1">
        <f t="array" aca="1" ref="AX227" ca="1">IF(AND($M227=1,ISNUMBER(INDIRECT(ADDRESS(ROW(),COLUMN()-_mp_perc_gap)))), INDIRECT(ADDRESS(ROW(),COLUMN()-_mp_perc_gap))*(1-AX$8)*(1-$BQ$8), "")</f>
        <v/>
      </c>
      <c r="AY227" s="160" t="str" cm="1">
        <f t="array" aca="1" ref="AY227" ca="1">IF(AND($M227=1,ISNUMBER(INDIRECT(ADDRESS(ROW(),COLUMN()-_mp_perc_gap)))), INDIRECT(ADDRESS(ROW(),COLUMN()-_mp_perc_gap))*(1-AY$8)*(1-$BQ$8), "")</f>
        <v/>
      </c>
      <c r="AZ227" s="160" t="str" cm="1">
        <f t="array" aca="1" ref="AZ227" ca="1">IF(AND($M227=1,ISNUMBER(INDIRECT(ADDRESS(ROW(),COLUMN()-_mp_perc_gap)))), INDIRECT(ADDRESS(ROW(),COLUMN()-_mp_perc_gap))*(1-AZ$8)*(1-$BQ$8), "")</f>
        <v/>
      </c>
      <c r="BA227" s="160" t="str" cm="1">
        <f t="array" aca="1" ref="BA227" ca="1">IF(AND($M227=1,ISNUMBER(INDIRECT(ADDRESS(ROW(),COLUMN()-_mp_perc_gap)))), INDIRECT(ADDRESS(ROW(),COLUMN()-_mp_perc_gap))*(1-BA$8)*(1-$BQ$8), "")</f>
        <v/>
      </c>
      <c r="BB227" s="160" t="str" cm="1">
        <f t="array" aca="1" ref="BB227" ca="1">IF(AND($M227=1,ISNUMBER(INDIRECT(ADDRESS(ROW(),COLUMN()-_mp_perc_gap)))), INDIRECT(ADDRESS(ROW(),COLUMN()-_mp_perc_gap))*(1-BB$8)*(1-$BQ$8), "")</f>
        <v/>
      </c>
      <c r="BC227" s="160" t="str" cm="1">
        <f t="array" aca="1" ref="BC227" ca="1">IF(AND($M227=1,ISNUMBER(INDIRECT(ADDRESS(ROW(),COLUMN()-_mp_perc_gap)))), INDIRECT(ADDRESS(ROW(),COLUMN()-_mp_perc_gap))*(1-BC$8)*(1-$BQ$8), "")</f>
        <v/>
      </c>
      <c r="BD227" s="160" t="str" cm="1">
        <f t="array" aca="1" ref="BD227" ca="1">IF(AND($M227=1,ISNUMBER(INDIRECT(ADDRESS(ROW(),COLUMN()-_mp_perc_gap)))), INDIRECT(ADDRESS(ROW(),COLUMN()-_mp_perc_gap))*(1-BD$8)*(1-$BQ$8), "")</f>
        <v/>
      </c>
      <c r="BE227" s="160" t="str" cm="1">
        <f t="array" aca="1" ref="BE227" ca="1">IF(AND($M227=1,ISNUMBER(INDIRECT(ADDRESS(ROW(),COLUMN()-_mp_perc_gap)))), INDIRECT(ADDRESS(ROW(),COLUMN()-_mp_perc_gap))*(1-BE$8)*(1-$BQ$8), "")</f>
        <v/>
      </c>
      <c r="BF227" s="160" t="str" cm="1">
        <f t="array" aca="1" ref="BF227" ca="1">IF(AND($M227=1,ISNUMBER(INDIRECT(ADDRESS(ROW(),COLUMN()-_mp_perc_gap)))), INDIRECT(ADDRESS(ROW(),COLUMN()-_mp_perc_gap))*(1-BF$8)*(1-$BQ$8), "")</f>
        <v/>
      </c>
      <c r="BG227" s="160" t="str" cm="1">
        <f t="array" aca="1" ref="BG227" ca="1">IF(AND($M227=1,ISNUMBER(INDIRECT(ADDRESS(ROW(),COLUMN()-_mp_perc_gap)))), INDIRECT(ADDRESS(ROW(),COLUMN()-_mp_perc_gap))*(1-BG$8)*(1-$BQ$8), "")</f>
        <v/>
      </c>
      <c r="BH227" s="160" t="str" cm="1">
        <f t="array" aca="1" ref="BH227" ca="1">IF(AND($M227=1,ISNUMBER(INDIRECT(ADDRESS(ROW(),COLUMN()-_mp_perc_gap)))), INDIRECT(ADDRESS(ROW(),COLUMN()-_mp_perc_gap))*(1-BH$8)*(1-$BQ$8), "")</f>
        <v/>
      </c>
      <c r="BI227" s="160" t="str" cm="1">
        <f t="array" aca="1" ref="BI227" ca="1">IF(AND($M227=1,ISNUMBER(INDIRECT(ADDRESS(ROW(),COLUMN()-_mp_perc_gap)))), INDIRECT(ADDRESS(ROW(),COLUMN()-_mp_perc_gap))*(1-BI$8)*(1-$BQ$8), "")</f>
        <v/>
      </c>
      <c r="BJ227" s="160" t="str" cm="1">
        <f t="array" aca="1" ref="BJ227" ca="1">IF(AND($M227=1,ISNUMBER(INDIRECT(ADDRESS(ROW(),COLUMN()-_mp_perc_gap)))), INDIRECT(ADDRESS(ROW(),COLUMN()-_mp_perc_gap))*(1-BJ$8)*(1-$BQ$8), "")</f>
        <v/>
      </c>
      <c r="BK227" s="160" t="str" cm="1">
        <f t="array" aca="1" ref="BK227" ca="1">IF(AND($M227=1,ISNUMBER(INDIRECT(ADDRESS(ROW(),COLUMN()-_mp_perc_gap)))), INDIRECT(ADDRESS(ROW(),COLUMN()-_mp_perc_gap))*(1-BK$8)*(1-$BQ$8), "")</f>
        <v/>
      </c>
      <c r="BM227" s="169" t="str">
        <f t="shared" si="71"/>
        <v/>
      </c>
      <c r="BN227" s="842" t="str">
        <f t="shared" si="72"/>
        <v/>
      </c>
      <c r="BO227" s="843" t="str">
        <f t="shared" si="73"/>
        <v/>
      </c>
      <c r="BP227" s="841" t="str">
        <f t="shared" si="76"/>
        <v/>
      </c>
      <c r="BQ227" s="170"/>
      <c r="BR227" s="133" t="b">
        <f t="shared" si="74"/>
        <v>1</v>
      </c>
      <c r="BU227" s="171">
        <f t="shared" si="81"/>
        <v>0</v>
      </c>
      <c r="BV227" s="171"/>
    </row>
    <row r="228" spans="2:138" ht="14.95" customHeight="1" x14ac:dyDescent="0.2">
      <c r="B228" s="691">
        <v>217</v>
      </c>
      <c r="C228" s="554"/>
      <c r="D228" s="554"/>
      <c r="E228" s="555"/>
      <c r="F228" s="550"/>
      <c r="G228" s="551"/>
      <c r="H228" s="556"/>
      <c r="I228" s="557"/>
      <c r="J228" s="553"/>
      <c r="K228" s="146">
        <f t="shared" si="75"/>
        <v>0</v>
      </c>
      <c r="M228" s="147">
        <f t="shared" si="63"/>
        <v>0</v>
      </c>
      <c r="N228" s="148">
        <f xml:space="preserve"> IF(M228=0, 0,VLOOKUP($F228,'הנחיות למילוי-התחל כאן'!$F$6:$I$17,3,0))</f>
        <v>0</v>
      </c>
      <c r="O228" s="149">
        <f xml:space="preserve"> IF(M228=0, 0,VLOOKUP($F228,'הנחיות למילוי-התחל כאן'!$F$6:$I$17,4,0))</f>
        <v>0</v>
      </c>
      <c r="P228" s="852">
        <f t="shared" si="64"/>
        <v>0</v>
      </c>
      <c r="Q228" s="230" t="str">
        <f t="shared" si="77"/>
        <v>$S$228:$AH$228</v>
      </c>
      <c r="S228" s="565"/>
      <c r="T228" s="565"/>
      <c r="U228" s="565"/>
      <c r="V228" s="565"/>
      <c r="W228" s="565"/>
      <c r="X228" s="565"/>
      <c r="Y228" s="565"/>
      <c r="Z228" s="565"/>
      <c r="AA228" s="565"/>
      <c r="AB228" s="565"/>
      <c r="AC228" s="565"/>
      <c r="AD228" s="565"/>
      <c r="AE228" s="565"/>
      <c r="AF228" s="565"/>
      <c r="AG228" s="565"/>
      <c r="AH228" s="565"/>
      <c r="AJ228" s="164" t="str">
        <f t="shared" si="65"/>
        <v/>
      </c>
      <c r="AK228" s="152" t="str">
        <f t="shared" ca="1" si="66"/>
        <v/>
      </c>
      <c r="AL228" s="165" t="str">
        <f t="shared" si="67"/>
        <v/>
      </c>
      <c r="AN228" s="154" t="str">
        <f t="shared" si="78"/>
        <v/>
      </c>
      <c r="AO228" s="835" t="str">
        <f t="shared" si="79"/>
        <v/>
      </c>
      <c r="AP228" s="155" t="str">
        <f t="shared" si="80"/>
        <v/>
      </c>
      <c r="AR228" s="166" t="str">
        <f t="shared" si="68"/>
        <v/>
      </c>
      <c r="AS228" s="167" t="str">
        <f t="shared" si="69"/>
        <v/>
      </c>
      <c r="AT228" s="168" t="str">
        <f t="shared" si="70"/>
        <v/>
      </c>
      <c r="AV228" s="160" t="str" cm="1">
        <f t="array" aca="1" ref="AV228" ca="1">IF(AND($M228=1,ISNUMBER(INDIRECT(ADDRESS(ROW(),COLUMN()-_mp_perc_gap)))), INDIRECT(ADDRESS(ROW(),COLUMN()-_mp_perc_gap))*(1-AV$8)*(1-$BQ$8), "")</f>
        <v/>
      </c>
      <c r="AW228" s="160" t="str" cm="1">
        <f t="array" aca="1" ref="AW228" ca="1">IF(AND($M228=1,ISNUMBER(INDIRECT(ADDRESS(ROW(),COLUMN()-_mp_perc_gap)))), INDIRECT(ADDRESS(ROW(),COLUMN()-_mp_perc_gap))*(1-AW$8)*(1-$BQ$8), "")</f>
        <v/>
      </c>
      <c r="AX228" s="160" t="str" cm="1">
        <f t="array" aca="1" ref="AX228" ca="1">IF(AND($M228=1,ISNUMBER(INDIRECT(ADDRESS(ROW(),COLUMN()-_mp_perc_gap)))), INDIRECT(ADDRESS(ROW(),COLUMN()-_mp_perc_gap))*(1-AX$8)*(1-$BQ$8), "")</f>
        <v/>
      </c>
      <c r="AY228" s="160" t="str" cm="1">
        <f t="array" aca="1" ref="AY228" ca="1">IF(AND($M228=1,ISNUMBER(INDIRECT(ADDRESS(ROW(),COLUMN()-_mp_perc_gap)))), INDIRECT(ADDRESS(ROW(),COLUMN()-_mp_perc_gap))*(1-AY$8)*(1-$BQ$8), "")</f>
        <v/>
      </c>
      <c r="AZ228" s="160" t="str" cm="1">
        <f t="array" aca="1" ref="AZ228" ca="1">IF(AND($M228=1,ISNUMBER(INDIRECT(ADDRESS(ROW(),COLUMN()-_mp_perc_gap)))), INDIRECT(ADDRESS(ROW(),COLUMN()-_mp_perc_gap))*(1-AZ$8)*(1-$BQ$8), "")</f>
        <v/>
      </c>
      <c r="BA228" s="160" t="str" cm="1">
        <f t="array" aca="1" ref="BA228" ca="1">IF(AND($M228=1,ISNUMBER(INDIRECT(ADDRESS(ROW(),COLUMN()-_mp_perc_gap)))), INDIRECT(ADDRESS(ROW(),COLUMN()-_mp_perc_gap))*(1-BA$8)*(1-$BQ$8), "")</f>
        <v/>
      </c>
      <c r="BB228" s="160" t="str" cm="1">
        <f t="array" aca="1" ref="BB228" ca="1">IF(AND($M228=1,ISNUMBER(INDIRECT(ADDRESS(ROW(),COLUMN()-_mp_perc_gap)))), INDIRECT(ADDRESS(ROW(),COLUMN()-_mp_perc_gap))*(1-BB$8)*(1-$BQ$8), "")</f>
        <v/>
      </c>
      <c r="BC228" s="160" t="str" cm="1">
        <f t="array" aca="1" ref="BC228" ca="1">IF(AND($M228=1,ISNUMBER(INDIRECT(ADDRESS(ROW(),COLUMN()-_mp_perc_gap)))), INDIRECT(ADDRESS(ROW(),COLUMN()-_mp_perc_gap))*(1-BC$8)*(1-$BQ$8), "")</f>
        <v/>
      </c>
      <c r="BD228" s="160" t="str" cm="1">
        <f t="array" aca="1" ref="BD228" ca="1">IF(AND($M228=1,ISNUMBER(INDIRECT(ADDRESS(ROW(),COLUMN()-_mp_perc_gap)))), INDIRECT(ADDRESS(ROW(),COLUMN()-_mp_perc_gap))*(1-BD$8)*(1-$BQ$8), "")</f>
        <v/>
      </c>
      <c r="BE228" s="160" t="str" cm="1">
        <f t="array" aca="1" ref="BE228" ca="1">IF(AND($M228=1,ISNUMBER(INDIRECT(ADDRESS(ROW(),COLUMN()-_mp_perc_gap)))), INDIRECT(ADDRESS(ROW(),COLUMN()-_mp_perc_gap))*(1-BE$8)*(1-$BQ$8), "")</f>
        <v/>
      </c>
      <c r="BF228" s="160" t="str" cm="1">
        <f t="array" aca="1" ref="BF228" ca="1">IF(AND($M228=1,ISNUMBER(INDIRECT(ADDRESS(ROW(),COLUMN()-_mp_perc_gap)))), INDIRECT(ADDRESS(ROW(),COLUMN()-_mp_perc_gap))*(1-BF$8)*(1-$BQ$8), "")</f>
        <v/>
      </c>
      <c r="BG228" s="160" t="str" cm="1">
        <f t="array" aca="1" ref="BG228" ca="1">IF(AND($M228=1,ISNUMBER(INDIRECT(ADDRESS(ROW(),COLUMN()-_mp_perc_gap)))), INDIRECT(ADDRESS(ROW(),COLUMN()-_mp_perc_gap))*(1-BG$8)*(1-$BQ$8), "")</f>
        <v/>
      </c>
      <c r="BH228" s="160" t="str" cm="1">
        <f t="array" aca="1" ref="BH228" ca="1">IF(AND($M228=1,ISNUMBER(INDIRECT(ADDRESS(ROW(),COLUMN()-_mp_perc_gap)))), INDIRECT(ADDRESS(ROW(),COLUMN()-_mp_perc_gap))*(1-BH$8)*(1-$BQ$8), "")</f>
        <v/>
      </c>
      <c r="BI228" s="160" t="str" cm="1">
        <f t="array" aca="1" ref="BI228" ca="1">IF(AND($M228=1,ISNUMBER(INDIRECT(ADDRESS(ROW(),COLUMN()-_mp_perc_gap)))), INDIRECT(ADDRESS(ROW(),COLUMN()-_mp_perc_gap))*(1-BI$8)*(1-$BQ$8), "")</f>
        <v/>
      </c>
      <c r="BJ228" s="160" t="str" cm="1">
        <f t="array" aca="1" ref="BJ228" ca="1">IF(AND($M228=1,ISNUMBER(INDIRECT(ADDRESS(ROW(),COLUMN()-_mp_perc_gap)))), INDIRECT(ADDRESS(ROW(),COLUMN()-_mp_perc_gap))*(1-BJ$8)*(1-$BQ$8), "")</f>
        <v/>
      </c>
      <c r="BK228" s="160" t="str" cm="1">
        <f t="array" aca="1" ref="BK228" ca="1">IF(AND($M228=1,ISNUMBER(INDIRECT(ADDRESS(ROW(),COLUMN()-_mp_perc_gap)))), INDIRECT(ADDRESS(ROW(),COLUMN()-_mp_perc_gap))*(1-BK$8)*(1-$BQ$8), "")</f>
        <v/>
      </c>
      <c r="BM228" s="169" t="str">
        <f t="shared" si="71"/>
        <v/>
      </c>
      <c r="BN228" s="842" t="str">
        <f t="shared" si="72"/>
        <v/>
      </c>
      <c r="BO228" s="843" t="str">
        <f t="shared" si="73"/>
        <v/>
      </c>
      <c r="BP228" s="841" t="str">
        <f t="shared" si="76"/>
        <v/>
      </c>
      <c r="BQ228" s="170"/>
      <c r="BR228" s="133" t="b">
        <f t="shared" si="74"/>
        <v>1</v>
      </c>
      <c r="BU228" s="171">
        <f t="shared" si="81"/>
        <v>0</v>
      </c>
      <c r="BV228" s="171"/>
    </row>
    <row r="229" spans="2:138" ht="14.95" customHeight="1" x14ac:dyDescent="0.2">
      <c r="B229" s="691">
        <v>218</v>
      </c>
      <c r="C229" s="554"/>
      <c r="D229" s="554"/>
      <c r="E229" s="555"/>
      <c r="F229" s="550"/>
      <c r="G229" s="551"/>
      <c r="H229" s="556"/>
      <c r="I229" s="557"/>
      <c r="J229" s="553"/>
      <c r="K229" s="146">
        <f t="shared" si="75"/>
        <v>0</v>
      </c>
      <c r="M229" s="147">
        <f t="shared" si="63"/>
        <v>0</v>
      </c>
      <c r="N229" s="148">
        <f xml:space="preserve"> IF(M229=0, 0,VLOOKUP($F229,'הנחיות למילוי-התחל כאן'!$F$6:$I$17,3,0))</f>
        <v>0</v>
      </c>
      <c r="O229" s="149">
        <f xml:space="preserve"> IF(M229=0, 0,VLOOKUP($F229,'הנחיות למילוי-התחל כאן'!$F$6:$I$17,4,0))</f>
        <v>0</v>
      </c>
      <c r="P229" s="852">
        <f t="shared" si="64"/>
        <v>0</v>
      </c>
      <c r="Q229" s="230" t="str">
        <f t="shared" si="77"/>
        <v>$S$229:$AH$229</v>
      </c>
      <c r="S229" s="565"/>
      <c r="T229" s="565"/>
      <c r="U229" s="565"/>
      <c r="V229" s="565"/>
      <c r="W229" s="565"/>
      <c r="X229" s="565"/>
      <c r="Y229" s="565"/>
      <c r="Z229" s="565"/>
      <c r="AA229" s="565"/>
      <c r="AB229" s="565"/>
      <c r="AC229" s="565"/>
      <c r="AD229" s="565"/>
      <c r="AE229" s="565"/>
      <c r="AF229" s="565"/>
      <c r="AG229" s="565"/>
      <c r="AH229" s="565"/>
      <c r="AJ229" s="164" t="str">
        <f t="shared" si="65"/>
        <v/>
      </c>
      <c r="AK229" s="152" t="str">
        <f t="shared" ca="1" si="66"/>
        <v/>
      </c>
      <c r="AL229" s="165" t="str">
        <f t="shared" si="67"/>
        <v/>
      </c>
      <c r="AN229" s="154" t="str">
        <f t="shared" si="78"/>
        <v/>
      </c>
      <c r="AO229" s="835" t="str">
        <f t="shared" si="79"/>
        <v/>
      </c>
      <c r="AP229" s="155" t="str">
        <f t="shared" si="80"/>
        <v/>
      </c>
      <c r="AR229" s="166" t="str">
        <f t="shared" si="68"/>
        <v/>
      </c>
      <c r="AS229" s="167" t="str">
        <f t="shared" si="69"/>
        <v/>
      </c>
      <c r="AT229" s="168" t="str">
        <f t="shared" si="70"/>
        <v/>
      </c>
      <c r="AV229" s="160" t="str" cm="1">
        <f t="array" aca="1" ref="AV229" ca="1">IF(AND($M229=1,ISNUMBER(INDIRECT(ADDRESS(ROW(),COLUMN()-_mp_perc_gap)))), INDIRECT(ADDRESS(ROW(),COLUMN()-_mp_perc_gap))*(1-AV$8)*(1-$BQ$8), "")</f>
        <v/>
      </c>
      <c r="AW229" s="160" t="str" cm="1">
        <f t="array" aca="1" ref="AW229" ca="1">IF(AND($M229=1,ISNUMBER(INDIRECT(ADDRESS(ROW(),COLUMN()-_mp_perc_gap)))), INDIRECT(ADDRESS(ROW(),COLUMN()-_mp_perc_gap))*(1-AW$8)*(1-$BQ$8), "")</f>
        <v/>
      </c>
      <c r="AX229" s="160" t="str" cm="1">
        <f t="array" aca="1" ref="AX229" ca="1">IF(AND($M229=1,ISNUMBER(INDIRECT(ADDRESS(ROW(),COLUMN()-_mp_perc_gap)))), INDIRECT(ADDRESS(ROW(),COLUMN()-_mp_perc_gap))*(1-AX$8)*(1-$BQ$8), "")</f>
        <v/>
      </c>
      <c r="AY229" s="160" t="str" cm="1">
        <f t="array" aca="1" ref="AY229" ca="1">IF(AND($M229=1,ISNUMBER(INDIRECT(ADDRESS(ROW(),COLUMN()-_mp_perc_gap)))), INDIRECT(ADDRESS(ROW(),COLUMN()-_mp_perc_gap))*(1-AY$8)*(1-$BQ$8), "")</f>
        <v/>
      </c>
      <c r="AZ229" s="160" t="str" cm="1">
        <f t="array" aca="1" ref="AZ229" ca="1">IF(AND($M229=1,ISNUMBER(INDIRECT(ADDRESS(ROW(),COLUMN()-_mp_perc_gap)))), INDIRECT(ADDRESS(ROW(),COLUMN()-_mp_perc_gap))*(1-AZ$8)*(1-$BQ$8), "")</f>
        <v/>
      </c>
      <c r="BA229" s="160" t="str" cm="1">
        <f t="array" aca="1" ref="BA229" ca="1">IF(AND($M229=1,ISNUMBER(INDIRECT(ADDRESS(ROW(),COLUMN()-_mp_perc_gap)))), INDIRECT(ADDRESS(ROW(),COLUMN()-_mp_perc_gap))*(1-BA$8)*(1-$BQ$8), "")</f>
        <v/>
      </c>
      <c r="BB229" s="160" t="str" cm="1">
        <f t="array" aca="1" ref="BB229" ca="1">IF(AND($M229=1,ISNUMBER(INDIRECT(ADDRESS(ROW(),COLUMN()-_mp_perc_gap)))), INDIRECT(ADDRESS(ROW(),COLUMN()-_mp_perc_gap))*(1-BB$8)*(1-$BQ$8), "")</f>
        <v/>
      </c>
      <c r="BC229" s="160" t="str" cm="1">
        <f t="array" aca="1" ref="BC229" ca="1">IF(AND($M229=1,ISNUMBER(INDIRECT(ADDRESS(ROW(),COLUMN()-_mp_perc_gap)))), INDIRECT(ADDRESS(ROW(),COLUMN()-_mp_perc_gap))*(1-BC$8)*(1-$BQ$8), "")</f>
        <v/>
      </c>
      <c r="BD229" s="160" t="str" cm="1">
        <f t="array" aca="1" ref="BD229" ca="1">IF(AND($M229=1,ISNUMBER(INDIRECT(ADDRESS(ROW(),COLUMN()-_mp_perc_gap)))), INDIRECT(ADDRESS(ROW(),COLUMN()-_mp_perc_gap))*(1-BD$8)*(1-$BQ$8), "")</f>
        <v/>
      </c>
      <c r="BE229" s="160" t="str" cm="1">
        <f t="array" aca="1" ref="BE229" ca="1">IF(AND($M229=1,ISNUMBER(INDIRECT(ADDRESS(ROW(),COLUMN()-_mp_perc_gap)))), INDIRECT(ADDRESS(ROW(),COLUMN()-_mp_perc_gap))*(1-BE$8)*(1-$BQ$8), "")</f>
        <v/>
      </c>
      <c r="BF229" s="160" t="str" cm="1">
        <f t="array" aca="1" ref="BF229" ca="1">IF(AND($M229=1,ISNUMBER(INDIRECT(ADDRESS(ROW(),COLUMN()-_mp_perc_gap)))), INDIRECT(ADDRESS(ROW(),COLUMN()-_mp_perc_gap))*(1-BF$8)*(1-$BQ$8), "")</f>
        <v/>
      </c>
      <c r="BG229" s="160" t="str" cm="1">
        <f t="array" aca="1" ref="BG229" ca="1">IF(AND($M229=1,ISNUMBER(INDIRECT(ADDRESS(ROW(),COLUMN()-_mp_perc_gap)))), INDIRECT(ADDRESS(ROW(),COLUMN()-_mp_perc_gap))*(1-BG$8)*(1-$BQ$8), "")</f>
        <v/>
      </c>
      <c r="BH229" s="160" t="str" cm="1">
        <f t="array" aca="1" ref="BH229" ca="1">IF(AND($M229=1,ISNUMBER(INDIRECT(ADDRESS(ROW(),COLUMN()-_mp_perc_gap)))), INDIRECT(ADDRESS(ROW(),COLUMN()-_mp_perc_gap))*(1-BH$8)*(1-$BQ$8), "")</f>
        <v/>
      </c>
      <c r="BI229" s="160" t="str" cm="1">
        <f t="array" aca="1" ref="BI229" ca="1">IF(AND($M229=1,ISNUMBER(INDIRECT(ADDRESS(ROW(),COLUMN()-_mp_perc_gap)))), INDIRECT(ADDRESS(ROW(),COLUMN()-_mp_perc_gap))*(1-BI$8)*(1-$BQ$8), "")</f>
        <v/>
      </c>
      <c r="BJ229" s="160" t="str" cm="1">
        <f t="array" aca="1" ref="BJ229" ca="1">IF(AND($M229=1,ISNUMBER(INDIRECT(ADDRESS(ROW(),COLUMN()-_mp_perc_gap)))), INDIRECT(ADDRESS(ROW(),COLUMN()-_mp_perc_gap))*(1-BJ$8)*(1-$BQ$8), "")</f>
        <v/>
      </c>
      <c r="BK229" s="160" t="str" cm="1">
        <f t="array" aca="1" ref="BK229" ca="1">IF(AND($M229=1,ISNUMBER(INDIRECT(ADDRESS(ROW(),COLUMN()-_mp_perc_gap)))), INDIRECT(ADDRESS(ROW(),COLUMN()-_mp_perc_gap))*(1-BK$8)*(1-$BQ$8), "")</f>
        <v/>
      </c>
      <c r="BM229" s="169" t="str">
        <f t="shared" si="71"/>
        <v/>
      </c>
      <c r="BN229" s="842" t="str">
        <f t="shared" si="72"/>
        <v/>
      </c>
      <c r="BO229" s="843" t="str">
        <f t="shared" si="73"/>
        <v/>
      </c>
      <c r="BP229" s="841" t="str">
        <f t="shared" si="76"/>
        <v/>
      </c>
      <c r="BQ229" s="170"/>
      <c r="BR229" s="133" t="b">
        <f t="shared" si="74"/>
        <v>1</v>
      </c>
      <c r="BU229" s="171">
        <f t="shared" si="81"/>
        <v>0</v>
      </c>
      <c r="BV229" s="171"/>
    </row>
    <row r="230" spans="2:138" ht="14.95" customHeight="1" x14ac:dyDescent="0.2">
      <c r="B230" s="691">
        <v>219</v>
      </c>
      <c r="C230" s="554"/>
      <c r="D230" s="554"/>
      <c r="E230" s="555"/>
      <c r="F230" s="550"/>
      <c r="G230" s="551"/>
      <c r="H230" s="556"/>
      <c r="I230" s="557"/>
      <c r="J230" s="553"/>
      <c r="K230" s="146">
        <f t="shared" si="75"/>
        <v>0</v>
      </c>
      <c r="M230" s="147">
        <f t="shared" si="63"/>
        <v>0</v>
      </c>
      <c r="N230" s="148">
        <f xml:space="preserve"> IF(M230=0, 0,VLOOKUP($F230,'הנחיות למילוי-התחל כאן'!$F$6:$I$17,3,0))</f>
        <v>0</v>
      </c>
      <c r="O230" s="149">
        <f xml:space="preserve"> IF(M230=0, 0,VLOOKUP($F230,'הנחיות למילוי-התחל כאן'!$F$6:$I$17,4,0))</f>
        <v>0</v>
      </c>
      <c r="P230" s="852">
        <f t="shared" si="64"/>
        <v>0</v>
      </c>
      <c r="Q230" s="230" t="str">
        <f t="shared" si="77"/>
        <v>$S$230:$AH$230</v>
      </c>
      <c r="S230" s="565"/>
      <c r="T230" s="565"/>
      <c r="U230" s="565"/>
      <c r="V230" s="565"/>
      <c r="W230" s="565"/>
      <c r="X230" s="565"/>
      <c r="Y230" s="565"/>
      <c r="Z230" s="565"/>
      <c r="AA230" s="565"/>
      <c r="AB230" s="565"/>
      <c r="AC230" s="565"/>
      <c r="AD230" s="565"/>
      <c r="AE230" s="565"/>
      <c r="AF230" s="565"/>
      <c r="AG230" s="565"/>
      <c r="AH230" s="565"/>
      <c r="AJ230" s="164" t="str">
        <f t="shared" si="65"/>
        <v/>
      </c>
      <c r="AK230" s="152" t="str">
        <f t="shared" ca="1" si="66"/>
        <v/>
      </c>
      <c r="AL230" s="165" t="str">
        <f t="shared" si="67"/>
        <v/>
      </c>
      <c r="AN230" s="154" t="str">
        <f t="shared" si="78"/>
        <v/>
      </c>
      <c r="AO230" s="835" t="str">
        <f t="shared" si="79"/>
        <v/>
      </c>
      <c r="AP230" s="155" t="str">
        <f t="shared" si="80"/>
        <v/>
      </c>
      <c r="AR230" s="166" t="str">
        <f t="shared" si="68"/>
        <v/>
      </c>
      <c r="AS230" s="167" t="str">
        <f t="shared" si="69"/>
        <v/>
      </c>
      <c r="AT230" s="168" t="str">
        <f t="shared" si="70"/>
        <v/>
      </c>
      <c r="AV230" s="160" t="str" cm="1">
        <f t="array" aca="1" ref="AV230" ca="1">IF(AND($M230=1,ISNUMBER(INDIRECT(ADDRESS(ROW(),COLUMN()-_mp_perc_gap)))), INDIRECT(ADDRESS(ROW(),COLUMN()-_mp_perc_gap))*(1-AV$8)*(1-$BQ$8), "")</f>
        <v/>
      </c>
      <c r="AW230" s="160" t="str" cm="1">
        <f t="array" aca="1" ref="AW230" ca="1">IF(AND($M230=1,ISNUMBER(INDIRECT(ADDRESS(ROW(),COLUMN()-_mp_perc_gap)))), INDIRECT(ADDRESS(ROW(),COLUMN()-_mp_perc_gap))*(1-AW$8)*(1-$BQ$8), "")</f>
        <v/>
      </c>
      <c r="AX230" s="160" t="str" cm="1">
        <f t="array" aca="1" ref="AX230" ca="1">IF(AND($M230=1,ISNUMBER(INDIRECT(ADDRESS(ROW(),COLUMN()-_mp_perc_gap)))), INDIRECT(ADDRESS(ROW(),COLUMN()-_mp_perc_gap))*(1-AX$8)*(1-$BQ$8), "")</f>
        <v/>
      </c>
      <c r="AY230" s="160" t="str" cm="1">
        <f t="array" aca="1" ref="AY230" ca="1">IF(AND($M230=1,ISNUMBER(INDIRECT(ADDRESS(ROW(),COLUMN()-_mp_perc_gap)))), INDIRECT(ADDRESS(ROW(),COLUMN()-_mp_perc_gap))*(1-AY$8)*(1-$BQ$8), "")</f>
        <v/>
      </c>
      <c r="AZ230" s="160" t="str" cm="1">
        <f t="array" aca="1" ref="AZ230" ca="1">IF(AND($M230=1,ISNUMBER(INDIRECT(ADDRESS(ROW(),COLUMN()-_mp_perc_gap)))), INDIRECT(ADDRESS(ROW(),COLUMN()-_mp_perc_gap))*(1-AZ$8)*(1-$BQ$8), "")</f>
        <v/>
      </c>
      <c r="BA230" s="160" t="str" cm="1">
        <f t="array" aca="1" ref="BA230" ca="1">IF(AND($M230=1,ISNUMBER(INDIRECT(ADDRESS(ROW(),COLUMN()-_mp_perc_gap)))), INDIRECT(ADDRESS(ROW(),COLUMN()-_mp_perc_gap))*(1-BA$8)*(1-$BQ$8), "")</f>
        <v/>
      </c>
      <c r="BB230" s="160" t="str" cm="1">
        <f t="array" aca="1" ref="BB230" ca="1">IF(AND($M230=1,ISNUMBER(INDIRECT(ADDRESS(ROW(),COLUMN()-_mp_perc_gap)))), INDIRECT(ADDRESS(ROW(),COLUMN()-_mp_perc_gap))*(1-BB$8)*(1-$BQ$8), "")</f>
        <v/>
      </c>
      <c r="BC230" s="160" t="str" cm="1">
        <f t="array" aca="1" ref="BC230" ca="1">IF(AND($M230=1,ISNUMBER(INDIRECT(ADDRESS(ROW(),COLUMN()-_mp_perc_gap)))), INDIRECT(ADDRESS(ROW(),COLUMN()-_mp_perc_gap))*(1-BC$8)*(1-$BQ$8), "")</f>
        <v/>
      </c>
      <c r="BD230" s="160" t="str" cm="1">
        <f t="array" aca="1" ref="BD230" ca="1">IF(AND($M230=1,ISNUMBER(INDIRECT(ADDRESS(ROW(),COLUMN()-_mp_perc_gap)))), INDIRECT(ADDRESS(ROW(),COLUMN()-_mp_perc_gap))*(1-BD$8)*(1-$BQ$8), "")</f>
        <v/>
      </c>
      <c r="BE230" s="160" t="str" cm="1">
        <f t="array" aca="1" ref="BE230" ca="1">IF(AND($M230=1,ISNUMBER(INDIRECT(ADDRESS(ROW(),COLUMN()-_mp_perc_gap)))), INDIRECT(ADDRESS(ROW(),COLUMN()-_mp_perc_gap))*(1-BE$8)*(1-$BQ$8), "")</f>
        <v/>
      </c>
      <c r="BF230" s="160" t="str" cm="1">
        <f t="array" aca="1" ref="BF230" ca="1">IF(AND($M230=1,ISNUMBER(INDIRECT(ADDRESS(ROW(),COLUMN()-_mp_perc_gap)))), INDIRECT(ADDRESS(ROW(),COLUMN()-_mp_perc_gap))*(1-BF$8)*(1-$BQ$8), "")</f>
        <v/>
      </c>
      <c r="BG230" s="160" t="str" cm="1">
        <f t="array" aca="1" ref="BG230" ca="1">IF(AND($M230=1,ISNUMBER(INDIRECT(ADDRESS(ROW(),COLUMN()-_mp_perc_gap)))), INDIRECT(ADDRESS(ROW(),COLUMN()-_mp_perc_gap))*(1-BG$8)*(1-$BQ$8), "")</f>
        <v/>
      </c>
      <c r="BH230" s="160" t="str" cm="1">
        <f t="array" aca="1" ref="BH230" ca="1">IF(AND($M230=1,ISNUMBER(INDIRECT(ADDRESS(ROW(),COLUMN()-_mp_perc_gap)))), INDIRECT(ADDRESS(ROW(),COLUMN()-_mp_perc_gap))*(1-BH$8)*(1-$BQ$8), "")</f>
        <v/>
      </c>
      <c r="BI230" s="160" t="str" cm="1">
        <f t="array" aca="1" ref="BI230" ca="1">IF(AND($M230=1,ISNUMBER(INDIRECT(ADDRESS(ROW(),COLUMN()-_mp_perc_gap)))), INDIRECT(ADDRESS(ROW(),COLUMN()-_mp_perc_gap))*(1-BI$8)*(1-$BQ$8), "")</f>
        <v/>
      </c>
      <c r="BJ230" s="160" t="str" cm="1">
        <f t="array" aca="1" ref="BJ230" ca="1">IF(AND($M230=1,ISNUMBER(INDIRECT(ADDRESS(ROW(),COLUMN()-_mp_perc_gap)))), INDIRECT(ADDRESS(ROW(),COLUMN()-_mp_perc_gap))*(1-BJ$8)*(1-$BQ$8), "")</f>
        <v/>
      </c>
      <c r="BK230" s="160" t="str" cm="1">
        <f t="array" aca="1" ref="BK230" ca="1">IF(AND($M230=1,ISNUMBER(INDIRECT(ADDRESS(ROW(),COLUMN()-_mp_perc_gap)))), INDIRECT(ADDRESS(ROW(),COLUMN()-_mp_perc_gap))*(1-BK$8)*(1-$BQ$8), "")</f>
        <v/>
      </c>
      <c r="BM230" s="169" t="str">
        <f t="shared" si="71"/>
        <v/>
      </c>
      <c r="BN230" s="842" t="str">
        <f t="shared" si="72"/>
        <v/>
      </c>
      <c r="BO230" s="843" t="str">
        <f t="shared" si="73"/>
        <v/>
      </c>
      <c r="BP230" s="841" t="str">
        <f t="shared" si="76"/>
        <v/>
      </c>
      <c r="BQ230" s="170"/>
      <c r="BR230" s="133" t="b">
        <f t="shared" si="74"/>
        <v>1</v>
      </c>
      <c r="BU230" s="171">
        <f t="shared" si="81"/>
        <v>0</v>
      </c>
      <c r="BV230" s="171"/>
    </row>
    <row r="231" spans="2:138" ht="14.95" customHeight="1" thickBot="1" x14ac:dyDescent="0.25">
      <c r="B231" s="694">
        <v>220</v>
      </c>
      <c r="C231" s="558"/>
      <c r="D231" s="558"/>
      <c r="E231" s="559"/>
      <c r="F231" s="560"/>
      <c r="G231" s="561"/>
      <c r="H231" s="562"/>
      <c r="I231" s="563"/>
      <c r="J231" s="564"/>
      <c r="K231" s="172">
        <f t="shared" si="75"/>
        <v>0</v>
      </c>
      <c r="M231" s="857">
        <f t="shared" si="63"/>
        <v>0</v>
      </c>
      <c r="N231" s="858">
        <f xml:space="preserve"> IF(M231=0, 0,VLOOKUP($F231,'הנחיות למילוי-התחל כאן'!$F$6:$I$17,3,0))</f>
        <v>0</v>
      </c>
      <c r="O231" s="859">
        <f xml:space="preserve"> IF(M231=0, 0,VLOOKUP($F231,'הנחיות למילוי-התחל כאן'!$F$6:$I$17,4,0))</f>
        <v>0</v>
      </c>
      <c r="P231" s="860">
        <f t="shared" si="64"/>
        <v>0</v>
      </c>
      <c r="Q231" s="861" t="str">
        <f t="shared" si="77"/>
        <v>$S$231:$AH$231</v>
      </c>
      <c r="S231" s="795"/>
      <c r="T231" s="795"/>
      <c r="U231" s="795"/>
      <c r="V231" s="795"/>
      <c r="W231" s="795"/>
      <c r="X231" s="795"/>
      <c r="Y231" s="795"/>
      <c r="Z231" s="795"/>
      <c r="AA231" s="795"/>
      <c r="AB231" s="795"/>
      <c r="AC231" s="795"/>
      <c r="AD231" s="795"/>
      <c r="AE231" s="795"/>
      <c r="AF231" s="795"/>
      <c r="AG231" s="795"/>
      <c r="AH231" s="795"/>
      <c r="AJ231" s="173" t="str">
        <f t="shared" si="65"/>
        <v/>
      </c>
      <c r="AK231" s="152" t="str">
        <f t="shared" ca="1" si="66"/>
        <v/>
      </c>
      <c r="AL231" s="174" t="str">
        <f t="shared" si="67"/>
        <v/>
      </c>
      <c r="AN231" s="154" t="str">
        <f t="shared" si="78"/>
        <v/>
      </c>
      <c r="AO231" s="835" t="str">
        <f t="shared" si="79"/>
        <v/>
      </c>
      <c r="AP231" s="155" t="str">
        <f t="shared" si="80"/>
        <v/>
      </c>
      <c r="AR231" s="166" t="str">
        <f t="shared" si="68"/>
        <v/>
      </c>
      <c r="AS231" s="167" t="str">
        <f t="shared" si="69"/>
        <v/>
      </c>
      <c r="AT231" s="168" t="str">
        <f t="shared" si="70"/>
        <v/>
      </c>
      <c r="AV231" s="160" t="str" cm="1">
        <f t="array" aca="1" ref="AV231" ca="1">IF(AND($M231=1,ISNUMBER(INDIRECT(ADDRESS(ROW(),COLUMN()-_mp_perc_gap)))), INDIRECT(ADDRESS(ROW(),COLUMN()-_mp_perc_gap))*(1-AV$8)*(1-$BQ$8), "")</f>
        <v/>
      </c>
      <c r="AW231" s="160" t="str" cm="1">
        <f t="array" aca="1" ref="AW231" ca="1">IF(AND($M231=1,ISNUMBER(INDIRECT(ADDRESS(ROW(),COLUMN()-_mp_perc_gap)))), INDIRECT(ADDRESS(ROW(),COLUMN()-_mp_perc_gap))*(1-AW$8)*(1-$BQ$8), "")</f>
        <v/>
      </c>
      <c r="AX231" s="160" t="str" cm="1">
        <f t="array" aca="1" ref="AX231" ca="1">IF(AND($M231=1,ISNUMBER(INDIRECT(ADDRESS(ROW(),COLUMN()-_mp_perc_gap)))), INDIRECT(ADDRESS(ROW(),COLUMN()-_mp_perc_gap))*(1-AX$8)*(1-$BQ$8), "")</f>
        <v/>
      </c>
      <c r="AY231" s="160" t="str" cm="1">
        <f t="array" aca="1" ref="AY231" ca="1">IF(AND($M231=1,ISNUMBER(INDIRECT(ADDRESS(ROW(),COLUMN()-_mp_perc_gap)))), INDIRECT(ADDRESS(ROW(),COLUMN()-_mp_perc_gap))*(1-AY$8)*(1-$BQ$8), "")</f>
        <v/>
      </c>
      <c r="AZ231" s="160" t="str" cm="1">
        <f t="array" aca="1" ref="AZ231" ca="1">IF(AND($M231=1,ISNUMBER(INDIRECT(ADDRESS(ROW(),COLUMN()-_mp_perc_gap)))), INDIRECT(ADDRESS(ROW(),COLUMN()-_mp_perc_gap))*(1-AZ$8)*(1-$BQ$8), "")</f>
        <v/>
      </c>
      <c r="BA231" s="160" t="str" cm="1">
        <f t="array" aca="1" ref="BA231" ca="1">IF(AND($M231=1,ISNUMBER(INDIRECT(ADDRESS(ROW(),COLUMN()-_mp_perc_gap)))), INDIRECT(ADDRESS(ROW(),COLUMN()-_mp_perc_gap))*(1-BA$8)*(1-$BQ$8), "")</f>
        <v/>
      </c>
      <c r="BB231" s="160" t="str" cm="1">
        <f t="array" aca="1" ref="BB231" ca="1">IF(AND($M231=1,ISNUMBER(INDIRECT(ADDRESS(ROW(),COLUMN()-_mp_perc_gap)))), INDIRECT(ADDRESS(ROW(),COLUMN()-_mp_perc_gap))*(1-BB$8)*(1-$BQ$8), "")</f>
        <v/>
      </c>
      <c r="BC231" s="160" t="str" cm="1">
        <f t="array" aca="1" ref="BC231" ca="1">IF(AND($M231=1,ISNUMBER(INDIRECT(ADDRESS(ROW(),COLUMN()-_mp_perc_gap)))), INDIRECT(ADDRESS(ROW(),COLUMN()-_mp_perc_gap))*(1-BC$8)*(1-$BQ$8), "")</f>
        <v/>
      </c>
      <c r="BD231" s="160" t="str" cm="1">
        <f t="array" aca="1" ref="BD231" ca="1">IF(AND($M231=1,ISNUMBER(INDIRECT(ADDRESS(ROW(),COLUMN()-_mp_perc_gap)))), INDIRECT(ADDRESS(ROW(),COLUMN()-_mp_perc_gap))*(1-BD$8)*(1-$BQ$8), "")</f>
        <v/>
      </c>
      <c r="BE231" s="160" t="str" cm="1">
        <f t="array" aca="1" ref="BE231" ca="1">IF(AND($M231=1,ISNUMBER(INDIRECT(ADDRESS(ROW(),COLUMN()-_mp_perc_gap)))), INDIRECT(ADDRESS(ROW(),COLUMN()-_mp_perc_gap))*(1-BE$8)*(1-$BQ$8), "")</f>
        <v/>
      </c>
      <c r="BF231" s="160" t="str" cm="1">
        <f t="array" aca="1" ref="BF231" ca="1">IF(AND($M231=1,ISNUMBER(INDIRECT(ADDRESS(ROW(),COLUMN()-_mp_perc_gap)))), INDIRECT(ADDRESS(ROW(),COLUMN()-_mp_perc_gap))*(1-BF$8)*(1-$BQ$8), "")</f>
        <v/>
      </c>
      <c r="BG231" s="160" t="str" cm="1">
        <f t="array" aca="1" ref="BG231" ca="1">IF(AND($M231=1,ISNUMBER(INDIRECT(ADDRESS(ROW(),COLUMN()-_mp_perc_gap)))), INDIRECT(ADDRESS(ROW(),COLUMN()-_mp_perc_gap))*(1-BG$8)*(1-$BQ$8), "")</f>
        <v/>
      </c>
      <c r="BH231" s="160" t="str" cm="1">
        <f t="array" aca="1" ref="BH231" ca="1">IF(AND($M231=1,ISNUMBER(INDIRECT(ADDRESS(ROW(),COLUMN()-_mp_perc_gap)))), INDIRECT(ADDRESS(ROW(),COLUMN()-_mp_perc_gap))*(1-BH$8)*(1-$BQ$8), "")</f>
        <v/>
      </c>
      <c r="BI231" s="160" t="str" cm="1">
        <f t="array" aca="1" ref="BI231" ca="1">IF(AND($M231=1,ISNUMBER(INDIRECT(ADDRESS(ROW(),COLUMN()-_mp_perc_gap)))), INDIRECT(ADDRESS(ROW(),COLUMN()-_mp_perc_gap))*(1-BI$8)*(1-$BQ$8), "")</f>
        <v/>
      </c>
      <c r="BJ231" s="160" t="str" cm="1">
        <f t="array" aca="1" ref="BJ231" ca="1">IF(AND($M231=1,ISNUMBER(INDIRECT(ADDRESS(ROW(),COLUMN()-_mp_perc_gap)))), INDIRECT(ADDRESS(ROW(),COLUMN()-_mp_perc_gap))*(1-BJ$8)*(1-$BQ$8), "")</f>
        <v/>
      </c>
      <c r="BK231" s="160" t="str" cm="1">
        <f t="array" aca="1" ref="BK231" ca="1">IF(AND($M231=1,ISNUMBER(INDIRECT(ADDRESS(ROW(),COLUMN()-_mp_perc_gap)))), INDIRECT(ADDRESS(ROW(),COLUMN()-_mp_perc_gap))*(1-BK$8)*(1-$BQ$8), "")</f>
        <v/>
      </c>
      <c r="BM231" s="175" t="str">
        <f t="shared" si="71"/>
        <v/>
      </c>
      <c r="BN231" s="844" t="str">
        <f t="shared" si="72"/>
        <v/>
      </c>
      <c r="BO231" s="845" t="str">
        <f t="shared" si="73"/>
        <v/>
      </c>
      <c r="BP231" s="841" t="str">
        <f t="shared" si="76"/>
        <v/>
      </c>
      <c r="BQ231" s="176"/>
      <c r="BR231" s="133" t="b">
        <f t="shared" si="74"/>
        <v>1</v>
      </c>
      <c r="BU231" s="171">
        <f t="shared" si="81"/>
        <v>0</v>
      </c>
      <c r="BV231" s="171"/>
    </row>
    <row r="232" spans="2:138" s="145" customFormat="1" ht="14.95" customHeight="1" x14ac:dyDescent="0.2">
      <c r="B232" s="696"/>
      <c r="C232" s="177" t="s">
        <v>404</v>
      </c>
      <c r="D232" s="177"/>
      <c r="E232" s="178"/>
      <c r="F232" s="179"/>
      <c r="G232" s="177"/>
      <c r="H232" s="177"/>
      <c r="I232" s="177"/>
      <c r="J232" s="177"/>
      <c r="K232" s="178"/>
      <c r="L232" s="102"/>
      <c r="M232" s="180"/>
      <c r="N232" s="181"/>
      <c r="O232" s="181"/>
      <c r="P232" s="181"/>
      <c r="Q232" s="182"/>
      <c r="R232" s="102"/>
      <c r="S232" s="644" t="str" cm="1">
        <f t="array" aca="1" ref="S232" ca="1">IF(OFFSET(wp_act,0,COLUMN()-COLUMN(INDIRECT(S235)),1,1)=0,"",SUMPRODUCT(INDIRECT(S235):INDIRECT(S236),$P$12:$P$231))</f>
        <v/>
      </c>
      <c r="T232" s="645" t="str" cm="1">
        <f t="array" aca="1" ref="T232" ca="1">IF(OFFSET(wp_act,0,COLUMN()-COLUMN(INDIRECT(T235)),1,1)=0,"",SUMPRODUCT(INDIRECT(T235):INDIRECT(T236),$P$12:$P$231))</f>
        <v/>
      </c>
      <c r="U232" s="645" t="str" cm="1">
        <f t="array" aca="1" ref="U232" ca="1">IF(OFFSET(wp_act,0,COLUMN()-COLUMN(INDIRECT(U235)),1,1)=0,"",SUMPRODUCT(INDIRECT(U235):INDIRECT(U236),$P$12:$P$231))</f>
        <v/>
      </c>
      <c r="V232" s="645" t="str" cm="1">
        <f t="array" aca="1" ref="V232" ca="1">IF(OFFSET(wp_act,0,COLUMN()-COLUMN(INDIRECT(V235)),1,1)=0,"",SUMPRODUCT(INDIRECT(V235):INDIRECT(V236),$P$12:$P$231))</f>
        <v/>
      </c>
      <c r="W232" s="645" t="str" cm="1">
        <f t="array" aca="1" ref="W232" ca="1">IF(OFFSET(wp_act,0,COLUMN()-COLUMN(INDIRECT(W235)),1,1)=0,"",SUMPRODUCT(INDIRECT(W235):INDIRECT(W236),$P$12:$P$231))</f>
        <v/>
      </c>
      <c r="X232" s="645" t="str" cm="1">
        <f t="array" aca="1" ref="X232" ca="1">IF(OFFSET(wp_act,0,COLUMN()-COLUMN(INDIRECT(X235)),1,1)=0,"",SUMPRODUCT(INDIRECT(X235):INDIRECT(X236),$P$12:$P$231))</f>
        <v/>
      </c>
      <c r="Y232" s="645" t="str" cm="1">
        <f t="array" aca="1" ref="Y232" ca="1">IF(OFFSET(wp_act,0,COLUMN()-COLUMN(INDIRECT(Y235)),1,1)=0,"",SUMPRODUCT(INDIRECT(Y235):INDIRECT(Y236),$P$12:$P$231))</f>
        <v/>
      </c>
      <c r="Z232" s="645" t="str" cm="1">
        <f t="array" aca="1" ref="Z232" ca="1">IF(OFFSET(wp_act,0,COLUMN()-COLUMN(INDIRECT(Z235)),1,1)=0,"",SUMPRODUCT(INDIRECT(Z235):INDIRECT(Z236),$P$12:$P$231))</f>
        <v/>
      </c>
      <c r="AA232" s="645" t="str" cm="1">
        <f t="array" aca="1" ref="AA232" ca="1">IF(OFFSET(wp_act,0,COLUMN()-COLUMN(INDIRECT(AA235)),1,1)=0,"",SUMPRODUCT(INDIRECT(AA235):INDIRECT(AA236),$P$12:$P$231))</f>
        <v/>
      </c>
      <c r="AB232" s="645" t="str" cm="1">
        <f t="array" aca="1" ref="AB232" ca="1">IF(OFFSET(wp_act,0,COLUMN()-COLUMN(INDIRECT(AB235)),1,1)=0,"",SUMPRODUCT(INDIRECT(AB235):INDIRECT(AB236),$P$12:$P$231))</f>
        <v/>
      </c>
      <c r="AC232" s="645" t="str" cm="1">
        <f t="array" aca="1" ref="AC232" ca="1">IF(OFFSET(wp_act,0,COLUMN()-COLUMN(INDIRECT(AC235)),1,1)=0,"",SUMPRODUCT(INDIRECT(AC235):INDIRECT(AC236),$P$12:$P$231))</f>
        <v/>
      </c>
      <c r="AD232" s="645" t="str" cm="1">
        <f t="array" aca="1" ref="AD232" ca="1">IF(OFFSET(wp_act,0,COLUMN()-COLUMN(INDIRECT(AD235)),1,1)=0,"",SUMPRODUCT(INDIRECT(AD235):INDIRECT(AD236),$P$12:$P$231))</f>
        <v/>
      </c>
      <c r="AE232" s="645" t="str" cm="1">
        <f t="array" aca="1" ref="AE232" ca="1">IF(OFFSET(wp_act,0,COLUMN()-COLUMN(INDIRECT(AE235)),1,1)=0,"",SUMPRODUCT(INDIRECT(AE235):INDIRECT(AE236),$P$12:$P$231))</f>
        <v/>
      </c>
      <c r="AF232" s="645" t="str" cm="1">
        <f t="array" aca="1" ref="AF232" ca="1">IF(OFFSET(wp_act,0,COLUMN()-COLUMN(INDIRECT(AF235)),1,1)=0,"",SUMPRODUCT(INDIRECT(AF235):INDIRECT(AF236),$P$12:$P$231))</f>
        <v/>
      </c>
      <c r="AG232" s="645" t="str" cm="1">
        <f t="array" aca="1" ref="AG232" ca="1">IF(OFFSET(wp_act,0,COLUMN()-COLUMN(INDIRECT(AG235)),1,1)=0,"",SUMPRODUCT(INDIRECT(AG235):INDIRECT(AG236),$P$12:$P$231))</f>
        <v/>
      </c>
      <c r="AH232" s="646" t="str" cm="1">
        <f t="array" aca="1" ref="AH232" ca="1">IF(OFFSET(wp_act,0,COLUMN()-COLUMN(INDIRECT(AH235)),1,1)=0,"",SUMPRODUCT(INDIRECT(AH235):INDIRECT(AH236),$P$12:$P$231))</f>
        <v/>
      </c>
      <c r="AI232" s="132"/>
      <c r="AJ232" s="183"/>
      <c r="AK232" s="177"/>
      <c r="AL232" s="178"/>
      <c r="AM232" s="132"/>
      <c r="AN232" s="183">
        <f>IF(man_pow_chev_calc_flag=1,SUM(AN12:AN231),"")</f>
        <v>0</v>
      </c>
      <c r="AO232" s="836">
        <f>IF(man_pow_chev_calc_flag=1,SUM(AO12:AO231),"")</f>
        <v>0</v>
      </c>
      <c r="AP232" s="178">
        <f>IF(man_pow_chev_calc_flag=1,SUM(AP12:AP231),"")</f>
        <v>0</v>
      </c>
      <c r="AR232" s="184"/>
      <c r="AS232" s="185"/>
      <c r="AT232" s="186">
        <f ca="1">SUM(AV232:BK232)</f>
        <v>0</v>
      </c>
      <c r="AU232" s="102"/>
      <c r="AV232" s="863" t="str">
        <f t="shared" ref="AV232:BK232" ca="1" si="82">IF(OFFSET(wp_act,0,COLUMN()-COLUMN($AV$12),1,1)=0,"",SUMPRODUCT(AV$12:AV$231,$AT$12:$AT$231))</f>
        <v/>
      </c>
      <c r="AW232" s="864" t="str">
        <f t="shared" ca="1" si="82"/>
        <v/>
      </c>
      <c r="AX232" s="864" t="str">
        <f t="shared" ca="1" si="82"/>
        <v/>
      </c>
      <c r="AY232" s="864" t="str">
        <f t="shared" ca="1" si="82"/>
        <v/>
      </c>
      <c r="AZ232" s="864" t="str">
        <f t="shared" ca="1" si="82"/>
        <v/>
      </c>
      <c r="BA232" s="864" t="str">
        <f t="shared" ca="1" si="82"/>
        <v/>
      </c>
      <c r="BB232" s="864" t="str">
        <f t="shared" ca="1" si="82"/>
        <v/>
      </c>
      <c r="BC232" s="864" t="str">
        <f t="shared" ca="1" si="82"/>
        <v/>
      </c>
      <c r="BD232" s="864" t="str">
        <f t="shared" ca="1" si="82"/>
        <v/>
      </c>
      <c r="BE232" s="864" t="str">
        <f t="shared" ca="1" si="82"/>
        <v/>
      </c>
      <c r="BF232" s="864" t="str">
        <f t="shared" ca="1" si="82"/>
        <v/>
      </c>
      <c r="BG232" s="864" t="str">
        <f t="shared" ca="1" si="82"/>
        <v/>
      </c>
      <c r="BH232" s="864" t="str">
        <f t="shared" ca="1" si="82"/>
        <v/>
      </c>
      <c r="BI232" s="864" t="str">
        <f t="shared" ca="1" si="82"/>
        <v/>
      </c>
      <c r="BJ232" s="864" t="str">
        <f t="shared" ca="1" si="82"/>
        <v/>
      </c>
      <c r="BK232" s="865" t="str">
        <f t="shared" ca="1" si="82"/>
        <v/>
      </c>
      <c r="BL232" s="102"/>
      <c r="BM232" s="187"/>
      <c r="BN232" s="188">
        <f>SUM(BN12:BN231)</f>
        <v>0</v>
      </c>
      <c r="BO232" s="188">
        <f>SUM(BO12:BO231)</f>
        <v>0</v>
      </c>
      <c r="BP232" s="832">
        <f>SUM(BP12:BP231)</f>
        <v>0</v>
      </c>
      <c r="BQ232" s="189"/>
      <c r="BR232" s="133"/>
      <c r="BS232" s="134"/>
      <c r="BT232" s="102"/>
      <c r="BU232" s="171"/>
      <c r="BV232" s="171"/>
      <c r="BW232" s="102"/>
      <c r="BX232" s="102"/>
      <c r="BY232" s="102"/>
      <c r="BZ232" s="102"/>
      <c r="CA232" s="102"/>
      <c r="CB232" s="102"/>
      <c r="CC232" s="102"/>
      <c r="CD232" s="102"/>
      <c r="CE232" s="102"/>
      <c r="CF232" s="102"/>
      <c r="CG232" s="102"/>
      <c r="CH232" s="102"/>
      <c r="CI232" s="102"/>
      <c r="CJ232" s="102"/>
      <c r="CK232" s="102"/>
      <c r="CL232" s="102"/>
      <c r="CM232" s="102"/>
      <c r="CN232" s="102"/>
      <c r="CO232" s="102"/>
      <c r="CP232" s="102"/>
      <c r="CQ232" s="102"/>
      <c r="CR232" s="102"/>
      <c r="CS232" s="102"/>
      <c r="CT232" s="102"/>
      <c r="CU232" s="102"/>
      <c r="CV232" s="102"/>
      <c r="CW232" s="102"/>
      <c r="CX232" s="102"/>
      <c r="CY232" s="102"/>
      <c r="CZ232" s="102"/>
      <c r="DA232" s="102"/>
      <c r="DB232" s="102"/>
      <c r="DC232" s="102"/>
      <c r="DD232" s="102"/>
      <c r="DE232" s="102"/>
      <c r="DF232" s="102"/>
      <c r="DG232" s="102"/>
      <c r="DH232" s="102"/>
      <c r="DI232" s="102"/>
      <c r="DJ232" s="102"/>
      <c r="DK232" s="102"/>
      <c r="DL232" s="102"/>
      <c r="DM232" s="102"/>
      <c r="DN232" s="102"/>
      <c r="DO232" s="102"/>
      <c r="DP232" s="102"/>
      <c r="DQ232" s="102"/>
      <c r="DR232" s="102"/>
      <c r="DS232" s="102"/>
      <c r="DT232" s="102"/>
      <c r="DU232" s="102"/>
      <c r="DV232" s="102"/>
      <c r="DW232" s="102"/>
      <c r="DX232" s="102"/>
      <c r="DY232" s="102"/>
      <c r="DZ232" s="102"/>
      <c r="EA232" s="102"/>
      <c r="EB232" s="102"/>
      <c r="EC232" s="102"/>
      <c r="ED232" s="102"/>
      <c r="EE232" s="102"/>
      <c r="EF232" s="102"/>
      <c r="EG232" s="102"/>
      <c r="EH232" s="102"/>
    </row>
    <row r="233" spans="2:138" s="145" customFormat="1" ht="14.95" customHeight="1" x14ac:dyDescent="0.2">
      <c r="B233" s="697"/>
      <c r="C233" s="190" t="str">
        <f>(man_pow_achuz_tkura * 100) &amp; "%" &amp; " תקורה לשכר:"</f>
        <v>20% תקורה לשכר:</v>
      </c>
      <c r="D233" s="190"/>
      <c r="E233" s="191"/>
      <c r="F233" s="192"/>
      <c r="G233" s="190"/>
      <c r="H233" s="190"/>
      <c r="I233" s="190"/>
      <c r="J233" s="190"/>
      <c r="K233" s="191"/>
      <c r="L233" s="102"/>
      <c r="M233" s="193"/>
      <c r="N233" s="194"/>
      <c r="O233" s="194"/>
      <c r="P233" s="194"/>
      <c r="Q233" s="195"/>
      <c r="R233" s="102"/>
      <c r="S233" s="647" t="str" cm="1">
        <f t="array" aca="1" ref="S233" ca="1">IF(OFFSET(wp_act,0,COLUMN()-COLUMN(INDIRECT(S235)),1,1)=0,"",SUMPRODUCT(--($F$12:$F$231&lt;&gt;2),--($F$12:$F$231&lt;&gt;16),INDIRECT(S235):INDIRECT(S236),$P$12:$P$231)*man_pow_achuz_tkura)</f>
        <v/>
      </c>
      <c r="T233" s="796" t="str" cm="1">
        <f t="array" aca="1" ref="T233" ca="1">IF(OFFSET(wp_act,0,COLUMN()-COLUMN(INDIRECT(T235)),1,1)=0,"",SUMPRODUCT(--($F$12:$F$231&lt;&gt;2),--($F$12:$F$231&lt;&gt;16),INDIRECT(T235):INDIRECT(T236),$P$12:$P$231)*man_pow_achuz_tkura)</f>
        <v/>
      </c>
      <c r="U233" s="796" t="str" cm="1">
        <f t="array" aca="1" ref="U233" ca="1">IF(OFFSET(wp_act,0,COLUMN()-COLUMN(INDIRECT(U235)),1,1)=0,"",SUMPRODUCT(--($F$12:$F$231&lt;&gt;2),--($F$12:$F$231&lt;&gt;16),INDIRECT(U235):INDIRECT(U236),$P$12:$P$231)*man_pow_achuz_tkura)</f>
        <v/>
      </c>
      <c r="V233" s="796" t="str" cm="1">
        <f t="array" aca="1" ref="V233" ca="1">IF(OFFSET(wp_act,0,COLUMN()-COLUMN(INDIRECT(V235)),1,1)=0,"",SUMPRODUCT(--($F$12:$F$231&lt;&gt;2),--($F$12:$F$231&lt;&gt;16),INDIRECT(V235):INDIRECT(V236),$P$12:$P$231)*man_pow_achuz_tkura)</f>
        <v/>
      </c>
      <c r="W233" s="796" t="str" cm="1">
        <f t="array" aca="1" ref="W233" ca="1">IF(OFFSET(wp_act,0,COLUMN()-COLUMN(INDIRECT(W235)),1,1)=0,"",SUMPRODUCT(--($F$12:$F$231&lt;&gt;2),--($F$12:$F$231&lt;&gt;16),INDIRECT(W235):INDIRECT(W236),$P$12:$P$231)*man_pow_achuz_tkura)</f>
        <v/>
      </c>
      <c r="X233" s="796" t="str" cm="1">
        <f t="array" aca="1" ref="X233" ca="1">IF(OFFSET(wp_act,0,COLUMN()-COLUMN(INDIRECT(X235)),1,1)=0,"",SUMPRODUCT(--($F$12:$F$231&lt;&gt;2),--($F$12:$F$231&lt;&gt;16),INDIRECT(X235):INDIRECT(X236),$P$12:$P$231)*man_pow_achuz_tkura)</f>
        <v/>
      </c>
      <c r="Y233" s="796" t="str" cm="1">
        <f t="array" aca="1" ref="Y233" ca="1">IF(OFFSET(wp_act,0,COLUMN()-COLUMN(INDIRECT(Y235)),1,1)=0,"",SUMPRODUCT(--($F$12:$F$231&lt;&gt;2),--($F$12:$F$231&lt;&gt;16),INDIRECT(Y235):INDIRECT(Y236),$P$12:$P$231)*man_pow_achuz_tkura)</f>
        <v/>
      </c>
      <c r="Z233" s="796" t="str" cm="1">
        <f t="array" aca="1" ref="Z233" ca="1">IF(OFFSET(wp_act,0,COLUMN()-COLUMN(INDIRECT(Z235)),1,1)=0,"",SUMPRODUCT(--($F$12:$F$231&lt;&gt;2),--($F$12:$F$231&lt;&gt;16),INDIRECT(Z235):INDIRECT(Z236),$P$12:$P$231)*man_pow_achuz_tkura)</f>
        <v/>
      </c>
      <c r="AA233" s="796" t="str" cm="1">
        <f t="array" aca="1" ref="AA233" ca="1">IF(OFFSET(wp_act,0,COLUMN()-COLUMN(INDIRECT(AA235)),1,1)=0,"",SUMPRODUCT(--($F$12:$F$231&lt;&gt;2),--($F$12:$F$231&lt;&gt;16),INDIRECT(AA235):INDIRECT(AA236),$P$12:$P$231)*man_pow_achuz_tkura)</f>
        <v/>
      </c>
      <c r="AB233" s="796" t="str" cm="1">
        <f t="array" aca="1" ref="AB233" ca="1">IF(OFFSET(wp_act,0,COLUMN()-COLUMN(INDIRECT(AB235)),1,1)=0,"",SUMPRODUCT(--($F$12:$F$231&lt;&gt;2),--($F$12:$F$231&lt;&gt;16),INDIRECT(AB235):INDIRECT(AB236),$P$12:$P$231)*man_pow_achuz_tkura)</f>
        <v/>
      </c>
      <c r="AC233" s="796" t="str" cm="1">
        <f t="array" aca="1" ref="AC233" ca="1">IF(OFFSET(wp_act,0,COLUMN()-COLUMN(INDIRECT(AC235)),1,1)=0,"",SUMPRODUCT(--($F$12:$F$231&lt;&gt;2),--($F$12:$F$231&lt;&gt;16),INDIRECT(AC235):INDIRECT(AC236),$P$12:$P$231)*man_pow_achuz_tkura)</f>
        <v/>
      </c>
      <c r="AD233" s="796" t="str" cm="1">
        <f t="array" aca="1" ref="AD233" ca="1">IF(OFFSET(wp_act,0,COLUMN()-COLUMN(INDIRECT(AD235)),1,1)=0,"",SUMPRODUCT(--($F$12:$F$231&lt;&gt;2),--($F$12:$F$231&lt;&gt;16),INDIRECT(AD235):INDIRECT(AD236),$P$12:$P$231)*man_pow_achuz_tkura)</f>
        <v/>
      </c>
      <c r="AE233" s="796" t="str" cm="1">
        <f t="array" aca="1" ref="AE233" ca="1">IF(OFFSET(wp_act,0,COLUMN()-COLUMN(INDIRECT(AE235)),1,1)=0,"",SUMPRODUCT(--($F$12:$F$231&lt;&gt;2),--($F$12:$F$231&lt;&gt;16),INDIRECT(AE235):INDIRECT(AE236),$P$12:$P$231)*man_pow_achuz_tkura)</f>
        <v/>
      </c>
      <c r="AF233" s="796" t="str" cm="1">
        <f t="array" aca="1" ref="AF233" ca="1">IF(OFFSET(wp_act,0,COLUMN()-COLUMN(INDIRECT(AF235)),1,1)=0,"",SUMPRODUCT(--($F$12:$F$231&lt;&gt;2),--($F$12:$F$231&lt;&gt;16),INDIRECT(AF235):INDIRECT(AF236),$P$12:$P$231)*man_pow_achuz_tkura)</f>
        <v/>
      </c>
      <c r="AG233" s="796" t="str" cm="1">
        <f t="array" aca="1" ref="AG233" ca="1">IF(OFFSET(wp_act,0,COLUMN()-COLUMN(INDIRECT(AG235)),1,1)=0,"",SUMPRODUCT(--($F$12:$F$231&lt;&gt;2),--($F$12:$F$231&lt;&gt;16),INDIRECT(AG235):INDIRECT(AG236),$P$12:$P$231)*man_pow_achuz_tkura)</f>
        <v/>
      </c>
      <c r="AH233" s="797" t="str" cm="1">
        <f t="array" aca="1" ref="AH233" ca="1">IF(OFFSET(wp_act,0,COLUMN()-COLUMN(INDIRECT(AH235)),1,1)=0,"",SUMPRODUCT(--($F$12:$F$231&lt;&gt;2),--($F$12:$F$231&lt;&gt;16),INDIRECT(AH235):INDIRECT(AH236),$P$12:$P$231)*man_pow_achuz_tkura)</f>
        <v/>
      </c>
      <c r="AI233" s="132"/>
      <c r="AJ233" s="196"/>
      <c r="AK233" s="190"/>
      <c r="AL233" s="191"/>
      <c r="AM233" s="132"/>
      <c r="AN233" s="196">
        <f>IF(man_pow_chev_calc_flag=1,SUMIFS(AN12:AN231,$F$12:$F$231,"&lt;&gt;2",$F$12:$F$231,"&lt;&gt;16")*man_pow_achuz_tkura,"")</f>
        <v>0</v>
      </c>
      <c r="AO233" s="837"/>
      <c r="AP233" s="191">
        <f>IF(man_pow_chev_calc_flag=1,SUMIFS(AP12:AP231,$F$12:$F$231,"&lt;&gt;2",$F$12:$F$231,"&lt;&gt;16")*man_pow_achuz_tkura,"")</f>
        <v>0</v>
      </c>
      <c r="AR233" s="197"/>
      <c r="AS233" s="198"/>
      <c r="AT233" s="199">
        <f ca="1">SUM(AV233:BK233)</f>
        <v>0</v>
      </c>
      <c r="AU233" s="102"/>
      <c r="AV233" s="200" t="str">
        <f t="shared" ref="AV233:BK233" ca="1" si="83">IF(OFFSET(wp_act,0,COLUMN()-COLUMN($AV$12),1,1)=0,"",SUMPRODUCT(--($F$12:$F$231&lt;&gt;2),--($F$12:$F$231&lt;&gt;16),AV$12:AV$231,$AT$12:$AT$231)*man_pow_achuz_tkura)</f>
        <v/>
      </c>
      <c r="AW233" s="800" t="str">
        <f t="shared" ca="1" si="83"/>
        <v/>
      </c>
      <c r="AX233" s="800" t="str">
        <f t="shared" ca="1" si="83"/>
        <v/>
      </c>
      <c r="AY233" s="800" t="str">
        <f t="shared" ca="1" si="83"/>
        <v/>
      </c>
      <c r="AZ233" s="800" t="str">
        <f t="shared" ca="1" si="83"/>
        <v/>
      </c>
      <c r="BA233" s="800" t="str">
        <f t="shared" ca="1" si="83"/>
        <v/>
      </c>
      <c r="BB233" s="800" t="str">
        <f t="shared" ca="1" si="83"/>
        <v/>
      </c>
      <c r="BC233" s="800" t="str">
        <f t="shared" ca="1" si="83"/>
        <v/>
      </c>
      <c r="BD233" s="800" t="str">
        <f t="shared" ca="1" si="83"/>
        <v/>
      </c>
      <c r="BE233" s="800" t="str">
        <f t="shared" ca="1" si="83"/>
        <v/>
      </c>
      <c r="BF233" s="800" t="str">
        <f t="shared" ca="1" si="83"/>
        <v/>
      </c>
      <c r="BG233" s="800" t="str">
        <f t="shared" ca="1" si="83"/>
        <v/>
      </c>
      <c r="BH233" s="800" t="str">
        <f t="shared" ca="1" si="83"/>
        <v/>
      </c>
      <c r="BI233" s="800" t="str">
        <f t="shared" ca="1" si="83"/>
        <v/>
      </c>
      <c r="BJ233" s="800" t="str">
        <f t="shared" ca="1" si="83"/>
        <v/>
      </c>
      <c r="BK233" s="801" t="str">
        <f t="shared" ca="1" si="83"/>
        <v/>
      </c>
      <c r="BL233" s="102"/>
      <c r="BM233" s="201"/>
      <c r="BN233" s="202"/>
      <c r="BO233" s="203">
        <f>SUMIFS(BO12:BO231,$F$12:$F$231,"&lt;&gt;2",$F$12:$F$231,"&lt;&gt;16")*man_pow_achuz_tkura</f>
        <v>0</v>
      </c>
      <c r="BP233" s="833"/>
      <c r="BQ233" s="204"/>
      <c r="BR233" s="133"/>
      <c r="BS233" s="134"/>
      <c r="BT233" s="102"/>
      <c r="BU233" s="171"/>
      <c r="BV233" s="171"/>
      <c r="BW233" s="102"/>
      <c r="BX233" s="102"/>
      <c r="BY233" s="102"/>
      <c r="BZ233" s="102"/>
      <c r="CA233" s="102"/>
      <c r="CB233" s="102"/>
      <c r="CC233" s="102"/>
      <c r="CD233" s="102"/>
      <c r="CE233" s="102"/>
      <c r="CF233" s="102"/>
      <c r="CG233" s="102"/>
      <c r="CH233" s="102"/>
      <c r="CI233" s="102"/>
      <c r="CJ233" s="102"/>
      <c r="CK233" s="102"/>
      <c r="CL233" s="102"/>
      <c r="CM233" s="102"/>
      <c r="CN233" s="102"/>
      <c r="CO233" s="102"/>
      <c r="CP233" s="102"/>
      <c r="CQ233" s="102"/>
      <c r="CR233" s="102"/>
      <c r="CS233" s="102"/>
      <c r="CT233" s="102"/>
      <c r="CU233" s="102"/>
      <c r="CV233" s="102"/>
      <c r="CW233" s="102"/>
      <c r="CX233" s="102"/>
      <c r="CY233" s="102"/>
      <c r="CZ233" s="102"/>
      <c r="DA233" s="102"/>
      <c r="DB233" s="102"/>
      <c r="DC233" s="102"/>
      <c r="DD233" s="102"/>
      <c r="DE233" s="102"/>
      <c r="DF233" s="102"/>
      <c r="DG233" s="102"/>
      <c r="DH233" s="102"/>
      <c r="DI233" s="102"/>
      <c r="DJ233" s="102"/>
      <c r="DK233" s="102"/>
      <c r="DL233" s="102"/>
      <c r="DM233" s="102"/>
      <c r="DN233" s="102"/>
      <c r="DO233" s="102"/>
      <c r="DP233" s="102"/>
      <c r="DQ233" s="102"/>
      <c r="DR233" s="102"/>
      <c r="DS233" s="102"/>
      <c r="DT233" s="102"/>
      <c r="DU233" s="102"/>
      <c r="DV233" s="102"/>
      <c r="DW233" s="102"/>
      <c r="DX233" s="102"/>
      <c r="DY233" s="102"/>
      <c r="DZ233" s="102"/>
      <c r="EA233" s="102"/>
      <c r="EB233" s="102"/>
      <c r="EC233" s="102"/>
      <c r="ED233" s="102"/>
      <c r="EE233" s="102"/>
      <c r="EF233" s="102"/>
      <c r="EG233" s="102"/>
      <c r="EH233" s="102"/>
    </row>
    <row r="234" spans="2:138" ht="14.95" customHeight="1" thickBot="1" x14ac:dyDescent="0.25">
      <c r="B234" s="698"/>
      <c r="C234" s="205" t="s">
        <v>405</v>
      </c>
      <c r="D234" s="205"/>
      <c r="E234" s="206"/>
      <c r="F234" s="207"/>
      <c r="G234" s="205"/>
      <c r="H234" s="205"/>
      <c r="I234" s="205"/>
      <c r="J234" s="205"/>
      <c r="K234" s="206"/>
      <c r="M234" s="208"/>
      <c r="N234" s="209"/>
      <c r="O234" s="209"/>
      <c r="P234" s="209"/>
      <c r="Q234" s="210"/>
      <c r="S234" s="648" t="str" cm="1">
        <f t="array" aca="1" ref="S234" ca="1">IF(OFFSET(wp_act,0,COLUMN()-COLUMN(INDIRECT(S235)),1,1)=0,"",S232+S233)</f>
        <v/>
      </c>
      <c r="T234" s="798" t="str" cm="1">
        <f t="array" aca="1" ref="T234" ca="1">IF(OFFSET(wp_act,0,COLUMN()-COLUMN(INDIRECT(T235)),1,1)=0,"",T232+T233)</f>
        <v/>
      </c>
      <c r="U234" s="798" t="str" cm="1">
        <f t="array" aca="1" ref="U234" ca="1">IF(OFFSET(wp_act,0,COLUMN()-COLUMN(INDIRECT(U235)),1,1)=0,"",U232+U233)</f>
        <v/>
      </c>
      <c r="V234" s="798" t="str" cm="1">
        <f t="array" aca="1" ref="V234" ca="1">IF(OFFSET(wp_act,0,COLUMN()-COLUMN(INDIRECT(V235)),1,1)=0,"",V232+V233)</f>
        <v/>
      </c>
      <c r="W234" s="798" t="str" cm="1">
        <f t="array" aca="1" ref="W234" ca="1">IF(OFFSET(wp_act,0,COLUMN()-COLUMN(INDIRECT(W235)),1,1)=0,"",W232+W233)</f>
        <v/>
      </c>
      <c r="X234" s="798" t="str" cm="1">
        <f t="array" aca="1" ref="X234" ca="1">IF(OFFSET(wp_act,0,COLUMN()-COLUMN(INDIRECT(X235)),1,1)=0,"",X232+X233)</f>
        <v/>
      </c>
      <c r="Y234" s="798" t="str" cm="1">
        <f t="array" aca="1" ref="Y234" ca="1">IF(OFFSET(wp_act,0,COLUMN()-COLUMN(INDIRECT(Y235)),1,1)=0,"",Y232+Y233)</f>
        <v/>
      </c>
      <c r="Z234" s="798" t="str" cm="1">
        <f t="array" aca="1" ref="Z234" ca="1">IF(OFFSET(wp_act,0,COLUMN()-COLUMN(INDIRECT(Z235)),1,1)=0,"",Z232+Z233)</f>
        <v/>
      </c>
      <c r="AA234" s="798" t="str" cm="1">
        <f t="array" aca="1" ref="AA234" ca="1">IF(OFFSET(wp_act,0,COLUMN()-COLUMN(INDIRECT(AA235)),1,1)=0,"",AA232+AA233)</f>
        <v/>
      </c>
      <c r="AB234" s="798" t="str" cm="1">
        <f t="array" aca="1" ref="AB234" ca="1">IF(OFFSET(wp_act,0,COLUMN()-COLUMN(INDIRECT(AB235)),1,1)=0,"",AB232+AB233)</f>
        <v/>
      </c>
      <c r="AC234" s="798" t="str" cm="1">
        <f t="array" aca="1" ref="AC234" ca="1">IF(OFFSET(wp_act,0,COLUMN()-COLUMN(INDIRECT(AC235)),1,1)=0,"",AC232+AC233)</f>
        <v/>
      </c>
      <c r="AD234" s="798" t="str" cm="1">
        <f t="array" aca="1" ref="AD234" ca="1">IF(OFFSET(wp_act,0,COLUMN()-COLUMN(INDIRECT(AD235)),1,1)=0,"",AD232+AD233)</f>
        <v/>
      </c>
      <c r="AE234" s="798" t="str" cm="1">
        <f t="array" aca="1" ref="AE234" ca="1">IF(OFFSET(wp_act,0,COLUMN()-COLUMN(INDIRECT(AE235)),1,1)=0,"",AE232+AE233)</f>
        <v/>
      </c>
      <c r="AF234" s="798" t="str" cm="1">
        <f t="array" aca="1" ref="AF234" ca="1">IF(OFFSET(wp_act,0,COLUMN()-COLUMN(INDIRECT(AF235)),1,1)=0,"",AF232+AF233)</f>
        <v/>
      </c>
      <c r="AG234" s="798" t="str" cm="1">
        <f t="array" aca="1" ref="AG234" ca="1">IF(OFFSET(wp_act,0,COLUMN()-COLUMN(INDIRECT(AG235)),1,1)=0,"",AG232+AG233)</f>
        <v/>
      </c>
      <c r="AH234" s="799" t="str" cm="1">
        <f t="array" aca="1" ref="AH234" ca="1">IF(OFFSET(wp_act,0,COLUMN()-COLUMN(INDIRECT(AH235)),1,1)=0,"",AH232+AH233)</f>
        <v/>
      </c>
      <c r="AJ234" s="1114">
        <f>--(COUNTIF(AL12:AL231,"חריגה")=0)</f>
        <v>1</v>
      </c>
      <c r="AK234" s="1115"/>
      <c r="AL234" s="1116"/>
      <c r="AN234" s="211">
        <f>IF(man_pow_chev_calc_flag=1,AN232+AN233,"")</f>
        <v>0</v>
      </c>
      <c r="AO234" s="838">
        <f>AO232</f>
        <v>0</v>
      </c>
      <c r="AP234" s="206">
        <f>IF(man_pow_chev_calc_flag=1,AP232+AP233,"")</f>
        <v>0</v>
      </c>
      <c r="AQ234" s="102"/>
      <c r="AR234" s="212"/>
      <c r="AS234" s="213"/>
      <c r="AT234" s="214">
        <f ca="1">SUM(AV234:BK234)</f>
        <v>0</v>
      </c>
      <c r="AV234" s="663" t="str">
        <f t="shared" ref="AV234" ca="1" si="84">IF(OFFSET(wp_act,0,COLUMN()-COLUMN($AV$9),1,1)=0,"",AV232+AV233)</f>
        <v/>
      </c>
      <c r="AW234" s="802" t="str">
        <f t="shared" ref="AW234:BK234" ca="1" si="85">IF(OFFSET(wp_act,0,COLUMN()-COLUMN($AV$9),1,1)=0,"",AW232+AW233)</f>
        <v/>
      </c>
      <c r="AX234" s="802" t="str">
        <f t="shared" ca="1" si="85"/>
        <v/>
      </c>
      <c r="AY234" s="802" t="str">
        <f t="shared" ca="1" si="85"/>
        <v/>
      </c>
      <c r="AZ234" s="802" t="str">
        <f t="shared" ca="1" si="85"/>
        <v/>
      </c>
      <c r="BA234" s="802" t="str">
        <f t="shared" ca="1" si="85"/>
        <v/>
      </c>
      <c r="BB234" s="802" t="str">
        <f t="shared" ca="1" si="85"/>
        <v/>
      </c>
      <c r="BC234" s="802" t="str">
        <f t="shared" ca="1" si="85"/>
        <v/>
      </c>
      <c r="BD234" s="802" t="str">
        <f t="shared" ca="1" si="85"/>
        <v/>
      </c>
      <c r="BE234" s="802" t="str">
        <f t="shared" ca="1" si="85"/>
        <v/>
      </c>
      <c r="BF234" s="802" t="str">
        <f t="shared" ca="1" si="85"/>
        <v/>
      </c>
      <c r="BG234" s="802" t="str">
        <f t="shared" ca="1" si="85"/>
        <v/>
      </c>
      <c r="BH234" s="802" t="str">
        <f t="shared" ca="1" si="85"/>
        <v/>
      </c>
      <c r="BI234" s="802" t="str">
        <f t="shared" ca="1" si="85"/>
        <v/>
      </c>
      <c r="BJ234" s="802" t="str">
        <f t="shared" ca="1" si="85"/>
        <v/>
      </c>
      <c r="BK234" s="803" t="str">
        <f t="shared" ca="1" si="85"/>
        <v/>
      </c>
      <c r="BM234" s="217"/>
      <c r="BN234" s="215">
        <f>BN232+BN233</f>
        <v>0</v>
      </c>
      <c r="BO234" s="215">
        <f>BO232+BO233</f>
        <v>0</v>
      </c>
      <c r="BP234" s="834">
        <f>BP232+BP233</f>
        <v>0</v>
      </c>
      <c r="BQ234" s="216"/>
      <c r="BU234" s="171"/>
      <c r="BV234" s="171"/>
    </row>
    <row r="235" spans="2:138" ht="14.95" hidden="1" customHeight="1" outlineLevel="1" x14ac:dyDescent="0.2">
      <c r="S235" s="927" t="str">
        <f t="shared" ref="S235:AH235" si="86">ADDRESS(ROW(_mp_perc_gap)+1,COLUMN())</f>
        <v>$S$12</v>
      </c>
      <c r="T235" s="927" t="str">
        <f t="shared" si="86"/>
        <v>$T$12</v>
      </c>
      <c r="U235" s="927" t="str">
        <f t="shared" si="86"/>
        <v>$U$12</v>
      </c>
      <c r="V235" s="927" t="str">
        <f t="shared" si="86"/>
        <v>$V$12</v>
      </c>
      <c r="W235" s="927" t="str">
        <f t="shared" si="86"/>
        <v>$W$12</v>
      </c>
      <c r="X235" s="927" t="str">
        <f t="shared" si="86"/>
        <v>$X$12</v>
      </c>
      <c r="Y235" s="927" t="str">
        <f t="shared" si="86"/>
        <v>$Y$12</v>
      </c>
      <c r="Z235" s="927" t="str">
        <f t="shared" si="86"/>
        <v>$Z$12</v>
      </c>
      <c r="AA235" s="927" t="str">
        <f t="shared" si="86"/>
        <v>$AA$12</v>
      </c>
      <c r="AB235" s="927" t="str">
        <f t="shared" si="86"/>
        <v>$AB$12</v>
      </c>
      <c r="AC235" s="927" t="str">
        <f t="shared" si="86"/>
        <v>$AC$12</v>
      </c>
      <c r="AD235" s="927" t="str">
        <f t="shared" si="86"/>
        <v>$AD$12</v>
      </c>
      <c r="AE235" s="927" t="str">
        <f t="shared" si="86"/>
        <v>$AE$12</v>
      </c>
      <c r="AF235" s="927" t="str">
        <f t="shared" si="86"/>
        <v>$AF$12</v>
      </c>
      <c r="AG235" s="927" t="str">
        <f t="shared" si="86"/>
        <v>$AG$12</v>
      </c>
      <c r="AH235" s="927" t="str">
        <f t="shared" si="86"/>
        <v>$AH$12</v>
      </c>
    </row>
    <row r="236" spans="2:138" ht="14.95" hidden="1" customHeight="1" outlineLevel="1" x14ac:dyDescent="0.2">
      <c r="S236" s="927" t="str">
        <f>ADDRESS(ROW()-5,COLUMN())</f>
        <v>$S$231</v>
      </c>
      <c r="T236" s="927" t="str">
        <f t="shared" ref="T236:AH236" si="87">ADDRESS(ROW()-5,COLUMN())</f>
        <v>$T$231</v>
      </c>
      <c r="U236" s="927" t="str">
        <f t="shared" si="87"/>
        <v>$U$231</v>
      </c>
      <c r="V236" s="927" t="str">
        <f t="shared" si="87"/>
        <v>$V$231</v>
      </c>
      <c r="W236" s="927" t="str">
        <f t="shared" si="87"/>
        <v>$W$231</v>
      </c>
      <c r="X236" s="927" t="str">
        <f t="shared" si="87"/>
        <v>$X$231</v>
      </c>
      <c r="Y236" s="927" t="str">
        <f t="shared" si="87"/>
        <v>$Y$231</v>
      </c>
      <c r="Z236" s="927" t="str">
        <f t="shared" si="87"/>
        <v>$Z$231</v>
      </c>
      <c r="AA236" s="927" t="str">
        <f t="shared" si="87"/>
        <v>$AA$231</v>
      </c>
      <c r="AB236" s="927" t="str">
        <f t="shared" si="87"/>
        <v>$AB$231</v>
      </c>
      <c r="AC236" s="927" t="str">
        <f t="shared" si="87"/>
        <v>$AC$231</v>
      </c>
      <c r="AD236" s="927" t="str">
        <f t="shared" si="87"/>
        <v>$AD$231</v>
      </c>
      <c r="AE236" s="927" t="str">
        <f t="shared" si="87"/>
        <v>$AE$231</v>
      </c>
      <c r="AF236" s="927" t="str">
        <f t="shared" si="87"/>
        <v>$AF$231</v>
      </c>
      <c r="AG236" s="927" t="str">
        <f t="shared" si="87"/>
        <v>$AG$231</v>
      </c>
      <c r="AH236" s="927" t="str">
        <f t="shared" si="87"/>
        <v>$AH$231</v>
      </c>
    </row>
    <row r="237" spans="2:138" ht="14.95" customHeight="1" collapsed="1" x14ac:dyDescent="0.2"/>
  </sheetData>
  <sheetProtection algorithmName="SHA-512" hashValue="Pjj0DydeqxBzRKUyy9O7SjaDQo3zgiOPb4Z1c8lDh/a7SjWfcEkvhvIpJpb6y6HTZklrSVx3KUznXpQtBmnV1Q==" saltValue="FuYv5MUGsmulnzsf1GKXLQ==" spinCount="100000" sheet="1" objects="1" scenarios="1"/>
  <customSheetViews>
    <customSheetView guid="{0C0A7354-1E68-4AF0-8238-6CB67405E9AA}" showPageBreaks="1" hiddenColumns="1">
      <selection activeCell="B10" sqref="B10"/>
      <pageMargins left="0.75" right="0.75" top="1" bottom="1" header="0.5" footer="0.5"/>
      <pageSetup paperSize="9" orientation="landscape"/>
      <headerFooter alignWithMargins="0"/>
    </customSheetView>
  </customSheetViews>
  <mergeCells count="79">
    <mergeCell ref="BM7:BP8"/>
    <mergeCell ref="BN9:BN11"/>
    <mergeCell ref="BM9:BM11"/>
    <mergeCell ref="BO9:BO11"/>
    <mergeCell ref="Z9:Z11"/>
    <mergeCell ref="AA9:AA11"/>
    <mergeCell ref="AB9:AB11"/>
    <mergeCell ref="BB9:BB11"/>
    <mergeCell ref="AO7:AO11"/>
    <mergeCell ref="AP7:AP11"/>
    <mergeCell ref="AY9:AY11"/>
    <mergeCell ref="AZ9:AZ11"/>
    <mergeCell ref="AN7:AN11"/>
    <mergeCell ref="AT7:AT11"/>
    <mergeCell ref="AX9:AX11"/>
    <mergeCell ref="BA9:BA11"/>
    <mergeCell ref="BP9:BP11"/>
    <mergeCell ref="BF9:BF11"/>
    <mergeCell ref="BG9:BG11"/>
    <mergeCell ref="BC9:BC11"/>
    <mergeCell ref="BD9:BD11"/>
    <mergeCell ref="BE9:BE11"/>
    <mergeCell ref="N9:N11"/>
    <mergeCell ref="G9:G11"/>
    <mergeCell ref="W9:W11"/>
    <mergeCell ref="F2:G2"/>
    <mergeCell ref="N2:O2"/>
    <mergeCell ref="T2:V2"/>
    <mergeCell ref="I2:K2"/>
    <mergeCell ref="B4:K4"/>
    <mergeCell ref="C2:D2"/>
    <mergeCell ref="B5:K5"/>
    <mergeCell ref="S7:AH7"/>
    <mergeCell ref="S9:S11"/>
    <mergeCell ref="AC9:AC11"/>
    <mergeCell ref="X9:X11"/>
    <mergeCell ref="C9:C11"/>
    <mergeCell ref="D9:D11"/>
    <mergeCell ref="B7:E8"/>
    <mergeCell ref="F7:K8"/>
    <mergeCell ref="B9:B11"/>
    <mergeCell ref="H9:H11"/>
    <mergeCell ref="I9:I11"/>
    <mergeCell ref="J9:J11"/>
    <mergeCell ref="K9:K11"/>
    <mergeCell ref="F9:F11"/>
    <mergeCell ref="E9:E11"/>
    <mergeCell ref="AJ234:AL234"/>
    <mergeCell ref="AV4:BQ4"/>
    <mergeCell ref="AV2:AW2"/>
    <mergeCell ref="AO2:AP2"/>
    <mergeCell ref="AV7:BK7"/>
    <mergeCell ref="BH9:BH11"/>
    <mergeCell ref="BI9:BI11"/>
    <mergeCell ref="BJ9:BJ11"/>
    <mergeCell ref="BK9:BK11"/>
    <mergeCell ref="AV9:AV11"/>
    <mergeCell ref="AW9:AW11"/>
    <mergeCell ref="AJ7:AJ11"/>
    <mergeCell ref="AK7:AK11"/>
    <mergeCell ref="AL7:AL11"/>
    <mergeCell ref="AS7:AS11"/>
    <mergeCell ref="AR7:AR11"/>
    <mergeCell ref="AJ2:AK2"/>
    <mergeCell ref="BQ9:BQ11"/>
    <mergeCell ref="O9:O11"/>
    <mergeCell ref="P9:P11"/>
    <mergeCell ref="X2:AE2"/>
    <mergeCell ref="AD9:AD11"/>
    <mergeCell ref="AE9:AE11"/>
    <mergeCell ref="AF9:AF11"/>
    <mergeCell ref="AG9:AG11"/>
    <mergeCell ref="AH9:AH11"/>
    <mergeCell ref="T9:T11"/>
    <mergeCell ref="U9:U11"/>
    <mergeCell ref="V9:V11"/>
    <mergeCell ref="Y9:Y11"/>
    <mergeCell ref="M7:Q8"/>
    <mergeCell ref="M9:M11"/>
  </mergeCells>
  <phoneticPr fontId="40" type="noConversion"/>
  <conditionalFormatting sqref="B1:AP1 B2:X2 AH2:AP2 B3:AP3 B4:R4 AI4:AN4 AP4 B5:AP6 B7:M7 R7:AP10 B8:L11 M9:Q9 Q11:AP11">
    <cfRule type="expression" dxfId="123" priority="8" stopIfTrue="1">
      <formula>chev_on_flag=0</formula>
    </cfRule>
  </conditionalFormatting>
  <conditionalFormatting sqref="B12:AP1048576">
    <cfRule type="expression" dxfId="122" priority="2" stopIfTrue="1">
      <formula>chev_on_flag=0</formula>
    </cfRule>
  </conditionalFormatting>
  <conditionalFormatting sqref="G12:H231 K12:K231">
    <cfRule type="expression" dxfId="121" priority="76">
      <formula>($G12+$H12)/$J12&gt;$N12</formula>
    </cfRule>
  </conditionalFormatting>
  <conditionalFormatting sqref="Q10">
    <cfRule type="expression" dxfId="120" priority="4" stopIfTrue="1">
      <formula>chev_on_flag=0</formula>
    </cfRule>
  </conditionalFormatting>
  <conditionalFormatting sqref="S9:AH234">
    <cfRule type="expression" dxfId="119" priority="9" stopIfTrue="1">
      <formula>OFFSET(wp_act,0,COLUMN()-COLUMN($S$12),1,1)=0</formula>
    </cfRule>
  </conditionalFormatting>
  <conditionalFormatting sqref="S12:AH231 AJ12:AL231 AN12:AP231">
    <cfRule type="expression" dxfId="118" priority="33">
      <formula>$AK12&gt;$AJ12</formula>
    </cfRule>
  </conditionalFormatting>
  <conditionalFormatting sqref="AJ12:AL231 S12:AH231 M12:Q231 AN12:AP231">
    <cfRule type="expression" dxfId="117" priority="13" stopIfTrue="1">
      <formula>$M12=0</formula>
    </cfRule>
  </conditionalFormatting>
  <conditionalFormatting sqref="AK12:AK231 AN12:AN231">
    <cfRule type="expression" dxfId="116" priority="917">
      <formula>$AK12=0</formula>
    </cfRule>
  </conditionalFormatting>
  <conditionalFormatting sqref="AK12:AK231">
    <cfRule type="expression" dxfId="115" priority="10">
      <formula>(ROUND($AK12*100,1)-INT($AK12*100))&lt;&gt;0</formula>
    </cfRule>
  </conditionalFormatting>
  <conditionalFormatting sqref="AN232:AP234">
    <cfRule type="expression" dxfId="114" priority="58" stopIfTrue="1">
      <formula>_man_pow_chev_calc_flag=0</formula>
    </cfRule>
  </conditionalFormatting>
  <conditionalFormatting sqref="AR1:BQ5 AR6:AU6 BL6:BO6 BQ6">
    <cfRule type="expression" dxfId="113" priority="11" stopIfTrue="1">
      <formula>bodek_on_flag=0</formula>
    </cfRule>
  </conditionalFormatting>
  <conditionalFormatting sqref="AR7:BQ1048576">
    <cfRule type="expression" dxfId="112" priority="3" stopIfTrue="1">
      <formula>bodek_on_flag=0</formula>
    </cfRule>
  </conditionalFormatting>
  <conditionalFormatting sqref="AV6:BK6">
    <cfRule type="expression" dxfId="111" priority="7" stopIfTrue="1">
      <formula>chev_on_flag=0</formula>
    </cfRule>
  </conditionalFormatting>
  <conditionalFormatting sqref="AV8:BK8">
    <cfRule type="expression" dxfId="110" priority="759">
      <formula>AV$8&lt;&gt;0</formula>
    </cfRule>
  </conditionalFormatting>
  <conditionalFormatting sqref="AV8:BK233">
    <cfRule type="expression" dxfId="109" priority="12" stopIfTrue="1">
      <formula>OFFSET(wp_act,0,COLUMN()-COLUMN($AV9),1,1)=0</formula>
    </cfRule>
  </conditionalFormatting>
  <conditionalFormatting sqref="AV12:BK231 AR12:AT231 BM12:BQ231">
    <cfRule type="expression" dxfId="108" priority="14" stopIfTrue="1">
      <formula>$M12&lt;&gt;1</formula>
    </cfRule>
  </conditionalFormatting>
  <conditionalFormatting sqref="AV12:BK231 BM12:BM231">
    <cfRule type="expression" dxfId="107" priority="920">
      <formula>$BM12&gt;$AK12</formula>
    </cfRule>
  </conditionalFormatting>
  <conditionalFormatting sqref="AV12:BK231">
    <cfRule type="expression" dxfId="106" priority="132">
      <formula>NOT(_xlfn.ISFORMULA(AV12))</formula>
    </cfRule>
  </conditionalFormatting>
  <conditionalFormatting sqref="AV234:BK234">
    <cfRule type="expression" dxfId="105" priority="983" stopIfTrue="1">
      <formula>OFFSET(wp_act,0,COLUMN()-COLUMN($AV237),1,1)=0</formula>
    </cfRule>
  </conditionalFormatting>
  <conditionalFormatting sqref="BN12:BN231">
    <cfRule type="cellIs" dxfId="104" priority="345" stopIfTrue="1" operator="notEqual">
      <formula>$I12</formula>
    </cfRule>
  </conditionalFormatting>
  <conditionalFormatting sqref="BP6">
    <cfRule type="expression" dxfId="103" priority="6" stopIfTrue="1">
      <formula>chev_on_flag=0</formula>
    </cfRule>
  </conditionalFormatting>
  <conditionalFormatting sqref="BQ8">
    <cfRule type="expression" dxfId="102" priority="760">
      <formula>$BQ$8&gt;0</formula>
    </cfRule>
  </conditionalFormatting>
  <dataValidations count="14">
    <dataValidation type="decimal" operator="lessThanOrEqual" allowBlank="1" showInputMessage="1" showErrorMessage="1" error="אין לחרוג מ-100%" promptTitle="אין לחרוג מ- 100%" sqref="J12:J231" xr:uid="{00000000-0002-0000-0300-000000000000}">
      <formula1>1</formula1>
    </dataValidation>
    <dataValidation allowBlank="1" showInputMessage="1" showErrorMessage="1" errorTitle="לא להזנה" promptTitle="לא להזנה" sqref="AL12" xr:uid="{00000000-0002-0000-0300-000001000000}"/>
    <dataValidation type="decimal" allowBlank="1" showInputMessage="1" showErrorMessage="1" errorTitle="תא מחושב" error="אין להקליד נתונים בתא זה._x000a__x000a_נא הקישו על ביטול." promptTitle="תא מחושב" prompt="אין להקליד נתונים בתא זה._x000a__x000a_נא הקישו על ביטול." sqref="K12:K231" xr:uid="{00000000-0002-0000-0300-000002000000}">
      <formula1>N12</formula1>
      <formula2>N12</formula2>
    </dataValidation>
    <dataValidation type="decimal" allowBlank="1" showInputMessage="1" showErrorMessage="1" errorTitle="תא מחושב בנוסחה" error="אין להקליד נתונים בתא זה._x000a__x000a_נא הקישו על ביטול." promptTitle="תא מחושב בנוסחה" prompt="אין להקליד" sqref="AP12:AP231" xr:uid="{00000000-0002-0000-0300-000003000000}">
      <formula1>IF(M12=0, "", (G12+H12)*I12)</formula1>
      <formula2>IF(M12=0, "", (G12+H12)*I12)</formula2>
    </dataValidation>
    <dataValidation type="decimal" allowBlank="1" showInputMessage="1" showErrorMessage="1" errorTitle="עמודה קבועה - לא לשינוי" promptTitle="עמודה קבועה - לא לשינוי" sqref="AR12" xr:uid="{00000000-0002-0000-0300-000004000000}">
      <formula1>IF(F12&gt;0,MIN(($N12),($G12+$H12)),"")</formula1>
      <formula2>IF(F12&gt;0,MIN(($N12),($G12+$H12)),"")</formula2>
    </dataValidation>
    <dataValidation type="whole" errorStyle="warning" operator="lessThanOrEqual" allowBlank="1" showInputMessage="1" showErrorMessage="1" error="נא ודאו שנית את מס' חודשי העבודה המבוקשים לעובד. כמו  כן יש להגיש מס' חודשי עבודה שלמים." sqref="M12:M231" xr:uid="{00000000-0002-0000-0300-000005000000}">
      <formula1>#REF!</formula1>
    </dataValidation>
    <dataValidation type="decimal" allowBlank="1" showInputMessage="1" showErrorMessage="1" errorTitle="חריגה ממספר חודשי התוכנית" error="מספר החודשים בתוכנית לא יחרוג ממספר חודשי התוכנית" sqref="I12:I231" xr:uid="{00000000-0002-0000-0300-000006000000}">
      <formula1>1</formula1>
      <formula2>duration_month</formula2>
    </dataValidation>
    <dataValidation type="decimal" allowBlank="1" showInputMessage="1" showErrorMessage="1" errorTitle="עמודה זו לא לשינוי" error="חלקיות המשרה נקבעת ע&quot;י החברה בהתאם לחוזה העבודה של העובד ולכן אין לשנות תא זה._x000a__x000a_לאנשי סגל אקדמי בקוד שכר 6 מבוצעת התאמה אוטומטית לשליש משרה._x000a__x000a_נא להקיש על ביטול ע&quot;מ להשיב המצ&quot;ב לקדמותו_x000a_" promptTitle="לא לשינוי" prompt="עמודה זו קבועה ואין לשנותה" sqref="AS12:AS231" xr:uid="{00000000-0002-0000-0300-000007000000}">
      <formula1>0.000001</formula1>
      <formula2>AJ12</formula2>
    </dataValidation>
    <dataValidation type="decimal" allowBlank="1" showInputMessage="1" showErrorMessage="1" promptTitle="תא מחושב - לא לשינוי" sqref="BM12:BM231" xr:uid="{00000000-0002-0000-0300-000008000000}">
      <formula1>IF(M12=0, "",SUMIFS($AV12:$BK12,wp_act, "=1" ))</formula1>
      <formula2>IF(M12=0, "",SUMIFS($AV12:$BK12,wp_act, "=1" ))</formula2>
    </dataValidation>
    <dataValidation type="decimal" allowBlank="1" showInputMessage="1" showErrorMessage="1" errorTitle="תא מחושב בנוסחה" error="אין להקליד נתונים בתא זה._x000a__x000a_נא הקישו על ביטול." promptTitle="תא מחושב בנוסחה" prompt="אין להקליד נתונים בתא זה._x000a__x000a_נא הקישו על ביטול." sqref="AO12:AO231" xr:uid="{00000000-0002-0000-0300-000009000000}">
      <formula1>IF(M12=0, "", IF(AK12&gt;AJ12, "חריגה", I12*J12*AK12/12))</formula1>
      <formula2>IF(M12=0, "", IF(AK12&gt;AJ12, "חריגה", I12*J12*AK12/12))</formula2>
    </dataValidation>
    <dataValidation type="decimal" allowBlank="1" showInputMessage="1" showErrorMessage="1" errorTitle="תא מחושב בנוסחה" error="אין להקליד נתונים בתא זה._x000a__x000a_נא הקישו על ביטול." promptTitle="תא מחושב בנוסחה" prompt="אין להקליד נתונים בתא זה._x000a__x000a_נא הקישו על ביטול." sqref="BP12:BP231" xr:uid="{00000000-0002-0000-0300-00000A000000}">
      <formula1>IF($M12=0, "", $BN12*$J12*$AK12/12)</formula1>
      <formula2>IF($M12=0, "", $BN12*$J12*$AK12/12)</formula2>
    </dataValidation>
    <dataValidation type="decimal" allowBlank="1" showInputMessage="1" showErrorMessage="1" errorTitle="תא מחושב בנוסחה" error="אין להקליד נתונים בתא זה. _x000a__x000a_נא הקישו על ביטול." promptTitle="תא מחושב בנוסחה" prompt="אין להקליד נתונים בתא זה. _x000a__x000a_נא הקישו על ביטול." sqref="BO12:BO231" xr:uid="{00000000-0002-0000-0300-00000B000000}">
      <formula1>IF($M12=0, "",MIN($G12+$H12, $N12 *  $J12) *$BN12 * $BM12)</formula1>
      <formula2>IF($M12=0, "",MIN($G12+$H12, $N12 *  $J12) *$BN12 * $BM12)</formula2>
    </dataValidation>
    <dataValidation type="decimal" allowBlank="1" showInputMessage="1" showErrorMessage="1" errorTitle="חריגה מערך קיצוץ אחיד" error="יש להקליד ערך בין 0 ל- 100" sqref="AV8:BK8 BQ8" xr:uid="{00000000-0002-0000-0300-00000C000000}">
      <formula1>0</formula1>
      <formula2>1</formula2>
    </dataValidation>
    <dataValidation type="decimal" allowBlank="1" showInputMessage="1" showErrorMessage="1" errorTitle="טעות הקלדה" error="יש להקליד מספר בין 0 ל- 100" sqref="S12:AH231 AV12:BK231" xr:uid="{00000000-0002-0000-0300-00000D000000}">
      <formula1>0</formula1>
      <formula2>1</formula2>
    </dataValidation>
  </dataValidations>
  <hyperlinks>
    <hyperlink ref="F9:F11" location="hyper_cell_tavlat_code_sachar" display="hyper_cell_tavlat_code_sachar" xr:uid="{00000000-0004-0000-0300-000000000000}"/>
  </hyperlinks>
  <printOptions horizontalCentered="1" verticalCentered="1"/>
  <pageMargins left="0.35" right="0.41" top="0.39370078740157499" bottom="0.43307086614173201" header="0.31496062992126" footer="0.196850393700787"/>
  <pageSetup paperSize="9" scale="19" fitToHeight="14" orientation="landscape" r:id="rId1"/>
  <headerFooter alignWithMargins="0">
    <oddFooter>&amp;Cעמוד &amp;P מתוך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decimal" operator="lessThanOrEqual" allowBlank="1" showInputMessage="1" showErrorMessage="1" error="חלקיות המשרה ואחוז העסקה מוגבלים ל-100% בלבד!_x000a_איש סגל אקדמי במשרה מלאה באקדמיה, תוכר משרתו במו&quot;פ עד לתקרה של 30% משרה" xr:uid="{00000000-0002-0000-0300-00000F000000}">
          <x14:formula1>
            <xm:f>IF(H12=6,'הנחיות למילוי-התחל כאן'!$I$10,1)</xm:f>
          </x14:formula1>
          <xm:sqref>M12:M231</xm:sqref>
        </x14:dataValidation>
        <x14:dataValidation type="list" allowBlank="1" showErrorMessage="1" error="נא לבחור קוד שכר מתאים כמפורט בטבלה שבתחתית גליון זה" promptTitle="נא להזין קוד שכר רלבנטי לעובד:" prompt="נא לבחור קוד מתאים:_x000a__x000a_קוד 1= רגיל_x000a_קוד 2=  עובד חב' כ&quot;א/ חליף כ&quot;א_x000a_קוד 3= מנכ&quot;ל_x000a_קוד 4= מנכ&quot;ל בחברה שכל עיסוקה מו&quot;פ._x000a_קוד 5= איש סגל אקדמי בשנת שבתון_x000a_קוד 6= איש סגל אקדמי_x000a_קוד 7= סטודנט בעל מלגה" xr:uid="{00000000-0002-0000-0300-00000E000000}">
          <x14:formula1>
            <xm:f>'הנחיות למילוי-התחל כאן'!$F$6:$F$17</xm:f>
          </x14:formula1>
          <xm:sqref>F12:F231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Worksheet______3">
    <tabColor theme="9" tint="0.39997558519241921"/>
    <pageSetUpPr fitToPage="1"/>
  </sheetPr>
  <dimension ref="A1:BJ54"/>
  <sheetViews>
    <sheetView showGridLines="0" rightToLeft="1" zoomScale="90" zoomScaleNormal="90" workbookViewId="0"/>
  </sheetViews>
  <sheetFormatPr defaultColWidth="0" defaultRowHeight="13.6" zeroHeight="1" outlineLevelRow="1" outlineLevelCol="1" x14ac:dyDescent="0.25"/>
  <cols>
    <col min="1" max="1" width="2.75" style="218" customWidth="1"/>
    <col min="2" max="2" width="5.75" style="218" customWidth="1"/>
    <col min="3" max="3" width="48.625" style="218" customWidth="1"/>
    <col min="4" max="4" width="30.75" style="218" customWidth="1"/>
    <col min="5" max="5" width="12" style="218" customWidth="1"/>
    <col min="6" max="6" width="7.375" style="218" customWidth="1"/>
    <col min="7" max="7" width="14.875" style="218" customWidth="1"/>
    <col min="8" max="8" width="23.625" style="218" customWidth="1"/>
    <col min="9" max="9" width="2.75" style="218" customWidth="1"/>
    <col min="10" max="12" width="8.75" style="102" hidden="1" customWidth="1" outlineLevel="1"/>
    <col min="13" max="13" width="14.625" style="102" hidden="1" customWidth="1" outlineLevel="1"/>
    <col min="14" max="14" width="2.75" style="218" hidden="1" customWidth="1" outlineLevel="1"/>
    <col min="15" max="15" width="9.75" style="102" customWidth="1" collapsed="1"/>
    <col min="16" max="30" width="9.75" style="102" customWidth="1"/>
    <col min="31" max="31" width="1.75" style="218" customWidth="1"/>
    <col min="32" max="32" width="12.75" style="219" customWidth="1"/>
    <col min="33" max="33" width="12.75" style="218" customWidth="1"/>
    <col min="34" max="34" width="1.75" style="218" customWidth="1"/>
    <col min="35" max="35" width="15.375" style="218" customWidth="1"/>
    <col min="36" max="36" width="12.375" style="218" customWidth="1"/>
    <col min="37" max="37" width="1.75" style="218" customWidth="1"/>
    <col min="38" max="38" width="10.75" style="218" hidden="1" customWidth="1" outlineLevel="1"/>
    <col min="39" max="39" width="1.75" style="218" customWidth="1" collapsed="1"/>
    <col min="40" max="55" width="7.75" style="218" customWidth="1"/>
    <col min="56" max="56" width="1.75" style="218" customWidth="1"/>
    <col min="57" max="57" width="11.625" style="219" customWidth="1"/>
    <col min="58" max="58" width="11.25" style="218" customWidth="1"/>
    <col min="59" max="59" width="12.375" style="218" customWidth="1"/>
    <col min="60" max="60" width="36.125" style="218" customWidth="1"/>
    <col min="61" max="61" width="2.75" style="218" customWidth="1"/>
    <col min="62" max="62" width="0" style="218" hidden="1" customWidth="1"/>
    <col min="63" max="16384" width="9.125" style="218" hidden="1"/>
  </cols>
  <sheetData>
    <row r="1" spans="2:60" ht="14.3" thickBot="1" x14ac:dyDescent="0.3"/>
    <row r="2" spans="2:60" ht="16.3" thickBot="1" x14ac:dyDescent="0.3">
      <c r="O2" s="1240" t="s">
        <v>388</v>
      </c>
      <c r="P2" s="1241"/>
      <c r="Q2" s="1241"/>
      <c r="R2" s="1241"/>
      <c r="S2" s="1241"/>
      <c r="T2" s="1241"/>
      <c r="U2" s="1241"/>
      <c r="V2" s="1241"/>
      <c r="W2" s="1241"/>
      <c r="X2" s="1241"/>
      <c r="Y2" s="1241"/>
      <c r="Z2" s="1241"/>
      <c r="AA2" s="1241"/>
      <c r="AB2" s="1241"/>
      <c r="AC2" s="1241"/>
      <c r="AD2" s="1242"/>
      <c r="AN2" s="1238" t="s">
        <v>241</v>
      </c>
      <c r="AO2" s="1239"/>
    </row>
    <row r="3" spans="2:60" ht="14.3" thickBot="1" x14ac:dyDescent="0.3"/>
    <row r="4" spans="2:60" s="222" customFormat="1" ht="14.95" customHeight="1" thickBot="1" x14ac:dyDescent="0.3">
      <c r="B4" s="220"/>
      <c r="C4" s="1249" t="s">
        <v>20</v>
      </c>
      <c r="D4" s="1249"/>
      <c r="E4" s="1249"/>
      <c r="F4" s="1249"/>
      <c r="G4" s="1249"/>
      <c r="H4" s="1250"/>
      <c r="I4" s="218"/>
      <c r="J4" s="1202" t="s">
        <v>228</v>
      </c>
      <c r="K4" s="1203"/>
      <c r="L4" s="1203"/>
      <c r="M4" s="1204"/>
      <c r="N4" s="218"/>
      <c r="O4" s="1220" t="s">
        <v>243</v>
      </c>
      <c r="P4" s="1221"/>
      <c r="Q4" s="1221"/>
      <c r="R4" s="1221"/>
      <c r="S4" s="1221"/>
      <c r="T4" s="1221"/>
      <c r="U4" s="1221"/>
      <c r="V4" s="1221"/>
      <c r="W4" s="1221"/>
      <c r="X4" s="1221"/>
      <c r="Y4" s="1221"/>
      <c r="Z4" s="1221"/>
      <c r="AA4" s="1221"/>
      <c r="AB4" s="1221"/>
      <c r="AC4" s="1221"/>
      <c r="AD4" s="1222"/>
      <c r="AE4" s="218"/>
      <c r="AF4" s="1214" t="s">
        <v>248</v>
      </c>
      <c r="AG4" s="1208" t="s">
        <v>249</v>
      </c>
      <c r="AH4" s="218"/>
      <c r="AI4" s="1124" t="s">
        <v>83</v>
      </c>
      <c r="AJ4" s="1126"/>
      <c r="AK4" s="218"/>
      <c r="AL4" s="1228" t="s">
        <v>229</v>
      </c>
      <c r="AM4" s="218"/>
      <c r="AN4" s="1230" t="s">
        <v>233</v>
      </c>
      <c r="AO4" s="1231"/>
      <c r="AP4" s="1231"/>
      <c r="AQ4" s="1231"/>
      <c r="AR4" s="1231"/>
      <c r="AS4" s="1231"/>
      <c r="AT4" s="1231"/>
      <c r="AU4" s="1231"/>
      <c r="AV4" s="1231"/>
      <c r="AW4" s="1231"/>
      <c r="AX4" s="1231"/>
      <c r="AY4" s="1231"/>
      <c r="AZ4" s="1231"/>
      <c r="BA4" s="1231"/>
      <c r="BB4" s="1231"/>
      <c r="BC4" s="1232"/>
      <c r="BD4" s="218"/>
      <c r="BE4" s="1223" t="s">
        <v>246</v>
      </c>
      <c r="BF4" s="1224"/>
      <c r="BG4" s="1224"/>
      <c r="BH4" s="221" t="s">
        <v>65</v>
      </c>
    </row>
    <row r="5" spans="2:60" s="222" customFormat="1" ht="14.95" customHeight="1" thickBot="1" x14ac:dyDescent="0.3">
      <c r="B5" s="223"/>
      <c r="C5" s="1251" t="s">
        <v>387</v>
      </c>
      <c r="D5" s="1251"/>
      <c r="E5" s="1251"/>
      <c r="F5" s="1251"/>
      <c r="G5" s="1251"/>
      <c r="H5" s="1252"/>
      <c r="I5" s="218"/>
      <c r="J5" s="1205"/>
      <c r="K5" s="1206"/>
      <c r="L5" s="1206"/>
      <c r="M5" s="1207"/>
      <c r="N5" s="218"/>
      <c r="O5" s="224"/>
      <c r="P5" s="224"/>
      <c r="Q5" s="224"/>
      <c r="R5" s="224"/>
      <c r="S5" s="224"/>
      <c r="T5" s="224"/>
      <c r="U5" s="224"/>
      <c r="V5" s="224"/>
      <c r="W5" s="224"/>
      <c r="X5" s="224"/>
      <c r="Y5" s="224"/>
      <c r="Z5" s="224"/>
      <c r="AA5" s="224"/>
      <c r="AB5" s="224"/>
      <c r="AC5" s="224"/>
      <c r="AD5" s="224"/>
      <c r="AE5" s="218"/>
      <c r="AF5" s="1215"/>
      <c r="AG5" s="1209"/>
      <c r="AH5" s="218"/>
      <c r="AI5" s="1054"/>
      <c r="AJ5" s="1227"/>
      <c r="AK5" s="218"/>
      <c r="AL5" s="1229"/>
      <c r="AM5" s="218"/>
      <c r="AN5" s="225">
        <v>0</v>
      </c>
      <c r="AO5" s="226">
        <v>0</v>
      </c>
      <c r="AP5" s="226">
        <v>0</v>
      </c>
      <c r="AQ5" s="226">
        <v>0</v>
      </c>
      <c r="AR5" s="226">
        <v>0</v>
      </c>
      <c r="AS5" s="226">
        <v>0</v>
      </c>
      <c r="AT5" s="226">
        <v>0</v>
      </c>
      <c r="AU5" s="226">
        <v>0</v>
      </c>
      <c r="AV5" s="226">
        <v>0</v>
      </c>
      <c r="AW5" s="226">
        <v>0</v>
      </c>
      <c r="AX5" s="226">
        <v>0</v>
      </c>
      <c r="AY5" s="226">
        <v>0</v>
      </c>
      <c r="AZ5" s="226">
        <v>0</v>
      </c>
      <c r="BA5" s="226">
        <v>0</v>
      </c>
      <c r="BB5" s="226">
        <v>0</v>
      </c>
      <c r="BC5" s="227">
        <v>0</v>
      </c>
      <c r="BD5" s="218"/>
      <c r="BE5" s="1225"/>
      <c r="BF5" s="1226"/>
      <c r="BG5" s="1226"/>
      <c r="BH5" s="228"/>
    </row>
    <row r="6" spans="2:60" s="222" customFormat="1" ht="14.95" customHeight="1" x14ac:dyDescent="0.25">
      <c r="B6" s="1133" t="s">
        <v>262</v>
      </c>
      <c r="C6" s="1136" t="s">
        <v>26</v>
      </c>
      <c r="D6" s="1136" t="s">
        <v>27</v>
      </c>
      <c r="E6" s="1136" t="s">
        <v>33</v>
      </c>
      <c r="F6" s="1136" t="s">
        <v>34</v>
      </c>
      <c r="G6" s="1136" t="s">
        <v>115</v>
      </c>
      <c r="H6" s="1253" t="s">
        <v>408</v>
      </c>
      <c r="I6" s="218"/>
      <c r="J6" s="1243" t="s">
        <v>242</v>
      </c>
      <c r="K6" s="1246" t="s">
        <v>244</v>
      </c>
      <c r="L6" s="1246" t="s">
        <v>245</v>
      </c>
      <c r="M6" s="853" t="s">
        <v>462</v>
      </c>
      <c r="N6" s="218"/>
      <c r="O6" s="1214" t="s">
        <v>301</v>
      </c>
      <c r="P6" s="1217" t="s">
        <v>302</v>
      </c>
      <c r="Q6" s="1217" t="s">
        <v>303</v>
      </c>
      <c r="R6" s="1217" t="s">
        <v>304</v>
      </c>
      <c r="S6" s="1217" t="s">
        <v>305</v>
      </c>
      <c r="T6" s="1217" t="s">
        <v>306</v>
      </c>
      <c r="U6" s="1217" t="s">
        <v>307</v>
      </c>
      <c r="V6" s="1217" t="s">
        <v>308</v>
      </c>
      <c r="W6" s="1217" t="s">
        <v>309</v>
      </c>
      <c r="X6" s="1217" t="s">
        <v>310</v>
      </c>
      <c r="Y6" s="1217" t="s">
        <v>311</v>
      </c>
      <c r="Z6" s="1217" t="s">
        <v>312</v>
      </c>
      <c r="AA6" s="1217" t="s">
        <v>313</v>
      </c>
      <c r="AB6" s="1217" t="s">
        <v>314</v>
      </c>
      <c r="AC6" s="1217" t="s">
        <v>315</v>
      </c>
      <c r="AD6" s="1208" t="s">
        <v>316</v>
      </c>
      <c r="AE6" s="218"/>
      <c r="AF6" s="1215"/>
      <c r="AG6" s="1209"/>
      <c r="AH6" s="218"/>
      <c r="AI6" s="1233" t="s">
        <v>42</v>
      </c>
      <c r="AJ6" s="1235" t="s">
        <v>34</v>
      </c>
      <c r="AK6" s="218"/>
      <c r="AL6" s="1211" t="s">
        <v>245</v>
      </c>
      <c r="AM6" s="218"/>
      <c r="AN6" s="1131" t="s">
        <v>301</v>
      </c>
      <c r="AO6" s="1127" t="s">
        <v>302</v>
      </c>
      <c r="AP6" s="1127" t="s">
        <v>303</v>
      </c>
      <c r="AQ6" s="1127" t="s">
        <v>304</v>
      </c>
      <c r="AR6" s="1127" t="s">
        <v>305</v>
      </c>
      <c r="AS6" s="1127" t="s">
        <v>306</v>
      </c>
      <c r="AT6" s="1127" t="s">
        <v>307</v>
      </c>
      <c r="AU6" s="1127" t="s">
        <v>308</v>
      </c>
      <c r="AV6" s="1127" t="s">
        <v>309</v>
      </c>
      <c r="AW6" s="1127" t="s">
        <v>310</v>
      </c>
      <c r="AX6" s="1127" t="s">
        <v>311</v>
      </c>
      <c r="AY6" s="1127" t="s">
        <v>312</v>
      </c>
      <c r="AZ6" s="1127" t="s">
        <v>313</v>
      </c>
      <c r="BA6" s="1127" t="s">
        <v>314</v>
      </c>
      <c r="BB6" s="1127" t="s">
        <v>315</v>
      </c>
      <c r="BC6" s="1129" t="s">
        <v>316</v>
      </c>
      <c r="BD6" s="218"/>
      <c r="BE6" s="1131" t="s">
        <v>248</v>
      </c>
      <c r="BF6" s="1127" t="s">
        <v>250</v>
      </c>
      <c r="BG6" s="1237" t="s">
        <v>91</v>
      </c>
      <c r="BH6" s="1101" t="s">
        <v>16</v>
      </c>
    </row>
    <row r="7" spans="2:60" s="222" customFormat="1" ht="14.95" customHeight="1" x14ac:dyDescent="0.25">
      <c r="B7" s="1134"/>
      <c r="C7" s="1137"/>
      <c r="D7" s="1137"/>
      <c r="E7" s="1137"/>
      <c r="F7" s="1137"/>
      <c r="G7" s="1137"/>
      <c r="H7" s="1254"/>
      <c r="I7" s="218"/>
      <c r="J7" s="1244"/>
      <c r="K7" s="1247"/>
      <c r="L7" s="1247"/>
      <c r="M7" s="871" t="s">
        <v>465</v>
      </c>
      <c r="N7" s="218"/>
      <c r="O7" s="1215"/>
      <c r="P7" s="1218"/>
      <c r="Q7" s="1218"/>
      <c r="R7" s="1218"/>
      <c r="S7" s="1218"/>
      <c r="T7" s="1218"/>
      <c r="U7" s="1218"/>
      <c r="V7" s="1218"/>
      <c r="W7" s="1218"/>
      <c r="X7" s="1218"/>
      <c r="Y7" s="1218"/>
      <c r="Z7" s="1218"/>
      <c r="AA7" s="1218"/>
      <c r="AB7" s="1218"/>
      <c r="AC7" s="1218"/>
      <c r="AD7" s="1209"/>
      <c r="AE7" s="218"/>
      <c r="AF7" s="1215"/>
      <c r="AG7" s="1209"/>
      <c r="AH7" s="218"/>
      <c r="AI7" s="1233"/>
      <c r="AJ7" s="1235"/>
      <c r="AK7" s="218"/>
      <c r="AL7" s="1212"/>
      <c r="AM7" s="218"/>
      <c r="AN7" s="1131"/>
      <c r="AO7" s="1127"/>
      <c r="AP7" s="1127"/>
      <c r="AQ7" s="1127"/>
      <c r="AR7" s="1127"/>
      <c r="AS7" s="1127"/>
      <c r="AT7" s="1127"/>
      <c r="AU7" s="1127"/>
      <c r="AV7" s="1127"/>
      <c r="AW7" s="1127"/>
      <c r="AX7" s="1127"/>
      <c r="AY7" s="1127"/>
      <c r="AZ7" s="1127"/>
      <c r="BA7" s="1127"/>
      <c r="BB7" s="1127"/>
      <c r="BC7" s="1129"/>
      <c r="BD7" s="218"/>
      <c r="BE7" s="1131"/>
      <c r="BF7" s="1127"/>
      <c r="BG7" s="1237"/>
      <c r="BH7" s="1101"/>
    </row>
    <row r="8" spans="2:60" s="132" customFormat="1" ht="14.95" customHeight="1" thickBot="1" x14ac:dyDescent="0.3">
      <c r="B8" s="1135"/>
      <c r="C8" s="1138"/>
      <c r="D8" s="1138"/>
      <c r="E8" s="1138"/>
      <c r="F8" s="1138"/>
      <c r="G8" s="1138"/>
      <c r="H8" s="1255"/>
      <c r="I8" s="218"/>
      <c r="J8" s="1245"/>
      <c r="K8" s="1248"/>
      <c r="L8" s="1248"/>
      <c r="M8" s="895">
        <f>COLUMN(AN6)-COLUMN(O6)</f>
        <v>25</v>
      </c>
      <c r="N8" s="218"/>
      <c r="O8" s="1216"/>
      <c r="P8" s="1219"/>
      <c r="Q8" s="1219"/>
      <c r="R8" s="1219"/>
      <c r="S8" s="1219"/>
      <c r="T8" s="1219"/>
      <c r="U8" s="1219"/>
      <c r="V8" s="1219"/>
      <c r="W8" s="1219"/>
      <c r="X8" s="1219"/>
      <c r="Y8" s="1219"/>
      <c r="Z8" s="1219"/>
      <c r="AA8" s="1219"/>
      <c r="AB8" s="1219"/>
      <c r="AC8" s="1219"/>
      <c r="AD8" s="1210"/>
      <c r="AE8" s="218"/>
      <c r="AF8" s="1216"/>
      <c r="AG8" s="1210"/>
      <c r="AH8" s="218"/>
      <c r="AI8" s="1234"/>
      <c r="AJ8" s="1236"/>
      <c r="AK8" s="218"/>
      <c r="AL8" s="1213"/>
      <c r="AM8" s="218"/>
      <c r="AN8" s="1132"/>
      <c r="AO8" s="1128"/>
      <c r="AP8" s="1128"/>
      <c r="AQ8" s="1128"/>
      <c r="AR8" s="1128"/>
      <c r="AS8" s="1128"/>
      <c r="AT8" s="1128"/>
      <c r="AU8" s="1128"/>
      <c r="AV8" s="1128"/>
      <c r="AW8" s="1128"/>
      <c r="AX8" s="1128"/>
      <c r="AY8" s="1128"/>
      <c r="AZ8" s="1128"/>
      <c r="BA8" s="1128"/>
      <c r="BB8" s="1128"/>
      <c r="BC8" s="1130"/>
      <c r="BD8" s="218"/>
      <c r="BE8" s="1131"/>
      <c r="BF8" s="1127"/>
      <c r="BG8" s="1237"/>
      <c r="BH8" s="1101"/>
    </row>
    <row r="9" spans="2:60" s="132" customFormat="1" ht="14.95" customHeight="1" x14ac:dyDescent="0.25">
      <c r="B9" s="695">
        <v>1</v>
      </c>
      <c r="C9" s="566"/>
      <c r="D9" s="567"/>
      <c r="E9" s="568"/>
      <c r="F9" s="568"/>
      <c r="G9" s="569"/>
      <c r="H9" s="570"/>
      <c r="I9" s="218"/>
      <c r="J9" s="854">
        <f>IF(COUNTBLANK(C9:H9)&gt;0,0,1)</f>
        <v>0</v>
      </c>
      <c r="K9" s="872" t="str">
        <f t="shared" ref="K9:K48" ca="1" si="0">IF(J9,SUMIFS(INDIRECT(M9),wp_act, "=1" ),"")</f>
        <v/>
      </c>
      <c r="L9" s="855" t="str">
        <f>IF(J9=0,"",IF(K9=0,0,E9*F9))</f>
        <v/>
      </c>
      <c r="M9" s="856" t="str">
        <f>ADDRESS(ROW(),COLUMN()+2)&amp;":"&amp;ADDRESS(ROW(),COLUMN()+17)</f>
        <v>$O$9:$AD$9</v>
      </c>
      <c r="N9" s="218"/>
      <c r="O9" s="581"/>
      <c r="P9" s="582"/>
      <c r="Q9" s="582"/>
      <c r="R9" s="582"/>
      <c r="S9" s="582"/>
      <c r="T9" s="582"/>
      <c r="U9" s="582"/>
      <c r="V9" s="582"/>
      <c r="W9" s="582"/>
      <c r="X9" s="582"/>
      <c r="Y9" s="582"/>
      <c r="Z9" s="582"/>
      <c r="AA9" s="582"/>
      <c r="AB9" s="582"/>
      <c r="AC9" s="582"/>
      <c r="AD9" s="583"/>
      <c r="AE9" s="218"/>
      <c r="AF9" s="232" t="str">
        <f t="shared" ref="AF9:AF48" ca="1" si="1">IF($J9,SUMIFS(INDIRECT(M9),wp_act, "=1" ),"")</f>
        <v/>
      </c>
      <c r="AG9" s="233" t="str">
        <f>IF($J9=0,"",L9*K9)</f>
        <v/>
      </c>
      <c r="AH9" s="218"/>
      <c r="AI9" s="234" t="str">
        <f t="shared" ref="AI9:AI48" si="2">IF($J9=1,E9,"")</f>
        <v/>
      </c>
      <c r="AJ9" s="235" t="str">
        <f t="shared" ref="AJ9:AJ48" si="3">IF(J9=0, "", F9)</f>
        <v/>
      </c>
      <c r="AK9" s="236"/>
      <c r="AL9" s="237" t="str">
        <f>IF(J9=0,"", AI9*AJ9)</f>
        <v/>
      </c>
      <c r="AM9" s="236"/>
      <c r="AN9" s="875" t="str" cm="1">
        <f t="array" aca="1" ref="AN9" ca="1">IF(AND($J9=1,ISNUMBER(INDIRECT(ADDRESS(ROW(),COLUMN()-_chom_perc_gap)))), INDIRECT(ADDRESS(ROW(),COLUMN()-_chom_perc_gap))*(1-AN$5)*(1-$BH$5), "")</f>
        <v/>
      </c>
      <c r="AO9" s="876" t="str" cm="1">
        <f t="array" aca="1" ref="AO9" ca="1">IF(AND($J9=1,ISNUMBER(INDIRECT(ADDRESS(ROW(),COLUMN()-_chom_perc_gap)))), INDIRECT(ADDRESS(ROW(),COLUMN()-_chom_perc_gap))*(1-AO$5)*(1-$BH$5), "")</f>
        <v/>
      </c>
      <c r="AP9" s="876" t="str" cm="1">
        <f t="array" aca="1" ref="AP9" ca="1">IF(AND($J9=1,ISNUMBER(INDIRECT(ADDRESS(ROW(),COLUMN()-_chom_perc_gap)))), INDIRECT(ADDRESS(ROW(),COLUMN()-_chom_perc_gap))*(1-AP$5)*(1-$BH$5), "")</f>
        <v/>
      </c>
      <c r="AQ9" s="876" t="str" cm="1">
        <f t="array" aca="1" ref="AQ9" ca="1">IF(AND($J9=1,ISNUMBER(INDIRECT(ADDRESS(ROW(),COLUMN()-_chom_perc_gap)))), INDIRECT(ADDRESS(ROW(),COLUMN()-_chom_perc_gap))*(1-AQ$5)*(1-$BH$5), "")</f>
        <v/>
      </c>
      <c r="AR9" s="876" t="str" cm="1">
        <f t="array" aca="1" ref="AR9" ca="1">IF(AND($J9=1,ISNUMBER(INDIRECT(ADDRESS(ROW(),COLUMN()-_chom_perc_gap)))), INDIRECT(ADDRESS(ROW(),COLUMN()-_chom_perc_gap))*(1-AR$5)*(1-$BH$5), "")</f>
        <v/>
      </c>
      <c r="AS9" s="876" t="str" cm="1">
        <f t="array" aca="1" ref="AS9" ca="1">IF(AND($J9=1,ISNUMBER(INDIRECT(ADDRESS(ROW(),COLUMN()-_chom_perc_gap)))), INDIRECT(ADDRESS(ROW(),COLUMN()-_chom_perc_gap))*(1-AS$5)*(1-$BH$5), "")</f>
        <v/>
      </c>
      <c r="AT9" s="876" t="str" cm="1">
        <f t="array" aca="1" ref="AT9" ca="1">IF(AND($J9=1,ISNUMBER(INDIRECT(ADDRESS(ROW(),COLUMN()-_chom_perc_gap)))), INDIRECT(ADDRESS(ROW(),COLUMN()-_chom_perc_gap))*(1-AT$5)*(1-$BH$5), "")</f>
        <v/>
      </c>
      <c r="AU9" s="876" t="str" cm="1">
        <f t="array" aca="1" ref="AU9" ca="1">IF(AND($J9=1,ISNUMBER(INDIRECT(ADDRESS(ROW(),COLUMN()-_chom_perc_gap)))), INDIRECT(ADDRESS(ROW(),COLUMN()-_chom_perc_gap))*(1-AU$5)*(1-$BH$5), "")</f>
        <v/>
      </c>
      <c r="AV9" s="876" t="str" cm="1">
        <f t="array" aca="1" ref="AV9" ca="1">IF(AND($J9=1,ISNUMBER(INDIRECT(ADDRESS(ROW(),COLUMN()-_chom_perc_gap)))), INDIRECT(ADDRESS(ROW(),COLUMN()-_chom_perc_gap))*(1-AV$5)*(1-$BH$5), "")</f>
        <v/>
      </c>
      <c r="AW9" s="876" t="str" cm="1">
        <f t="array" aca="1" ref="AW9" ca="1">IF(AND($J9=1,ISNUMBER(INDIRECT(ADDRESS(ROW(),COLUMN()-_chom_perc_gap)))), INDIRECT(ADDRESS(ROW(),COLUMN()-_chom_perc_gap))*(1-AW$5)*(1-$BH$5), "")</f>
        <v/>
      </c>
      <c r="AX9" s="876" t="str" cm="1">
        <f t="array" aca="1" ref="AX9" ca="1">IF(AND($J9=1,ISNUMBER(INDIRECT(ADDRESS(ROW(),COLUMN()-_chom_perc_gap)))), INDIRECT(ADDRESS(ROW(),COLUMN()-_chom_perc_gap))*(1-AX$5)*(1-$BH$5), "")</f>
        <v/>
      </c>
      <c r="AY9" s="876" t="str" cm="1">
        <f t="array" aca="1" ref="AY9" ca="1">IF(AND($J9=1,ISNUMBER(INDIRECT(ADDRESS(ROW(),COLUMN()-_chom_perc_gap)))), INDIRECT(ADDRESS(ROW(),COLUMN()-_chom_perc_gap))*(1-AY$5)*(1-$BH$5), "")</f>
        <v/>
      </c>
      <c r="AZ9" s="876" t="str" cm="1">
        <f t="array" aca="1" ref="AZ9" ca="1">IF(AND($J9=1,ISNUMBER(INDIRECT(ADDRESS(ROW(),COLUMN()-_chom_perc_gap)))), INDIRECT(ADDRESS(ROW(),COLUMN()-_chom_perc_gap))*(1-AZ$5)*(1-$BH$5), "")</f>
        <v/>
      </c>
      <c r="BA9" s="876" t="str" cm="1">
        <f t="array" aca="1" ref="BA9" ca="1">IF(AND($J9=1,ISNUMBER(INDIRECT(ADDRESS(ROW(),COLUMN()-_chom_perc_gap)))), INDIRECT(ADDRESS(ROW(),COLUMN()-_chom_perc_gap))*(1-BA$5)*(1-$BH$5), "")</f>
        <v/>
      </c>
      <c r="BB9" s="876" t="str" cm="1">
        <f t="array" aca="1" ref="BB9" ca="1">IF(AND($J9=1,ISNUMBER(INDIRECT(ADDRESS(ROW(),COLUMN()-_chom_perc_gap)))), INDIRECT(ADDRESS(ROW(),COLUMN()-_chom_perc_gap))*(1-BB$5)*(1-$BH$5), "")</f>
        <v/>
      </c>
      <c r="BC9" s="877" t="str" cm="1">
        <f t="array" aca="1" ref="BC9" ca="1">IF(AND($J9=1,ISNUMBER(INDIRECT(ADDRESS(ROW(),COLUMN()-_chom_perc_gap)))), INDIRECT(ADDRESS(ROW(),COLUMN()-_chom_perc_gap))*(1-BC$5)*(1-$BH$5), "")</f>
        <v/>
      </c>
      <c r="BD9" s="218"/>
      <c r="BE9" s="692" t="str">
        <f t="shared" ref="BE9" si="4">IF($J9,SUMIFS(AN9:BC9,wp_act, "=1" ),"")</f>
        <v/>
      </c>
      <c r="BF9" s="130" t="str">
        <f>IF($J9=0,"",BE9*AI9*AJ9)</f>
        <v/>
      </c>
      <c r="BG9" s="239"/>
      <c r="BH9" s="240" t="str">
        <f t="shared" ref="BH9:BH48" si="5">IF(BG9&gt;0,(VLOOKUP(BG9,perut_nimuk_chomarim_rng,2,0)),"")</f>
        <v/>
      </c>
    </row>
    <row r="10" spans="2:60" s="132" customFormat="1" ht="14.95" customHeight="1" x14ac:dyDescent="0.25">
      <c r="B10" s="691">
        <v>2</v>
      </c>
      <c r="C10" s="547"/>
      <c r="D10" s="571"/>
      <c r="E10" s="572"/>
      <c r="F10" s="572"/>
      <c r="G10" s="573"/>
      <c r="H10" s="574"/>
      <c r="I10" s="218"/>
      <c r="J10" s="147">
        <f t="shared" ref="J10:J48" si="6">IF(COUNTBLANK(C10:H10)&gt;0,0,1)</f>
        <v>0</v>
      </c>
      <c r="K10" s="241" t="str">
        <f t="shared" ca="1" si="0"/>
        <v/>
      </c>
      <c r="L10" s="852" t="str">
        <f t="shared" ref="L10:L48" si="7">IF(J10=0,"",IF(K10=0,0,E10*F10))</f>
        <v/>
      </c>
      <c r="M10" s="150" t="str">
        <f t="shared" ref="M10:M48" si="8">ADDRESS(ROW(),COLUMN()+2)&amp;":"&amp;ADDRESS(ROW(),COLUMN()+17)</f>
        <v>$O$10:$AD$10</v>
      </c>
      <c r="N10" s="218"/>
      <c r="O10" s="584"/>
      <c r="P10" s="585"/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6"/>
      <c r="AE10" s="218"/>
      <c r="AF10" s="232" t="str">
        <f t="shared" ca="1" si="1"/>
        <v/>
      </c>
      <c r="AG10" s="243" t="str">
        <f t="shared" ref="AG10:AG48" si="9">IF($J10=0,"",L10*K10)</f>
        <v/>
      </c>
      <c r="AH10" s="218"/>
      <c r="AI10" s="244" t="str">
        <f t="shared" si="2"/>
        <v/>
      </c>
      <c r="AJ10" s="245" t="str">
        <f t="shared" si="3"/>
        <v/>
      </c>
      <c r="AK10" s="236"/>
      <c r="AL10" s="246" t="str">
        <f t="shared" ref="AL10:AL48" si="10">IF(J10=0,"", AI10*AJ10)</f>
        <v/>
      </c>
      <c r="AM10" s="236"/>
      <c r="AN10" s="159" t="str" cm="1">
        <f t="array" aca="1" ref="AN10" ca="1">IF(AND($J10=1,ISNUMBER(INDIRECT(ADDRESS(ROW(),COLUMN()-_chom_perc_gap)))), INDIRECT(ADDRESS(ROW(),COLUMN()-_chom_perc_gap))*(1-AN$5)*(1-$BH$5), "")</f>
        <v/>
      </c>
      <c r="AO10" s="160" t="str" cm="1">
        <f t="array" aca="1" ref="AO10" ca="1">IF(AND($J10=1,ISNUMBER(INDIRECT(ADDRESS(ROW(),COLUMN()-_chom_perc_gap)))), INDIRECT(ADDRESS(ROW(),COLUMN()-_chom_perc_gap))*(1-AO$5)*(1-$BH$5), "")</f>
        <v/>
      </c>
      <c r="AP10" s="160" t="str" cm="1">
        <f t="array" aca="1" ref="AP10" ca="1">IF(AND($J10=1,ISNUMBER(INDIRECT(ADDRESS(ROW(),COLUMN()-_chom_perc_gap)))), INDIRECT(ADDRESS(ROW(),COLUMN()-_chom_perc_gap))*(1-AP$5)*(1-$BH$5), "")</f>
        <v/>
      </c>
      <c r="AQ10" s="160" t="str" cm="1">
        <f t="array" aca="1" ref="AQ10" ca="1">IF(AND($J10=1,ISNUMBER(INDIRECT(ADDRESS(ROW(),COLUMN()-_chom_perc_gap)))), INDIRECT(ADDRESS(ROW(),COLUMN()-_chom_perc_gap))*(1-AQ$5)*(1-$BH$5), "")</f>
        <v/>
      </c>
      <c r="AR10" s="160" t="str" cm="1">
        <f t="array" aca="1" ref="AR10" ca="1">IF(AND($J10=1,ISNUMBER(INDIRECT(ADDRESS(ROW(),COLUMN()-_chom_perc_gap)))), INDIRECT(ADDRESS(ROW(),COLUMN()-_chom_perc_gap))*(1-AR$5)*(1-$BH$5), "")</f>
        <v/>
      </c>
      <c r="AS10" s="160" t="str" cm="1">
        <f t="array" aca="1" ref="AS10" ca="1">IF(AND($J10=1,ISNUMBER(INDIRECT(ADDRESS(ROW(),COLUMN()-_chom_perc_gap)))), INDIRECT(ADDRESS(ROW(),COLUMN()-_chom_perc_gap))*(1-AS$5)*(1-$BH$5), "")</f>
        <v/>
      </c>
      <c r="AT10" s="160" t="str" cm="1">
        <f t="array" aca="1" ref="AT10" ca="1">IF(AND($J10=1,ISNUMBER(INDIRECT(ADDRESS(ROW(),COLUMN()-_chom_perc_gap)))), INDIRECT(ADDRESS(ROW(),COLUMN()-_chom_perc_gap))*(1-AT$5)*(1-$BH$5), "")</f>
        <v/>
      </c>
      <c r="AU10" s="160" t="str" cm="1">
        <f t="array" aca="1" ref="AU10" ca="1">IF(AND($J10=1,ISNUMBER(INDIRECT(ADDRESS(ROW(),COLUMN()-_chom_perc_gap)))), INDIRECT(ADDRESS(ROW(),COLUMN()-_chom_perc_gap))*(1-AU$5)*(1-$BH$5), "")</f>
        <v/>
      </c>
      <c r="AV10" s="160" t="str" cm="1">
        <f t="array" aca="1" ref="AV10" ca="1">IF(AND($J10=1,ISNUMBER(INDIRECT(ADDRESS(ROW(),COLUMN()-_chom_perc_gap)))), INDIRECT(ADDRESS(ROW(),COLUMN()-_chom_perc_gap))*(1-AV$5)*(1-$BH$5), "")</f>
        <v/>
      </c>
      <c r="AW10" s="160" t="str" cm="1">
        <f t="array" aca="1" ref="AW10" ca="1">IF(AND($J10=1,ISNUMBER(INDIRECT(ADDRESS(ROW(),COLUMN()-_chom_perc_gap)))), INDIRECT(ADDRESS(ROW(),COLUMN()-_chom_perc_gap))*(1-AW$5)*(1-$BH$5), "")</f>
        <v/>
      </c>
      <c r="AX10" s="160" t="str" cm="1">
        <f t="array" aca="1" ref="AX10" ca="1">IF(AND($J10=1,ISNUMBER(INDIRECT(ADDRESS(ROW(),COLUMN()-_chom_perc_gap)))), INDIRECT(ADDRESS(ROW(),COLUMN()-_chom_perc_gap))*(1-AX$5)*(1-$BH$5), "")</f>
        <v/>
      </c>
      <c r="AY10" s="160" t="str" cm="1">
        <f t="array" aca="1" ref="AY10" ca="1">IF(AND($J10=1,ISNUMBER(INDIRECT(ADDRESS(ROW(),COLUMN()-_chom_perc_gap)))), INDIRECT(ADDRESS(ROW(),COLUMN()-_chom_perc_gap))*(1-AY$5)*(1-$BH$5), "")</f>
        <v/>
      </c>
      <c r="AZ10" s="160" t="str" cm="1">
        <f t="array" aca="1" ref="AZ10" ca="1">IF(AND($J10=1,ISNUMBER(INDIRECT(ADDRESS(ROW(),COLUMN()-_chom_perc_gap)))), INDIRECT(ADDRESS(ROW(),COLUMN()-_chom_perc_gap))*(1-AZ$5)*(1-$BH$5), "")</f>
        <v/>
      </c>
      <c r="BA10" s="160" t="str" cm="1">
        <f t="array" aca="1" ref="BA10" ca="1">IF(AND($J10=1,ISNUMBER(INDIRECT(ADDRESS(ROW(),COLUMN()-_chom_perc_gap)))), INDIRECT(ADDRESS(ROW(),COLUMN()-_chom_perc_gap))*(1-BA$5)*(1-$BH$5), "")</f>
        <v/>
      </c>
      <c r="BB10" s="160" t="str" cm="1">
        <f t="array" aca="1" ref="BB10" ca="1">IF(AND($J10=1,ISNUMBER(INDIRECT(ADDRESS(ROW(),COLUMN()-_chom_perc_gap)))), INDIRECT(ADDRESS(ROW(),COLUMN()-_chom_perc_gap))*(1-BB$5)*(1-$BH$5), "")</f>
        <v/>
      </c>
      <c r="BC10" s="161" t="str" cm="1">
        <f t="array" aca="1" ref="BC10" ca="1">IF(AND($J10=1,ISNUMBER(INDIRECT(ADDRESS(ROW(),COLUMN()-_chom_perc_gap)))), INDIRECT(ADDRESS(ROW(),COLUMN()-_chom_perc_gap))*(1-BC$5)*(1-$BH$5), "")</f>
        <v/>
      </c>
      <c r="BD10" s="218"/>
      <c r="BE10" s="238" t="str">
        <f t="shared" ref="BE10:BE48" si="11">IF($J10,SUMIFS(AN10:BC10,wp_act, "=1" ),"")</f>
        <v/>
      </c>
      <c r="BF10" s="130" t="str">
        <f t="shared" ref="BF10:BF48" si="12">IF($J10=0,"",BE10*AI10*AJ10)</f>
        <v/>
      </c>
      <c r="BG10" s="239"/>
      <c r="BH10" s="240" t="str">
        <f t="shared" si="5"/>
        <v/>
      </c>
    </row>
    <row r="11" spans="2:60" s="132" customFormat="1" ht="14.95" customHeight="1" x14ac:dyDescent="0.25">
      <c r="B11" s="691">
        <v>3</v>
      </c>
      <c r="C11" s="547"/>
      <c r="D11" s="571"/>
      <c r="E11" s="572"/>
      <c r="F11" s="572"/>
      <c r="G11" s="573"/>
      <c r="H11" s="574"/>
      <c r="I11" s="218"/>
      <c r="J11" s="147">
        <f t="shared" si="6"/>
        <v>0</v>
      </c>
      <c r="K11" s="241" t="str">
        <f t="shared" ca="1" si="0"/>
        <v/>
      </c>
      <c r="L11" s="852" t="str">
        <f t="shared" si="7"/>
        <v/>
      </c>
      <c r="M11" s="150" t="str">
        <f t="shared" si="8"/>
        <v>$O$11:$AD$11</v>
      </c>
      <c r="N11" s="218"/>
      <c r="O11" s="584"/>
      <c r="P11" s="585"/>
      <c r="Q11" s="585"/>
      <c r="R11" s="585"/>
      <c r="S11" s="585"/>
      <c r="T11" s="585"/>
      <c r="U11" s="585"/>
      <c r="V11" s="585"/>
      <c r="W11" s="585"/>
      <c r="X11" s="585"/>
      <c r="Y11" s="585"/>
      <c r="Z11" s="585"/>
      <c r="AA11" s="585"/>
      <c r="AB11" s="585"/>
      <c r="AC11" s="585"/>
      <c r="AD11" s="586"/>
      <c r="AE11" s="218"/>
      <c r="AF11" s="232" t="str">
        <f t="shared" ca="1" si="1"/>
        <v/>
      </c>
      <c r="AG11" s="243" t="str">
        <f t="shared" si="9"/>
        <v/>
      </c>
      <c r="AH11" s="218"/>
      <c r="AI11" s="244" t="str">
        <f t="shared" si="2"/>
        <v/>
      </c>
      <c r="AJ11" s="245" t="str">
        <f t="shared" si="3"/>
        <v/>
      </c>
      <c r="AK11" s="236"/>
      <c r="AL11" s="246" t="str">
        <f t="shared" si="10"/>
        <v/>
      </c>
      <c r="AM11" s="236"/>
      <c r="AN11" s="159" t="str" cm="1">
        <f t="array" aca="1" ref="AN11" ca="1">IF(AND($J11=1,ISNUMBER(INDIRECT(ADDRESS(ROW(),COLUMN()-_chom_perc_gap)))), INDIRECT(ADDRESS(ROW(),COLUMN()-_chom_perc_gap))*(1-AN$5)*(1-$BH$5), "")</f>
        <v/>
      </c>
      <c r="AO11" s="160" t="str" cm="1">
        <f t="array" aca="1" ref="AO11" ca="1">IF(AND($J11=1,ISNUMBER(INDIRECT(ADDRESS(ROW(),COLUMN()-_chom_perc_gap)))), INDIRECT(ADDRESS(ROW(),COLUMN()-_chom_perc_gap))*(1-AO$5)*(1-$BH$5), "")</f>
        <v/>
      </c>
      <c r="AP11" s="160" t="str" cm="1">
        <f t="array" aca="1" ref="AP11" ca="1">IF(AND($J11=1,ISNUMBER(INDIRECT(ADDRESS(ROW(),COLUMN()-_chom_perc_gap)))), INDIRECT(ADDRESS(ROW(),COLUMN()-_chom_perc_gap))*(1-AP$5)*(1-$BH$5), "")</f>
        <v/>
      </c>
      <c r="AQ11" s="160" t="str" cm="1">
        <f t="array" aca="1" ref="AQ11" ca="1">IF(AND($J11=1,ISNUMBER(INDIRECT(ADDRESS(ROW(),COLUMN()-_chom_perc_gap)))), INDIRECT(ADDRESS(ROW(),COLUMN()-_chom_perc_gap))*(1-AQ$5)*(1-$BH$5), "")</f>
        <v/>
      </c>
      <c r="AR11" s="160" t="str" cm="1">
        <f t="array" aca="1" ref="AR11" ca="1">IF(AND($J11=1,ISNUMBER(INDIRECT(ADDRESS(ROW(),COLUMN()-_chom_perc_gap)))), INDIRECT(ADDRESS(ROW(),COLUMN()-_chom_perc_gap))*(1-AR$5)*(1-$BH$5), "")</f>
        <v/>
      </c>
      <c r="AS11" s="160" t="str" cm="1">
        <f t="array" aca="1" ref="AS11" ca="1">IF(AND($J11=1,ISNUMBER(INDIRECT(ADDRESS(ROW(),COLUMN()-_chom_perc_gap)))), INDIRECT(ADDRESS(ROW(),COLUMN()-_chom_perc_gap))*(1-AS$5)*(1-$BH$5), "")</f>
        <v/>
      </c>
      <c r="AT11" s="160" t="str" cm="1">
        <f t="array" aca="1" ref="AT11" ca="1">IF(AND($J11=1,ISNUMBER(INDIRECT(ADDRESS(ROW(),COLUMN()-_chom_perc_gap)))), INDIRECT(ADDRESS(ROW(),COLUMN()-_chom_perc_gap))*(1-AT$5)*(1-$BH$5), "")</f>
        <v/>
      </c>
      <c r="AU11" s="160" t="str" cm="1">
        <f t="array" aca="1" ref="AU11" ca="1">IF(AND($J11=1,ISNUMBER(INDIRECT(ADDRESS(ROW(),COLUMN()-_chom_perc_gap)))), INDIRECT(ADDRESS(ROW(),COLUMN()-_chom_perc_gap))*(1-AU$5)*(1-$BH$5), "")</f>
        <v/>
      </c>
      <c r="AV11" s="160" t="str" cm="1">
        <f t="array" aca="1" ref="AV11" ca="1">IF(AND($J11=1,ISNUMBER(INDIRECT(ADDRESS(ROW(),COLUMN()-_chom_perc_gap)))), INDIRECT(ADDRESS(ROW(),COLUMN()-_chom_perc_gap))*(1-AV$5)*(1-$BH$5), "")</f>
        <v/>
      </c>
      <c r="AW11" s="160" t="str" cm="1">
        <f t="array" aca="1" ref="AW11" ca="1">IF(AND($J11=1,ISNUMBER(INDIRECT(ADDRESS(ROW(),COLUMN()-_chom_perc_gap)))), INDIRECT(ADDRESS(ROW(),COLUMN()-_chom_perc_gap))*(1-AW$5)*(1-$BH$5), "")</f>
        <v/>
      </c>
      <c r="AX11" s="160" t="str" cm="1">
        <f t="array" aca="1" ref="AX11" ca="1">IF(AND($J11=1,ISNUMBER(INDIRECT(ADDRESS(ROW(),COLUMN()-_chom_perc_gap)))), INDIRECT(ADDRESS(ROW(),COLUMN()-_chom_perc_gap))*(1-AX$5)*(1-$BH$5), "")</f>
        <v/>
      </c>
      <c r="AY11" s="160" t="str" cm="1">
        <f t="array" aca="1" ref="AY11" ca="1">IF(AND($J11=1,ISNUMBER(INDIRECT(ADDRESS(ROW(),COLUMN()-_chom_perc_gap)))), INDIRECT(ADDRESS(ROW(),COLUMN()-_chom_perc_gap))*(1-AY$5)*(1-$BH$5), "")</f>
        <v/>
      </c>
      <c r="AZ11" s="160" t="str" cm="1">
        <f t="array" aca="1" ref="AZ11" ca="1">IF(AND($J11=1,ISNUMBER(INDIRECT(ADDRESS(ROW(),COLUMN()-_chom_perc_gap)))), INDIRECT(ADDRESS(ROW(),COLUMN()-_chom_perc_gap))*(1-AZ$5)*(1-$BH$5), "")</f>
        <v/>
      </c>
      <c r="BA11" s="160" t="str" cm="1">
        <f t="array" aca="1" ref="BA11" ca="1">IF(AND($J11=1,ISNUMBER(INDIRECT(ADDRESS(ROW(),COLUMN()-_chom_perc_gap)))), INDIRECT(ADDRESS(ROW(),COLUMN()-_chom_perc_gap))*(1-BA$5)*(1-$BH$5), "")</f>
        <v/>
      </c>
      <c r="BB11" s="160" t="str" cm="1">
        <f t="array" aca="1" ref="BB11" ca="1">IF(AND($J11=1,ISNUMBER(INDIRECT(ADDRESS(ROW(),COLUMN()-_chom_perc_gap)))), INDIRECT(ADDRESS(ROW(),COLUMN()-_chom_perc_gap))*(1-BB$5)*(1-$BH$5), "")</f>
        <v/>
      </c>
      <c r="BC11" s="161" t="str" cm="1">
        <f t="array" aca="1" ref="BC11" ca="1">IF(AND($J11=1,ISNUMBER(INDIRECT(ADDRESS(ROW(),COLUMN()-_chom_perc_gap)))), INDIRECT(ADDRESS(ROW(),COLUMN()-_chom_perc_gap))*(1-BC$5)*(1-$BH$5), "")</f>
        <v/>
      </c>
      <c r="BD11" s="218"/>
      <c r="BE11" s="238" t="str">
        <f t="shared" si="11"/>
        <v/>
      </c>
      <c r="BF11" s="130" t="str">
        <f t="shared" si="12"/>
        <v/>
      </c>
      <c r="BG11" s="239"/>
      <c r="BH11" s="240" t="str">
        <f t="shared" si="5"/>
        <v/>
      </c>
    </row>
    <row r="12" spans="2:60" s="132" customFormat="1" ht="14.95" customHeight="1" x14ac:dyDescent="0.25">
      <c r="B12" s="691">
        <v>4</v>
      </c>
      <c r="C12" s="547"/>
      <c r="D12" s="571"/>
      <c r="E12" s="572"/>
      <c r="F12" s="572"/>
      <c r="G12" s="573"/>
      <c r="H12" s="574"/>
      <c r="I12" s="218"/>
      <c r="J12" s="147">
        <f t="shared" si="6"/>
        <v>0</v>
      </c>
      <c r="K12" s="241" t="str">
        <f t="shared" ca="1" si="0"/>
        <v/>
      </c>
      <c r="L12" s="852" t="str">
        <f t="shared" si="7"/>
        <v/>
      </c>
      <c r="M12" s="150" t="str">
        <f t="shared" si="8"/>
        <v>$O$12:$AD$12</v>
      </c>
      <c r="N12" s="218"/>
      <c r="O12" s="584"/>
      <c r="P12" s="585"/>
      <c r="Q12" s="585"/>
      <c r="R12" s="585"/>
      <c r="S12" s="585"/>
      <c r="T12" s="585"/>
      <c r="U12" s="585"/>
      <c r="V12" s="585"/>
      <c r="W12" s="585"/>
      <c r="X12" s="585"/>
      <c r="Y12" s="585"/>
      <c r="Z12" s="585"/>
      <c r="AA12" s="585"/>
      <c r="AB12" s="585"/>
      <c r="AC12" s="585"/>
      <c r="AD12" s="586"/>
      <c r="AE12" s="218"/>
      <c r="AF12" s="232" t="str">
        <f t="shared" ca="1" si="1"/>
        <v/>
      </c>
      <c r="AG12" s="243" t="str">
        <f t="shared" si="9"/>
        <v/>
      </c>
      <c r="AH12" s="218"/>
      <c r="AI12" s="244" t="str">
        <f t="shared" si="2"/>
        <v/>
      </c>
      <c r="AJ12" s="245" t="str">
        <f t="shared" si="3"/>
        <v/>
      </c>
      <c r="AK12" s="236"/>
      <c r="AL12" s="246" t="str">
        <f t="shared" si="10"/>
        <v/>
      </c>
      <c r="AM12" s="236"/>
      <c r="AN12" s="159" t="str" cm="1">
        <f t="array" aca="1" ref="AN12" ca="1">IF(AND($J12=1,ISNUMBER(INDIRECT(ADDRESS(ROW(),COLUMN()-_chom_perc_gap)))), INDIRECT(ADDRESS(ROW(),COLUMN()-_chom_perc_gap))*(1-AN$5)*(1-$BH$5), "")</f>
        <v/>
      </c>
      <c r="AO12" s="160" t="str" cm="1">
        <f t="array" aca="1" ref="AO12" ca="1">IF(AND($J12=1,ISNUMBER(INDIRECT(ADDRESS(ROW(),COLUMN()-_chom_perc_gap)))), INDIRECT(ADDRESS(ROW(),COLUMN()-_chom_perc_gap))*(1-AO$5)*(1-$BH$5), "")</f>
        <v/>
      </c>
      <c r="AP12" s="160" t="str" cm="1">
        <f t="array" aca="1" ref="AP12" ca="1">IF(AND($J12=1,ISNUMBER(INDIRECT(ADDRESS(ROW(),COLUMN()-_chom_perc_gap)))), INDIRECT(ADDRESS(ROW(),COLUMN()-_chom_perc_gap))*(1-AP$5)*(1-$BH$5), "")</f>
        <v/>
      </c>
      <c r="AQ12" s="160" t="str" cm="1">
        <f t="array" aca="1" ref="AQ12" ca="1">IF(AND($J12=1,ISNUMBER(INDIRECT(ADDRESS(ROW(),COLUMN()-_chom_perc_gap)))), INDIRECT(ADDRESS(ROW(),COLUMN()-_chom_perc_gap))*(1-AQ$5)*(1-$BH$5), "")</f>
        <v/>
      </c>
      <c r="AR12" s="160" t="str" cm="1">
        <f t="array" aca="1" ref="AR12" ca="1">IF(AND($J12=1,ISNUMBER(INDIRECT(ADDRESS(ROW(),COLUMN()-_chom_perc_gap)))), INDIRECT(ADDRESS(ROW(),COLUMN()-_chom_perc_gap))*(1-AR$5)*(1-$BH$5), "")</f>
        <v/>
      </c>
      <c r="AS12" s="160" t="str" cm="1">
        <f t="array" aca="1" ref="AS12" ca="1">IF(AND($J12=1,ISNUMBER(INDIRECT(ADDRESS(ROW(),COLUMN()-_chom_perc_gap)))), INDIRECT(ADDRESS(ROW(),COLUMN()-_chom_perc_gap))*(1-AS$5)*(1-$BH$5), "")</f>
        <v/>
      </c>
      <c r="AT12" s="160" t="str" cm="1">
        <f t="array" aca="1" ref="AT12" ca="1">IF(AND($J12=1,ISNUMBER(INDIRECT(ADDRESS(ROW(),COLUMN()-_chom_perc_gap)))), INDIRECT(ADDRESS(ROW(),COLUMN()-_chom_perc_gap))*(1-AT$5)*(1-$BH$5), "")</f>
        <v/>
      </c>
      <c r="AU12" s="160" t="str" cm="1">
        <f t="array" aca="1" ref="AU12" ca="1">IF(AND($J12=1,ISNUMBER(INDIRECT(ADDRESS(ROW(),COLUMN()-_chom_perc_gap)))), INDIRECT(ADDRESS(ROW(),COLUMN()-_chom_perc_gap))*(1-AU$5)*(1-$BH$5), "")</f>
        <v/>
      </c>
      <c r="AV12" s="160" t="str" cm="1">
        <f t="array" aca="1" ref="AV12" ca="1">IF(AND($J12=1,ISNUMBER(INDIRECT(ADDRESS(ROW(),COLUMN()-_chom_perc_gap)))), INDIRECT(ADDRESS(ROW(),COLUMN()-_chom_perc_gap))*(1-AV$5)*(1-$BH$5), "")</f>
        <v/>
      </c>
      <c r="AW12" s="160" t="str" cm="1">
        <f t="array" aca="1" ref="AW12" ca="1">IF(AND($J12=1,ISNUMBER(INDIRECT(ADDRESS(ROW(),COLUMN()-_chom_perc_gap)))), INDIRECT(ADDRESS(ROW(),COLUMN()-_chom_perc_gap))*(1-AW$5)*(1-$BH$5), "")</f>
        <v/>
      </c>
      <c r="AX12" s="160" t="str" cm="1">
        <f t="array" aca="1" ref="AX12" ca="1">IF(AND($J12=1,ISNUMBER(INDIRECT(ADDRESS(ROW(),COLUMN()-_chom_perc_gap)))), INDIRECT(ADDRESS(ROW(),COLUMN()-_chom_perc_gap))*(1-AX$5)*(1-$BH$5), "")</f>
        <v/>
      </c>
      <c r="AY12" s="160" t="str" cm="1">
        <f t="array" aca="1" ref="AY12" ca="1">IF(AND($J12=1,ISNUMBER(INDIRECT(ADDRESS(ROW(),COLUMN()-_chom_perc_gap)))), INDIRECT(ADDRESS(ROW(),COLUMN()-_chom_perc_gap))*(1-AY$5)*(1-$BH$5), "")</f>
        <v/>
      </c>
      <c r="AZ12" s="160" t="str" cm="1">
        <f t="array" aca="1" ref="AZ12" ca="1">IF(AND($J12=1,ISNUMBER(INDIRECT(ADDRESS(ROW(),COLUMN()-_chom_perc_gap)))), INDIRECT(ADDRESS(ROW(),COLUMN()-_chom_perc_gap))*(1-AZ$5)*(1-$BH$5), "")</f>
        <v/>
      </c>
      <c r="BA12" s="160" t="str" cm="1">
        <f t="array" aca="1" ref="BA12" ca="1">IF(AND($J12=1,ISNUMBER(INDIRECT(ADDRESS(ROW(),COLUMN()-_chom_perc_gap)))), INDIRECT(ADDRESS(ROW(),COLUMN()-_chom_perc_gap))*(1-BA$5)*(1-$BH$5), "")</f>
        <v/>
      </c>
      <c r="BB12" s="160" t="str" cm="1">
        <f t="array" aca="1" ref="BB12" ca="1">IF(AND($J12=1,ISNUMBER(INDIRECT(ADDRESS(ROW(),COLUMN()-_chom_perc_gap)))), INDIRECT(ADDRESS(ROW(),COLUMN()-_chom_perc_gap))*(1-BB$5)*(1-$BH$5), "")</f>
        <v/>
      </c>
      <c r="BC12" s="161" t="str" cm="1">
        <f t="array" aca="1" ref="BC12" ca="1">IF(AND($J12=1,ISNUMBER(INDIRECT(ADDRESS(ROW(),COLUMN()-_chom_perc_gap)))), INDIRECT(ADDRESS(ROW(),COLUMN()-_chom_perc_gap))*(1-BC$5)*(1-$BH$5), "")</f>
        <v/>
      </c>
      <c r="BD12" s="218"/>
      <c r="BE12" s="238" t="str">
        <f t="shared" si="11"/>
        <v/>
      </c>
      <c r="BF12" s="130" t="str">
        <f t="shared" si="12"/>
        <v/>
      </c>
      <c r="BG12" s="239"/>
      <c r="BH12" s="240" t="str">
        <f t="shared" si="5"/>
        <v/>
      </c>
    </row>
    <row r="13" spans="2:60" s="132" customFormat="1" ht="14.95" customHeight="1" x14ac:dyDescent="0.25">
      <c r="B13" s="691">
        <v>5</v>
      </c>
      <c r="C13" s="547"/>
      <c r="D13" s="571"/>
      <c r="E13" s="572"/>
      <c r="F13" s="572"/>
      <c r="G13" s="573"/>
      <c r="H13" s="574"/>
      <c r="I13" s="218"/>
      <c r="J13" s="147">
        <f t="shared" si="6"/>
        <v>0</v>
      </c>
      <c r="K13" s="241" t="str">
        <f t="shared" ca="1" si="0"/>
        <v/>
      </c>
      <c r="L13" s="852" t="str">
        <f t="shared" si="7"/>
        <v/>
      </c>
      <c r="M13" s="150" t="str">
        <f t="shared" si="8"/>
        <v>$O$13:$AD$13</v>
      </c>
      <c r="N13" s="218"/>
      <c r="O13" s="584"/>
      <c r="P13" s="585"/>
      <c r="Q13" s="585"/>
      <c r="R13" s="585"/>
      <c r="S13" s="585"/>
      <c r="T13" s="585"/>
      <c r="U13" s="585"/>
      <c r="V13" s="585"/>
      <c r="W13" s="585"/>
      <c r="X13" s="585"/>
      <c r="Y13" s="585"/>
      <c r="Z13" s="585"/>
      <c r="AA13" s="585"/>
      <c r="AB13" s="585"/>
      <c r="AC13" s="585"/>
      <c r="AD13" s="586"/>
      <c r="AE13" s="218"/>
      <c r="AF13" s="232" t="str">
        <f t="shared" ca="1" si="1"/>
        <v/>
      </c>
      <c r="AG13" s="243" t="str">
        <f t="shared" si="9"/>
        <v/>
      </c>
      <c r="AH13" s="218"/>
      <c r="AI13" s="244" t="str">
        <f t="shared" si="2"/>
        <v/>
      </c>
      <c r="AJ13" s="245" t="str">
        <f t="shared" si="3"/>
        <v/>
      </c>
      <c r="AK13" s="236"/>
      <c r="AL13" s="246" t="str">
        <f t="shared" si="10"/>
        <v/>
      </c>
      <c r="AM13" s="236"/>
      <c r="AN13" s="159" t="str" cm="1">
        <f t="array" aca="1" ref="AN13" ca="1">IF(AND($J13=1,ISNUMBER(INDIRECT(ADDRESS(ROW(),COLUMN()-_chom_perc_gap)))), INDIRECT(ADDRESS(ROW(),COLUMN()-_chom_perc_gap))*(1-AN$5)*(1-$BH$5), "")</f>
        <v/>
      </c>
      <c r="AO13" s="160" t="str" cm="1">
        <f t="array" aca="1" ref="AO13" ca="1">IF(AND($J13=1,ISNUMBER(INDIRECT(ADDRESS(ROW(),COLUMN()-_chom_perc_gap)))), INDIRECT(ADDRESS(ROW(),COLUMN()-_chom_perc_gap))*(1-AO$5)*(1-$BH$5), "")</f>
        <v/>
      </c>
      <c r="AP13" s="160" t="str" cm="1">
        <f t="array" aca="1" ref="AP13" ca="1">IF(AND($J13=1,ISNUMBER(INDIRECT(ADDRESS(ROW(),COLUMN()-_chom_perc_gap)))), INDIRECT(ADDRESS(ROW(),COLUMN()-_chom_perc_gap))*(1-AP$5)*(1-$BH$5), "")</f>
        <v/>
      </c>
      <c r="AQ13" s="160" t="str" cm="1">
        <f t="array" aca="1" ref="AQ13" ca="1">IF(AND($J13=1,ISNUMBER(INDIRECT(ADDRESS(ROW(),COLUMN()-_chom_perc_gap)))), INDIRECT(ADDRESS(ROW(),COLUMN()-_chom_perc_gap))*(1-AQ$5)*(1-$BH$5), "")</f>
        <v/>
      </c>
      <c r="AR13" s="160" t="str" cm="1">
        <f t="array" aca="1" ref="AR13" ca="1">IF(AND($J13=1,ISNUMBER(INDIRECT(ADDRESS(ROW(),COLUMN()-_chom_perc_gap)))), INDIRECT(ADDRESS(ROW(),COLUMN()-_chom_perc_gap))*(1-AR$5)*(1-$BH$5), "")</f>
        <v/>
      </c>
      <c r="AS13" s="160" t="str" cm="1">
        <f t="array" aca="1" ref="AS13" ca="1">IF(AND($J13=1,ISNUMBER(INDIRECT(ADDRESS(ROW(),COLUMN()-_chom_perc_gap)))), INDIRECT(ADDRESS(ROW(),COLUMN()-_chom_perc_gap))*(1-AS$5)*(1-$BH$5), "")</f>
        <v/>
      </c>
      <c r="AT13" s="160" t="str" cm="1">
        <f t="array" aca="1" ref="AT13" ca="1">IF(AND($J13=1,ISNUMBER(INDIRECT(ADDRESS(ROW(),COLUMN()-_chom_perc_gap)))), INDIRECT(ADDRESS(ROW(),COLUMN()-_chom_perc_gap))*(1-AT$5)*(1-$BH$5), "")</f>
        <v/>
      </c>
      <c r="AU13" s="160" t="str" cm="1">
        <f t="array" aca="1" ref="AU13" ca="1">IF(AND($J13=1,ISNUMBER(INDIRECT(ADDRESS(ROW(),COLUMN()-_chom_perc_gap)))), INDIRECT(ADDRESS(ROW(),COLUMN()-_chom_perc_gap))*(1-AU$5)*(1-$BH$5), "")</f>
        <v/>
      </c>
      <c r="AV13" s="160" t="str" cm="1">
        <f t="array" aca="1" ref="AV13" ca="1">IF(AND($J13=1,ISNUMBER(INDIRECT(ADDRESS(ROW(),COLUMN()-_chom_perc_gap)))), INDIRECT(ADDRESS(ROW(),COLUMN()-_chom_perc_gap))*(1-AV$5)*(1-$BH$5), "")</f>
        <v/>
      </c>
      <c r="AW13" s="160" t="str" cm="1">
        <f t="array" aca="1" ref="AW13" ca="1">IF(AND($J13=1,ISNUMBER(INDIRECT(ADDRESS(ROW(),COLUMN()-_chom_perc_gap)))), INDIRECT(ADDRESS(ROW(),COLUMN()-_chom_perc_gap))*(1-AW$5)*(1-$BH$5), "")</f>
        <v/>
      </c>
      <c r="AX13" s="160" t="str" cm="1">
        <f t="array" aca="1" ref="AX13" ca="1">IF(AND($J13=1,ISNUMBER(INDIRECT(ADDRESS(ROW(),COLUMN()-_chom_perc_gap)))), INDIRECT(ADDRESS(ROW(),COLUMN()-_chom_perc_gap))*(1-AX$5)*(1-$BH$5), "")</f>
        <v/>
      </c>
      <c r="AY13" s="160" t="str" cm="1">
        <f t="array" aca="1" ref="AY13" ca="1">IF(AND($J13=1,ISNUMBER(INDIRECT(ADDRESS(ROW(),COLUMN()-_chom_perc_gap)))), INDIRECT(ADDRESS(ROW(),COLUMN()-_chom_perc_gap))*(1-AY$5)*(1-$BH$5), "")</f>
        <v/>
      </c>
      <c r="AZ13" s="160" t="str" cm="1">
        <f t="array" aca="1" ref="AZ13" ca="1">IF(AND($J13=1,ISNUMBER(INDIRECT(ADDRESS(ROW(),COLUMN()-_chom_perc_gap)))), INDIRECT(ADDRESS(ROW(),COLUMN()-_chom_perc_gap))*(1-AZ$5)*(1-$BH$5), "")</f>
        <v/>
      </c>
      <c r="BA13" s="160" t="str" cm="1">
        <f t="array" aca="1" ref="BA13" ca="1">IF(AND($J13=1,ISNUMBER(INDIRECT(ADDRESS(ROW(),COLUMN()-_chom_perc_gap)))), INDIRECT(ADDRESS(ROW(),COLUMN()-_chom_perc_gap))*(1-BA$5)*(1-$BH$5), "")</f>
        <v/>
      </c>
      <c r="BB13" s="160" t="str" cm="1">
        <f t="array" aca="1" ref="BB13" ca="1">IF(AND($J13=1,ISNUMBER(INDIRECT(ADDRESS(ROW(),COLUMN()-_chom_perc_gap)))), INDIRECT(ADDRESS(ROW(),COLUMN()-_chom_perc_gap))*(1-BB$5)*(1-$BH$5), "")</f>
        <v/>
      </c>
      <c r="BC13" s="161" t="str" cm="1">
        <f t="array" aca="1" ref="BC13" ca="1">IF(AND($J13=1,ISNUMBER(INDIRECT(ADDRESS(ROW(),COLUMN()-_chom_perc_gap)))), INDIRECT(ADDRESS(ROW(),COLUMN()-_chom_perc_gap))*(1-BC$5)*(1-$BH$5), "")</f>
        <v/>
      </c>
      <c r="BD13" s="218"/>
      <c r="BE13" s="238" t="str">
        <f t="shared" si="11"/>
        <v/>
      </c>
      <c r="BF13" s="130" t="str">
        <f t="shared" si="12"/>
        <v/>
      </c>
      <c r="BG13" s="239"/>
      <c r="BH13" s="240" t="str">
        <f t="shared" si="5"/>
        <v/>
      </c>
    </row>
    <row r="14" spans="2:60" s="132" customFormat="1" ht="14.95" customHeight="1" x14ac:dyDescent="0.25">
      <c r="B14" s="691">
        <v>6</v>
      </c>
      <c r="C14" s="554"/>
      <c r="D14" s="575"/>
      <c r="E14" s="575"/>
      <c r="F14" s="575"/>
      <c r="G14" s="576"/>
      <c r="H14" s="574"/>
      <c r="I14" s="218"/>
      <c r="J14" s="147">
        <f t="shared" si="6"/>
        <v>0</v>
      </c>
      <c r="K14" s="241" t="str">
        <f t="shared" ca="1" si="0"/>
        <v/>
      </c>
      <c r="L14" s="852" t="str">
        <f t="shared" si="7"/>
        <v/>
      </c>
      <c r="M14" s="150" t="str">
        <f t="shared" si="8"/>
        <v>$O$14:$AD$14</v>
      </c>
      <c r="N14" s="218"/>
      <c r="O14" s="584"/>
      <c r="P14" s="585"/>
      <c r="Q14" s="585"/>
      <c r="R14" s="585"/>
      <c r="S14" s="585"/>
      <c r="T14" s="585"/>
      <c r="U14" s="585"/>
      <c r="V14" s="585"/>
      <c r="W14" s="585"/>
      <c r="X14" s="585"/>
      <c r="Y14" s="585"/>
      <c r="Z14" s="585"/>
      <c r="AA14" s="585"/>
      <c r="AB14" s="585"/>
      <c r="AC14" s="585"/>
      <c r="AD14" s="586"/>
      <c r="AE14" s="218"/>
      <c r="AF14" s="232" t="str">
        <f t="shared" ca="1" si="1"/>
        <v/>
      </c>
      <c r="AG14" s="243" t="str">
        <f t="shared" si="9"/>
        <v/>
      </c>
      <c r="AH14" s="218"/>
      <c r="AI14" s="244" t="str">
        <f t="shared" si="2"/>
        <v/>
      </c>
      <c r="AJ14" s="245" t="str">
        <f t="shared" si="3"/>
        <v/>
      </c>
      <c r="AK14" s="236"/>
      <c r="AL14" s="246" t="str">
        <f t="shared" si="10"/>
        <v/>
      </c>
      <c r="AM14" s="236"/>
      <c r="AN14" s="159" t="str" cm="1">
        <f t="array" aca="1" ref="AN14" ca="1">IF(AND($J14=1,ISNUMBER(INDIRECT(ADDRESS(ROW(),COLUMN()-_chom_perc_gap)))), INDIRECT(ADDRESS(ROW(),COLUMN()-_chom_perc_gap))*(1-AN$5)*(1-$BH$5), "")</f>
        <v/>
      </c>
      <c r="AO14" s="160" t="str" cm="1">
        <f t="array" aca="1" ref="AO14" ca="1">IF(AND($J14=1,ISNUMBER(INDIRECT(ADDRESS(ROW(),COLUMN()-_chom_perc_gap)))), INDIRECT(ADDRESS(ROW(),COLUMN()-_chom_perc_gap))*(1-AO$5)*(1-$BH$5), "")</f>
        <v/>
      </c>
      <c r="AP14" s="160" t="str" cm="1">
        <f t="array" aca="1" ref="AP14" ca="1">IF(AND($J14=1,ISNUMBER(INDIRECT(ADDRESS(ROW(),COLUMN()-_chom_perc_gap)))), INDIRECT(ADDRESS(ROW(),COLUMN()-_chom_perc_gap))*(1-AP$5)*(1-$BH$5), "")</f>
        <v/>
      </c>
      <c r="AQ14" s="160" t="str" cm="1">
        <f t="array" aca="1" ref="AQ14" ca="1">IF(AND($J14=1,ISNUMBER(INDIRECT(ADDRESS(ROW(),COLUMN()-_chom_perc_gap)))), INDIRECT(ADDRESS(ROW(),COLUMN()-_chom_perc_gap))*(1-AQ$5)*(1-$BH$5), "")</f>
        <v/>
      </c>
      <c r="AR14" s="160" t="str" cm="1">
        <f t="array" aca="1" ref="AR14" ca="1">IF(AND($J14=1,ISNUMBER(INDIRECT(ADDRESS(ROW(),COLUMN()-_chom_perc_gap)))), INDIRECT(ADDRESS(ROW(),COLUMN()-_chom_perc_gap))*(1-AR$5)*(1-$BH$5), "")</f>
        <v/>
      </c>
      <c r="AS14" s="160" t="str" cm="1">
        <f t="array" aca="1" ref="AS14" ca="1">IF(AND($J14=1,ISNUMBER(INDIRECT(ADDRESS(ROW(),COLUMN()-_chom_perc_gap)))), INDIRECT(ADDRESS(ROW(),COLUMN()-_chom_perc_gap))*(1-AS$5)*(1-$BH$5), "")</f>
        <v/>
      </c>
      <c r="AT14" s="160" t="str" cm="1">
        <f t="array" aca="1" ref="AT14" ca="1">IF(AND($J14=1,ISNUMBER(INDIRECT(ADDRESS(ROW(),COLUMN()-_chom_perc_gap)))), INDIRECT(ADDRESS(ROW(),COLUMN()-_chom_perc_gap))*(1-AT$5)*(1-$BH$5), "")</f>
        <v/>
      </c>
      <c r="AU14" s="160" t="str" cm="1">
        <f t="array" aca="1" ref="AU14" ca="1">IF(AND($J14=1,ISNUMBER(INDIRECT(ADDRESS(ROW(),COLUMN()-_chom_perc_gap)))), INDIRECT(ADDRESS(ROW(),COLUMN()-_chom_perc_gap))*(1-AU$5)*(1-$BH$5), "")</f>
        <v/>
      </c>
      <c r="AV14" s="160" t="str" cm="1">
        <f t="array" aca="1" ref="AV14" ca="1">IF(AND($J14=1,ISNUMBER(INDIRECT(ADDRESS(ROW(),COLUMN()-_chom_perc_gap)))), INDIRECT(ADDRESS(ROW(),COLUMN()-_chom_perc_gap))*(1-AV$5)*(1-$BH$5), "")</f>
        <v/>
      </c>
      <c r="AW14" s="160" t="str" cm="1">
        <f t="array" aca="1" ref="AW14" ca="1">IF(AND($J14=1,ISNUMBER(INDIRECT(ADDRESS(ROW(),COLUMN()-_chom_perc_gap)))), INDIRECT(ADDRESS(ROW(),COLUMN()-_chom_perc_gap))*(1-AW$5)*(1-$BH$5), "")</f>
        <v/>
      </c>
      <c r="AX14" s="160" t="str" cm="1">
        <f t="array" aca="1" ref="AX14" ca="1">IF(AND($J14=1,ISNUMBER(INDIRECT(ADDRESS(ROW(),COLUMN()-_chom_perc_gap)))), INDIRECT(ADDRESS(ROW(),COLUMN()-_chom_perc_gap))*(1-AX$5)*(1-$BH$5), "")</f>
        <v/>
      </c>
      <c r="AY14" s="160" t="str" cm="1">
        <f t="array" aca="1" ref="AY14" ca="1">IF(AND($J14=1,ISNUMBER(INDIRECT(ADDRESS(ROW(),COLUMN()-_chom_perc_gap)))), INDIRECT(ADDRESS(ROW(),COLUMN()-_chom_perc_gap))*(1-AY$5)*(1-$BH$5), "")</f>
        <v/>
      </c>
      <c r="AZ14" s="160" t="str" cm="1">
        <f t="array" aca="1" ref="AZ14" ca="1">IF(AND($J14=1,ISNUMBER(INDIRECT(ADDRESS(ROW(),COLUMN()-_chom_perc_gap)))), INDIRECT(ADDRESS(ROW(),COLUMN()-_chom_perc_gap))*(1-AZ$5)*(1-$BH$5), "")</f>
        <v/>
      </c>
      <c r="BA14" s="160" t="str" cm="1">
        <f t="array" aca="1" ref="BA14" ca="1">IF(AND($J14=1,ISNUMBER(INDIRECT(ADDRESS(ROW(),COLUMN()-_chom_perc_gap)))), INDIRECT(ADDRESS(ROW(),COLUMN()-_chom_perc_gap))*(1-BA$5)*(1-$BH$5), "")</f>
        <v/>
      </c>
      <c r="BB14" s="160" t="str" cm="1">
        <f t="array" aca="1" ref="BB14" ca="1">IF(AND($J14=1,ISNUMBER(INDIRECT(ADDRESS(ROW(),COLUMN()-_chom_perc_gap)))), INDIRECT(ADDRESS(ROW(),COLUMN()-_chom_perc_gap))*(1-BB$5)*(1-$BH$5), "")</f>
        <v/>
      </c>
      <c r="BC14" s="161" t="str" cm="1">
        <f t="array" aca="1" ref="BC14" ca="1">IF(AND($J14=1,ISNUMBER(INDIRECT(ADDRESS(ROW(),COLUMN()-_chom_perc_gap)))), INDIRECT(ADDRESS(ROW(),COLUMN()-_chom_perc_gap))*(1-BC$5)*(1-$BH$5), "")</f>
        <v/>
      </c>
      <c r="BD14" s="218"/>
      <c r="BE14" s="238" t="str">
        <f t="shared" si="11"/>
        <v/>
      </c>
      <c r="BF14" s="130" t="str">
        <f t="shared" si="12"/>
        <v/>
      </c>
      <c r="BG14" s="239"/>
      <c r="BH14" s="240" t="str">
        <f t="shared" si="5"/>
        <v/>
      </c>
    </row>
    <row r="15" spans="2:60" s="132" customFormat="1" ht="14.95" customHeight="1" x14ac:dyDescent="0.25">
      <c r="B15" s="691">
        <v>7</v>
      </c>
      <c r="C15" s="554"/>
      <c r="D15" s="575"/>
      <c r="E15" s="575"/>
      <c r="F15" s="575"/>
      <c r="G15" s="576"/>
      <c r="H15" s="577"/>
      <c r="I15" s="218"/>
      <c r="J15" s="147">
        <f t="shared" si="6"/>
        <v>0</v>
      </c>
      <c r="K15" s="241" t="str">
        <f t="shared" ca="1" si="0"/>
        <v/>
      </c>
      <c r="L15" s="852" t="str">
        <f t="shared" si="7"/>
        <v/>
      </c>
      <c r="M15" s="150" t="str">
        <f t="shared" si="8"/>
        <v>$O$15:$AD$15</v>
      </c>
      <c r="N15" s="218"/>
      <c r="O15" s="584"/>
      <c r="P15" s="585"/>
      <c r="Q15" s="585"/>
      <c r="R15" s="585"/>
      <c r="S15" s="585"/>
      <c r="T15" s="585"/>
      <c r="U15" s="585"/>
      <c r="V15" s="585"/>
      <c r="W15" s="585"/>
      <c r="X15" s="585"/>
      <c r="Y15" s="585"/>
      <c r="Z15" s="585"/>
      <c r="AA15" s="585"/>
      <c r="AB15" s="585"/>
      <c r="AC15" s="585"/>
      <c r="AD15" s="586"/>
      <c r="AE15" s="218"/>
      <c r="AF15" s="232" t="str">
        <f t="shared" ca="1" si="1"/>
        <v/>
      </c>
      <c r="AG15" s="243" t="str">
        <f t="shared" si="9"/>
        <v/>
      </c>
      <c r="AH15" s="218"/>
      <c r="AI15" s="244" t="str">
        <f t="shared" si="2"/>
        <v/>
      </c>
      <c r="AJ15" s="245" t="str">
        <f t="shared" si="3"/>
        <v/>
      </c>
      <c r="AK15" s="236"/>
      <c r="AL15" s="246" t="str">
        <f t="shared" si="10"/>
        <v/>
      </c>
      <c r="AM15" s="236"/>
      <c r="AN15" s="159" t="str" cm="1">
        <f t="array" aca="1" ref="AN15" ca="1">IF(AND($J15=1,ISNUMBER(INDIRECT(ADDRESS(ROW(),COLUMN()-_chom_perc_gap)))), INDIRECT(ADDRESS(ROW(),COLUMN()-_chom_perc_gap))*(1-AN$5)*(1-$BH$5), "")</f>
        <v/>
      </c>
      <c r="AO15" s="160" t="str" cm="1">
        <f t="array" aca="1" ref="AO15" ca="1">IF(AND($J15=1,ISNUMBER(INDIRECT(ADDRESS(ROW(),COLUMN()-_chom_perc_gap)))), INDIRECT(ADDRESS(ROW(),COLUMN()-_chom_perc_gap))*(1-AO$5)*(1-$BH$5), "")</f>
        <v/>
      </c>
      <c r="AP15" s="160" t="str" cm="1">
        <f t="array" aca="1" ref="AP15" ca="1">IF(AND($J15=1,ISNUMBER(INDIRECT(ADDRESS(ROW(),COLUMN()-_chom_perc_gap)))), INDIRECT(ADDRESS(ROW(),COLUMN()-_chom_perc_gap))*(1-AP$5)*(1-$BH$5), "")</f>
        <v/>
      </c>
      <c r="AQ15" s="160" t="str" cm="1">
        <f t="array" aca="1" ref="AQ15" ca="1">IF(AND($J15=1,ISNUMBER(INDIRECT(ADDRESS(ROW(),COLUMN()-_chom_perc_gap)))), INDIRECT(ADDRESS(ROW(),COLUMN()-_chom_perc_gap))*(1-AQ$5)*(1-$BH$5), "")</f>
        <v/>
      </c>
      <c r="AR15" s="160" t="str" cm="1">
        <f t="array" aca="1" ref="AR15" ca="1">IF(AND($J15=1,ISNUMBER(INDIRECT(ADDRESS(ROW(),COLUMN()-_chom_perc_gap)))), INDIRECT(ADDRESS(ROW(),COLUMN()-_chom_perc_gap))*(1-AR$5)*(1-$BH$5), "")</f>
        <v/>
      </c>
      <c r="AS15" s="160" t="str" cm="1">
        <f t="array" aca="1" ref="AS15" ca="1">IF(AND($J15=1,ISNUMBER(INDIRECT(ADDRESS(ROW(),COLUMN()-_chom_perc_gap)))), INDIRECT(ADDRESS(ROW(),COLUMN()-_chom_perc_gap))*(1-AS$5)*(1-$BH$5), "")</f>
        <v/>
      </c>
      <c r="AT15" s="160" t="str" cm="1">
        <f t="array" aca="1" ref="AT15" ca="1">IF(AND($J15=1,ISNUMBER(INDIRECT(ADDRESS(ROW(),COLUMN()-_chom_perc_gap)))), INDIRECT(ADDRESS(ROW(),COLUMN()-_chom_perc_gap))*(1-AT$5)*(1-$BH$5), "")</f>
        <v/>
      </c>
      <c r="AU15" s="160" t="str" cm="1">
        <f t="array" aca="1" ref="AU15" ca="1">IF(AND($J15=1,ISNUMBER(INDIRECT(ADDRESS(ROW(),COLUMN()-_chom_perc_gap)))), INDIRECT(ADDRESS(ROW(),COLUMN()-_chom_perc_gap))*(1-AU$5)*(1-$BH$5), "")</f>
        <v/>
      </c>
      <c r="AV15" s="160" t="str" cm="1">
        <f t="array" aca="1" ref="AV15" ca="1">IF(AND($J15=1,ISNUMBER(INDIRECT(ADDRESS(ROW(),COLUMN()-_chom_perc_gap)))), INDIRECT(ADDRESS(ROW(),COLUMN()-_chom_perc_gap))*(1-AV$5)*(1-$BH$5), "")</f>
        <v/>
      </c>
      <c r="AW15" s="160" t="str" cm="1">
        <f t="array" aca="1" ref="AW15" ca="1">IF(AND($J15=1,ISNUMBER(INDIRECT(ADDRESS(ROW(),COLUMN()-_chom_perc_gap)))), INDIRECT(ADDRESS(ROW(),COLUMN()-_chom_perc_gap))*(1-AW$5)*(1-$BH$5), "")</f>
        <v/>
      </c>
      <c r="AX15" s="160" t="str" cm="1">
        <f t="array" aca="1" ref="AX15" ca="1">IF(AND($J15=1,ISNUMBER(INDIRECT(ADDRESS(ROW(),COLUMN()-_chom_perc_gap)))), INDIRECT(ADDRESS(ROW(),COLUMN()-_chom_perc_gap))*(1-AX$5)*(1-$BH$5), "")</f>
        <v/>
      </c>
      <c r="AY15" s="160" t="str" cm="1">
        <f t="array" aca="1" ref="AY15" ca="1">IF(AND($J15=1,ISNUMBER(INDIRECT(ADDRESS(ROW(),COLUMN()-_chom_perc_gap)))), INDIRECT(ADDRESS(ROW(),COLUMN()-_chom_perc_gap))*(1-AY$5)*(1-$BH$5), "")</f>
        <v/>
      </c>
      <c r="AZ15" s="160" t="str" cm="1">
        <f t="array" aca="1" ref="AZ15" ca="1">IF(AND($J15=1,ISNUMBER(INDIRECT(ADDRESS(ROW(),COLUMN()-_chom_perc_gap)))), INDIRECT(ADDRESS(ROW(),COLUMN()-_chom_perc_gap))*(1-AZ$5)*(1-$BH$5), "")</f>
        <v/>
      </c>
      <c r="BA15" s="160" t="str" cm="1">
        <f t="array" aca="1" ref="BA15" ca="1">IF(AND($J15=1,ISNUMBER(INDIRECT(ADDRESS(ROW(),COLUMN()-_chom_perc_gap)))), INDIRECT(ADDRESS(ROW(),COLUMN()-_chom_perc_gap))*(1-BA$5)*(1-$BH$5), "")</f>
        <v/>
      </c>
      <c r="BB15" s="160" t="str" cm="1">
        <f t="array" aca="1" ref="BB15" ca="1">IF(AND($J15=1,ISNUMBER(INDIRECT(ADDRESS(ROW(),COLUMN()-_chom_perc_gap)))), INDIRECT(ADDRESS(ROW(),COLUMN()-_chom_perc_gap))*(1-BB$5)*(1-$BH$5), "")</f>
        <v/>
      </c>
      <c r="BC15" s="161" t="str" cm="1">
        <f t="array" aca="1" ref="BC15" ca="1">IF(AND($J15=1,ISNUMBER(INDIRECT(ADDRESS(ROW(),COLUMN()-_chom_perc_gap)))), INDIRECT(ADDRESS(ROW(),COLUMN()-_chom_perc_gap))*(1-BC$5)*(1-$BH$5), "")</f>
        <v/>
      </c>
      <c r="BD15" s="218"/>
      <c r="BE15" s="238" t="str">
        <f t="shared" si="11"/>
        <v/>
      </c>
      <c r="BF15" s="130" t="str">
        <f t="shared" si="12"/>
        <v/>
      </c>
      <c r="BG15" s="239"/>
      <c r="BH15" s="240" t="str">
        <f t="shared" si="5"/>
        <v/>
      </c>
    </row>
    <row r="16" spans="2:60" s="132" customFormat="1" ht="14.95" customHeight="1" x14ac:dyDescent="0.25">
      <c r="B16" s="691">
        <v>8</v>
      </c>
      <c r="C16" s="554"/>
      <c r="D16" s="575"/>
      <c r="E16" s="575"/>
      <c r="F16" s="575"/>
      <c r="G16" s="576"/>
      <c r="H16" s="577"/>
      <c r="I16" s="218"/>
      <c r="J16" s="147">
        <f t="shared" si="6"/>
        <v>0</v>
      </c>
      <c r="K16" s="241" t="str">
        <f t="shared" ca="1" si="0"/>
        <v/>
      </c>
      <c r="L16" s="852" t="str">
        <f t="shared" si="7"/>
        <v/>
      </c>
      <c r="M16" s="150" t="str">
        <f t="shared" si="8"/>
        <v>$O$16:$AD$16</v>
      </c>
      <c r="N16" s="218"/>
      <c r="O16" s="584"/>
      <c r="P16" s="585"/>
      <c r="Q16" s="585"/>
      <c r="R16" s="585"/>
      <c r="S16" s="585"/>
      <c r="T16" s="585"/>
      <c r="U16" s="585"/>
      <c r="V16" s="585"/>
      <c r="W16" s="585"/>
      <c r="X16" s="585"/>
      <c r="Y16" s="585"/>
      <c r="Z16" s="585"/>
      <c r="AA16" s="585"/>
      <c r="AB16" s="585"/>
      <c r="AC16" s="585"/>
      <c r="AD16" s="586"/>
      <c r="AE16" s="218"/>
      <c r="AF16" s="232" t="str">
        <f t="shared" ca="1" si="1"/>
        <v/>
      </c>
      <c r="AG16" s="243" t="str">
        <f t="shared" si="9"/>
        <v/>
      </c>
      <c r="AH16" s="218"/>
      <c r="AI16" s="244" t="str">
        <f t="shared" si="2"/>
        <v/>
      </c>
      <c r="AJ16" s="245" t="str">
        <f t="shared" si="3"/>
        <v/>
      </c>
      <c r="AK16" s="236"/>
      <c r="AL16" s="246" t="str">
        <f t="shared" si="10"/>
        <v/>
      </c>
      <c r="AM16" s="236"/>
      <c r="AN16" s="159" t="str" cm="1">
        <f t="array" aca="1" ref="AN16" ca="1">IF(AND($J16=1,ISNUMBER(INDIRECT(ADDRESS(ROW(),COLUMN()-_chom_perc_gap)))), INDIRECT(ADDRESS(ROW(),COLUMN()-_chom_perc_gap))*(1-AN$5)*(1-$BH$5), "")</f>
        <v/>
      </c>
      <c r="AO16" s="160" t="str" cm="1">
        <f t="array" aca="1" ref="AO16" ca="1">IF(AND($J16=1,ISNUMBER(INDIRECT(ADDRESS(ROW(),COLUMN()-_chom_perc_gap)))), INDIRECT(ADDRESS(ROW(),COLUMN()-_chom_perc_gap))*(1-AO$5)*(1-$BH$5), "")</f>
        <v/>
      </c>
      <c r="AP16" s="160" t="str" cm="1">
        <f t="array" aca="1" ref="AP16" ca="1">IF(AND($J16=1,ISNUMBER(INDIRECT(ADDRESS(ROW(),COLUMN()-_chom_perc_gap)))), INDIRECT(ADDRESS(ROW(),COLUMN()-_chom_perc_gap))*(1-AP$5)*(1-$BH$5), "")</f>
        <v/>
      </c>
      <c r="AQ16" s="160" t="str" cm="1">
        <f t="array" aca="1" ref="AQ16" ca="1">IF(AND($J16=1,ISNUMBER(INDIRECT(ADDRESS(ROW(),COLUMN()-_chom_perc_gap)))), INDIRECT(ADDRESS(ROW(),COLUMN()-_chom_perc_gap))*(1-AQ$5)*(1-$BH$5), "")</f>
        <v/>
      </c>
      <c r="AR16" s="160" t="str" cm="1">
        <f t="array" aca="1" ref="AR16" ca="1">IF(AND($J16=1,ISNUMBER(INDIRECT(ADDRESS(ROW(),COLUMN()-_chom_perc_gap)))), INDIRECT(ADDRESS(ROW(),COLUMN()-_chom_perc_gap))*(1-AR$5)*(1-$BH$5), "")</f>
        <v/>
      </c>
      <c r="AS16" s="160" t="str" cm="1">
        <f t="array" aca="1" ref="AS16" ca="1">IF(AND($J16=1,ISNUMBER(INDIRECT(ADDRESS(ROW(),COLUMN()-_chom_perc_gap)))), INDIRECT(ADDRESS(ROW(),COLUMN()-_chom_perc_gap))*(1-AS$5)*(1-$BH$5), "")</f>
        <v/>
      </c>
      <c r="AT16" s="160" t="str" cm="1">
        <f t="array" aca="1" ref="AT16" ca="1">IF(AND($J16=1,ISNUMBER(INDIRECT(ADDRESS(ROW(),COLUMN()-_chom_perc_gap)))), INDIRECT(ADDRESS(ROW(),COLUMN()-_chom_perc_gap))*(1-AT$5)*(1-$BH$5), "")</f>
        <v/>
      </c>
      <c r="AU16" s="160" t="str" cm="1">
        <f t="array" aca="1" ref="AU16" ca="1">IF(AND($J16=1,ISNUMBER(INDIRECT(ADDRESS(ROW(),COLUMN()-_chom_perc_gap)))), INDIRECT(ADDRESS(ROW(),COLUMN()-_chom_perc_gap))*(1-AU$5)*(1-$BH$5), "")</f>
        <v/>
      </c>
      <c r="AV16" s="160" t="str" cm="1">
        <f t="array" aca="1" ref="AV16" ca="1">IF(AND($J16=1,ISNUMBER(INDIRECT(ADDRESS(ROW(),COLUMN()-_chom_perc_gap)))), INDIRECT(ADDRESS(ROW(),COLUMN()-_chom_perc_gap))*(1-AV$5)*(1-$BH$5), "")</f>
        <v/>
      </c>
      <c r="AW16" s="160" t="str" cm="1">
        <f t="array" aca="1" ref="AW16" ca="1">IF(AND($J16=1,ISNUMBER(INDIRECT(ADDRESS(ROW(),COLUMN()-_chom_perc_gap)))), INDIRECT(ADDRESS(ROW(),COLUMN()-_chom_perc_gap))*(1-AW$5)*(1-$BH$5), "")</f>
        <v/>
      </c>
      <c r="AX16" s="160" t="str" cm="1">
        <f t="array" aca="1" ref="AX16" ca="1">IF(AND($J16=1,ISNUMBER(INDIRECT(ADDRESS(ROW(),COLUMN()-_chom_perc_gap)))), INDIRECT(ADDRESS(ROW(),COLUMN()-_chom_perc_gap))*(1-AX$5)*(1-$BH$5), "")</f>
        <v/>
      </c>
      <c r="AY16" s="160" t="str" cm="1">
        <f t="array" aca="1" ref="AY16" ca="1">IF(AND($J16=1,ISNUMBER(INDIRECT(ADDRESS(ROW(),COLUMN()-_chom_perc_gap)))), INDIRECT(ADDRESS(ROW(),COLUMN()-_chom_perc_gap))*(1-AY$5)*(1-$BH$5), "")</f>
        <v/>
      </c>
      <c r="AZ16" s="160" t="str" cm="1">
        <f t="array" aca="1" ref="AZ16" ca="1">IF(AND($J16=1,ISNUMBER(INDIRECT(ADDRESS(ROW(),COLUMN()-_chom_perc_gap)))), INDIRECT(ADDRESS(ROW(),COLUMN()-_chom_perc_gap))*(1-AZ$5)*(1-$BH$5), "")</f>
        <v/>
      </c>
      <c r="BA16" s="160" t="str" cm="1">
        <f t="array" aca="1" ref="BA16" ca="1">IF(AND($J16=1,ISNUMBER(INDIRECT(ADDRESS(ROW(),COLUMN()-_chom_perc_gap)))), INDIRECT(ADDRESS(ROW(),COLUMN()-_chom_perc_gap))*(1-BA$5)*(1-$BH$5), "")</f>
        <v/>
      </c>
      <c r="BB16" s="160" t="str" cm="1">
        <f t="array" aca="1" ref="BB16" ca="1">IF(AND($J16=1,ISNUMBER(INDIRECT(ADDRESS(ROW(),COLUMN()-_chom_perc_gap)))), INDIRECT(ADDRESS(ROW(),COLUMN()-_chom_perc_gap))*(1-BB$5)*(1-$BH$5), "")</f>
        <v/>
      </c>
      <c r="BC16" s="161" t="str" cm="1">
        <f t="array" aca="1" ref="BC16" ca="1">IF(AND($J16=1,ISNUMBER(INDIRECT(ADDRESS(ROW(),COLUMN()-_chom_perc_gap)))), INDIRECT(ADDRESS(ROW(),COLUMN()-_chom_perc_gap))*(1-BC$5)*(1-$BH$5), "")</f>
        <v/>
      </c>
      <c r="BD16" s="218"/>
      <c r="BE16" s="238" t="str">
        <f t="shared" si="11"/>
        <v/>
      </c>
      <c r="BF16" s="130" t="str">
        <f t="shared" si="12"/>
        <v/>
      </c>
      <c r="BG16" s="239"/>
      <c r="BH16" s="240" t="str">
        <f t="shared" si="5"/>
        <v/>
      </c>
    </row>
    <row r="17" spans="2:60" s="132" customFormat="1" ht="14.95" customHeight="1" x14ac:dyDescent="0.25">
      <c r="B17" s="691">
        <v>9</v>
      </c>
      <c r="C17" s="554"/>
      <c r="D17" s="575"/>
      <c r="E17" s="575"/>
      <c r="F17" s="575"/>
      <c r="G17" s="576"/>
      <c r="H17" s="577"/>
      <c r="I17" s="218"/>
      <c r="J17" s="147">
        <f t="shared" si="6"/>
        <v>0</v>
      </c>
      <c r="K17" s="241" t="str">
        <f t="shared" ca="1" si="0"/>
        <v/>
      </c>
      <c r="L17" s="852" t="str">
        <f t="shared" si="7"/>
        <v/>
      </c>
      <c r="M17" s="150" t="str">
        <f t="shared" si="8"/>
        <v>$O$17:$AD$17</v>
      </c>
      <c r="N17" s="218"/>
      <c r="O17" s="584"/>
      <c r="P17" s="585"/>
      <c r="Q17" s="585"/>
      <c r="R17" s="585"/>
      <c r="S17" s="585"/>
      <c r="T17" s="585"/>
      <c r="U17" s="585"/>
      <c r="V17" s="585"/>
      <c r="W17" s="585"/>
      <c r="X17" s="585"/>
      <c r="Y17" s="585"/>
      <c r="Z17" s="585"/>
      <c r="AA17" s="585"/>
      <c r="AB17" s="585"/>
      <c r="AC17" s="585"/>
      <c r="AD17" s="586"/>
      <c r="AE17" s="218"/>
      <c r="AF17" s="232" t="str">
        <f t="shared" ca="1" si="1"/>
        <v/>
      </c>
      <c r="AG17" s="243" t="str">
        <f t="shared" si="9"/>
        <v/>
      </c>
      <c r="AH17" s="218"/>
      <c r="AI17" s="244" t="str">
        <f t="shared" si="2"/>
        <v/>
      </c>
      <c r="AJ17" s="245" t="str">
        <f t="shared" si="3"/>
        <v/>
      </c>
      <c r="AK17" s="236"/>
      <c r="AL17" s="246" t="str">
        <f t="shared" si="10"/>
        <v/>
      </c>
      <c r="AM17" s="236"/>
      <c r="AN17" s="159" t="str" cm="1">
        <f t="array" aca="1" ref="AN17" ca="1">IF(AND($J17=1,ISNUMBER(INDIRECT(ADDRESS(ROW(),COLUMN()-_chom_perc_gap)))), INDIRECT(ADDRESS(ROW(),COLUMN()-_chom_perc_gap))*(1-AN$5)*(1-$BH$5), "")</f>
        <v/>
      </c>
      <c r="AO17" s="160" t="str" cm="1">
        <f t="array" aca="1" ref="AO17" ca="1">IF(AND($J17=1,ISNUMBER(INDIRECT(ADDRESS(ROW(),COLUMN()-_chom_perc_gap)))), INDIRECT(ADDRESS(ROW(),COLUMN()-_chom_perc_gap))*(1-AO$5)*(1-$BH$5), "")</f>
        <v/>
      </c>
      <c r="AP17" s="160" t="str" cm="1">
        <f t="array" aca="1" ref="AP17" ca="1">IF(AND($J17=1,ISNUMBER(INDIRECT(ADDRESS(ROW(),COLUMN()-_chom_perc_gap)))), INDIRECT(ADDRESS(ROW(),COLUMN()-_chom_perc_gap))*(1-AP$5)*(1-$BH$5), "")</f>
        <v/>
      </c>
      <c r="AQ17" s="160" t="str" cm="1">
        <f t="array" aca="1" ref="AQ17" ca="1">IF(AND($J17=1,ISNUMBER(INDIRECT(ADDRESS(ROW(),COLUMN()-_chom_perc_gap)))), INDIRECT(ADDRESS(ROW(),COLUMN()-_chom_perc_gap))*(1-AQ$5)*(1-$BH$5), "")</f>
        <v/>
      </c>
      <c r="AR17" s="160" t="str" cm="1">
        <f t="array" aca="1" ref="AR17" ca="1">IF(AND($J17=1,ISNUMBER(INDIRECT(ADDRESS(ROW(),COLUMN()-_chom_perc_gap)))), INDIRECT(ADDRESS(ROW(),COLUMN()-_chom_perc_gap))*(1-AR$5)*(1-$BH$5), "")</f>
        <v/>
      </c>
      <c r="AS17" s="160" t="str" cm="1">
        <f t="array" aca="1" ref="AS17" ca="1">IF(AND($J17=1,ISNUMBER(INDIRECT(ADDRESS(ROW(),COLUMN()-_chom_perc_gap)))), INDIRECT(ADDRESS(ROW(),COLUMN()-_chom_perc_gap))*(1-AS$5)*(1-$BH$5), "")</f>
        <v/>
      </c>
      <c r="AT17" s="160" t="str" cm="1">
        <f t="array" aca="1" ref="AT17" ca="1">IF(AND($J17=1,ISNUMBER(INDIRECT(ADDRESS(ROW(),COLUMN()-_chom_perc_gap)))), INDIRECT(ADDRESS(ROW(),COLUMN()-_chom_perc_gap))*(1-AT$5)*(1-$BH$5), "")</f>
        <v/>
      </c>
      <c r="AU17" s="160" t="str" cm="1">
        <f t="array" aca="1" ref="AU17" ca="1">IF(AND($J17=1,ISNUMBER(INDIRECT(ADDRESS(ROW(),COLUMN()-_chom_perc_gap)))), INDIRECT(ADDRESS(ROW(),COLUMN()-_chom_perc_gap))*(1-AU$5)*(1-$BH$5), "")</f>
        <v/>
      </c>
      <c r="AV17" s="160" t="str" cm="1">
        <f t="array" aca="1" ref="AV17" ca="1">IF(AND($J17=1,ISNUMBER(INDIRECT(ADDRESS(ROW(),COLUMN()-_chom_perc_gap)))), INDIRECT(ADDRESS(ROW(),COLUMN()-_chom_perc_gap))*(1-AV$5)*(1-$BH$5), "")</f>
        <v/>
      </c>
      <c r="AW17" s="160" t="str" cm="1">
        <f t="array" aca="1" ref="AW17" ca="1">IF(AND($J17=1,ISNUMBER(INDIRECT(ADDRESS(ROW(),COLUMN()-_chom_perc_gap)))), INDIRECT(ADDRESS(ROW(),COLUMN()-_chom_perc_gap))*(1-AW$5)*(1-$BH$5), "")</f>
        <v/>
      </c>
      <c r="AX17" s="160" t="str" cm="1">
        <f t="array" aca="1" ref="AX17" ca="1">IF(AND($J17=1,ISNUMBER(INDIRECT(ADDRESS(ROW(),COLUMN()-_chom_perc_gap)))), INDIRECT(ADDRESS(ROW(),COLUMN()-_chom_perc_gap))*(1-AX$5)*(1-$BH$5), "")</f>
        <v/>
      </c>
      <c r="AY17" s="160" t="str" cm="1">
        <f t="array" aca="1" ref="AY17" ca="1">IF(AND($J17=1,ISNUMBER(INDIRECT(ADDRESS(ROW(),COLUMN()-_chom_perc_gap)))), INDIRECT(ADDRESS(ROW(),COLUMN()-_chom_perc_gap))*(1-AY$5)*(1-$BH$5), "")</f>
        <v/>
      </c>
      <c r="AZ17" s="160" t="str" cm="1">
        <f t="array" aca="1" ref="AZ17" ca="1">IF(AND($J17=1,ISNUMBER(INDIRECT(ADDRESS(ROW(),COLUMN()-_chom_perc_gap)))), INDIRECT(ADDRESS(ROW(),COLUMN()-_chom_perc_gap))*(1-AZ$5)*(1-$BH$5), "")</f>
        <v/>
      </c>
      <c r="BA17" s="160" t="str" cm="1">
        <f t="array" aca="1" ref="BA17" ca="1">IF(AND($J17=1,ISNUMBER(INDIRECT(ADDRESS(ROW(),COLUMN()-_chom_perc_gap)))), INDIRECT(ADDRESS(ROW(),COLUMN()-_chom_perc_gap))*(1-BA$5)*(1-$BH$5), "")</f>
        <v/>
      </c>
      <c r="BB17" s="160" t="str" cm="1">
        <f t="array" aca="1" ref="BB17" ca="1">IF(AND($J17=1,ISNUMBER(INDIRECT(ADDRESS(ROW(),COLUMN()-_chom_perc_gap)))), INDIRECT(ADDRESS(ROW(),COLUMN()-_chom_perc_gap))*(1-BB$5)*(1-$BH$5), "")</f>
        <v/>
      </c>
      <c r="BC17" s="161" t="str" cm="1">
        <f t="array" aca="1" ref="BC17" ca="1">IF(AND($J17=1,ISNUMBER(INDIRECT(ADDRESS(ROW(),COLUMN()-_chom_perc_gap)))), INDIRECT(ADDRESS(ROW(),COLUMN()-_chom_perc_gap))*(1-BC$5)*(1-$BH$5), "")</f>
        <v/>
      </c>
      <c r="BD17" s="218"/>
      <c r="BE17" s="238" t="str">
        <f t="shared" si="11"/>
        <v/>
      </c>
      <c r="BF17" s="130" t="str">
        <f t="shared" si="12"/>
        <v/>
      </c>
      <c r="BG17" s="239"/>
      <c r="BH17" s="240" t="str">
        <f t="shared" si="5"/>
        <v/>
      </c>
    </row>
    <row r="18" spans="2:60" s="132" customFormat="1" ht="14.95" customHeight="1" x14ac:dyDescent="0.25">
      <c r="B18" s="691">
        <v>10</v>
      </c>
      <c r="C18" s="554"/>
      <c r="D18" s="575"/>
      <c r="E18" s="575"/>
      <c r="F18" s="575"/>
      <c r="G18" s="576"/>
      <c r="H18" s="577"/>
      <c r="I18" s="218"/>
      <c r="J18" s="147">
        <f t="shared" si="6"/>
        <v>0</v>
      </c>
      <c r="K18" s="241" t="str">
        <f t="shared" ca="1" si="0"/>
        <v/>
      </c>
      <c r="L18" s="852" t="str">
        <f t="shared" si="7"/>
        <v/>
      </c>
      <c r="M18" s="150" t="str">
        <f t="shared" si="8"/>
        <v>$O$18:$AD$18</v>
      </c>
      <c r="N18" s="218"/>
      <c r="O18" s="584"/>
      <c r="P18" s="585"/>
      <c r="Q18" s="585"/>
      <c r="R18" s="585"/>
      <c r="S18" s="58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6"/>
      <c r="AE18" s="218"/>
      <c r="AF18" s="232" t="str">
        <f t="shared" ca="1" si="1"/>
        <v/>
      </c>
      <c r="AG18" s="243" t="str">
        <f t="shared" si="9"/>
        <v/>
      </c>
      <c r="AH18" s="218"/>
      <c r="AI18" s="244" t="str">
        <f t="shared" si="2"/>
        <v/>
      </c>
      <c r="AJ18" s="245" t="str">
        <f t="shared" si="3"/>
        <v/>
      </c>
      <c r="AK18" s="236"/>
      <c r="AL18" s="246" t="str">
        <f t="shared" si="10"/>
        <v/>
      </c>
      <c r="AM18" s="236"/>
      <c r="AN18" s="159" t="str" cm="1">
        <f t="array" aca="1" ref="AN18" ca="1">IF(AND($J18=1,ISNUMBER(INDIRECT(ADDRESS(ROW(),COLUMN()-_chom_perc_gap)))), INDIRECT(ADDRESS(ROW(),COLUMN()-_chom_perc_gap))*(1-AN$5)*(1-$BH$5), "")</f>
        <v/>
      </c>
      <c r="AO18" s="160" t="str" cm="1">
        <f t="array" aca="1" ref="AO18" ca="1">IF(AND($J18=1,ISNUMBER(INDIRECT(ADDRESS(ROW(),COLUMN()-_chom_perc_gap)))), INDIRECT(ADDRESS(ROW(),COLUMN()-_chom_perc_gap))*(1-AO$5)*(1-$BH$5), "")</f>
        <v/>
      </c>
      <c r="AP18" s="160" t="str" cm="1">
        <f t="array" aca="1" ref="AP18" ca="1">IF(AND($J18=1,ISNUMBER(INDIRECT(ADDRESS(ROW(),COLUMN()-_chom_perc_gap)))), INDIRECT(ADDRESS(ROW(),COLUMN()-_chom_perc_gap))*(1-AP$5)*(1-$BH$5), "")</f>
        <v/>
      </c>
      <c r="AQ18" s="160" t="str" cm="1">
        <f t="array" aca="1" ref="AQ18" ca="1">IF(AND($J18=1,ISNUMBER(INDIRECT(ADDRESS(ROW(),COLUMN()-_chom_perc_gap)))), INDIRECT(ADDRESS(ROW(),COLUMN()-_chom_perc_gap))*(1-AQ$5)*(1-$BH$5), "")</f>
        <v/>
      </c>
      <c r="AR18" s="160" t="str" cm="1">
        <f t="array" aca="1" ref="AR18" ca="1">IF(AND($J18=1,ISNUMBER(INDIRECT(ADDRESS(ROW(),COLUMN()-_chom_perc_gap)))), INDIRECT(ADDRESS(ROW(),COLUMN()-_chom_perc_gap))*(1-AR$5)*(1-$BH$5), "")</f>
        <v/>
      </c>
      <c r="AS18" s="160" t="str" cm="1">
        <f t="array" aca="1" ref="AS18" ca="1">IF(AND($J18=1,ISNUMBER(INDIRECT(ADDRESS(ROW(),COLUMN()-_chom_perc_gap)))), INDIRECT(ADDRESS(ROW(),COLUMN()-_chom_perc_gap))*(1-AS$5)*(1-$BH$5), "")</f>
        <v/>
      </c>
      <c r="AT18" s="160" t="str" cm="1">
        <f t="array" aca="1" ref="AT18" ca="1">IF(AND($J18=1,ISNUMBER(INDIRECT(ADDRESS(ROW(),COLUMN()-_chom_perc_gap)))), INDIRECT(ADDRESS(ROW(),COLUMN()-_chom_perc_gap))*(1-AT$5)*(1-$BH$5), "")</f>
        <v/>
      </c>
      <c r="AU18" s="160" t="str" cm="1">
        <f t="array" aca="1" ref="AU18" ca="1">IF(AND($J18=1,ISNUMBER(INDIRECT(ADDRESS(ROW(),COLUMN()-_chom_perc_gap)))), INDIRECT(ADDRESS(ROW(),COLUMN()-_chom_perc_gap))*(1-AU$5)*(1-$BH$5), "")</f>
        <v/>
      </c>
      <c r="AV18" s="160" t="str" cm="1">
        <f t="array" aca="1" ref="AV18" ca="1">IF(AND($J18=1,ISNUMBER(INDIRECT(ADDRESS(ROW(),COLUMN()-_chom_perc_gap)))), INDIRECT(ADDRESS(ROW(),COLUMN()-_chom_perc_gap))*(1-AV$5)*(1-$BH$5), "")</f>
        <v/>
      </c>
      <c r="AW18" s="160" t="str" cm="1">
        <f t="array" aca="1" ref="AW18" ca="1">IF(AND($J18=1,ISNUMBER(INDIRECT(ADDRESS(ROW(),COLUMN()-_chom_perc_gap)))), INDIRECT(ADDRESS(ROW(),COLUMN()-_chom_perc_gap))*(1-AW$5)*(1-$BH$5), "")</f>
        <v/>
      </c>
      <c r="AX18" s="160" t="str" cm="1">
        <f t="array" aca="1" ref="AX18" ca="1">IF(AND($J18=1,ISNUMBER(INDIRECT(ADDRESS(ROW(),COLUMN()-_chom_perc_gap)))), INDIRECT(ADDRESS(ROW(),COLUMN()-_chom_perc_gap))*(1-AX$5)*(1-$BH$5), "")</f>
        <v/>
      </c>
      <c r="AY18" s="160" t="str" cm="1">
        <f t="array" aca="1" ref="AY18" ca="1">IF(AND($J18=1,ISNUMBER(INDIRECT(ADDRESS(ROW(),COLUMN()-_chom_perc_gap)))), INDIRECT(ADDRESS(ROW(),COLUMN()-_chom_perc_gap))*(1-AY$5)*(1-$BH$5), "")</f>
        <v/>
      </c>
      <c r="AZ18" s="160" t="str" cm="1">
        <f t="array" aca="1" ref="AZ18" ca="1">IF(AND($J18=1,ISNUMBER(INDIRECT(ADDRESS(ROW(),COLUMN()-_chom_perc_gap)))), INDIRECT(ADDRESS(ROW(),COLUMN()-_chom_perc_gap))*(1-AZ$5)*(1-$BH$5), "")</f>
        <v/>
      </c>
      <c r="BA18" s="160" t="str" cm="1">
        <f t="array" aca="1" ref="BA18" ca="1">IF(AND($J18=1,ISNUMBER(INDIRECT(ADDRESS(ROW(),COLUMN()-_chom_perc_gap)))), INDIRECT(ADDRESS(ROW(),COLUMN()-_chom_perc_gap))*(1-BA$5)*(1-$BH$5), "")</f>
        <v/>
      </c>
      <c r="BB18" s="160" t="str" cm="1">
        <f t="array" aca="1" ref="BB18" ca="1">IF(AND($J18=1,ISNUMBER(INDIRECT(ADDRESS(ROW(),COLUMN()-_chom_perc_gap)))), INDIRECT(ADDRESS(ROW(),COLUMN()-_chom_perc_gap))*(1-BB$5)*(1-$BH$5), "")</f>
        <v/>
      </c>
      <c r="BC18" s="161" t="str" cm="1">
        <f t="array" aca="1" ref="BC18" ca="1">IF(AND($J18=1,ISNUMBER(INDIRECT(ADDRESS(ROW(),COLUMN()-_chom_perc_gap)))), INDIRECT(ADDRESS(ROW(),COLUMN()-_chom_perc_gap))*(1-BC$5)*(1-$BH$5), "")</f>
        <v/>
      </c>
      <c r="BD18" s="218"/>
      <c r="BE18" s="238" t="str">
        <f t="shared" si="11"/>
        <v/>
      </c>
      <c r="BF18" s="130" t="str">
        <f t="shared" si="12"/>
        <v/>
      </c>
      <c r="BG18" s="239"/>
      <c r="BH18" s="240" t="str">
        <f t="shared" si="5"/>
        <v/>
      </c>
    </row>
    <row r="19" spans="2:60" s="132" customFormat="1" ht="14.95" customHeight="1" x14ac:dyDescent="0.25">
      <c r="B19" s="691">
        <v>11</v>
      </c>
      <c r="C19" s="554"/>
      <c r="D19" s="575"/>
      <c r="E19" s="575"/>
      <c r="F19" s="575"/>
      <c r="G19" s="576"/>
      <c r="H19" s="577"/>
      <c r="I19" s="218"/>
      <c r="J19" s="147">
        <f t="shared" si="6"/>
        <v>0</v>
      </c>
      <c r="K19" s="241" t="str">
        <f t="shared" ca="1" si="0"/>
        <v/>
      </c>
      <c r="L19" s="852" t="str">
        <f t="shared" si="7"/>
        <v/>
      </c>
      <c r="M19" s="150" t="str">
        <f t="shared" si="8"/>
        <v>$O$19:$AD$19</v>
      </c>
      <c r="N19" s="218"/>
      <c r="O19" s="584"/>
      <c r="P19" s="585"/>
      <c r="Q19" s="585"/>
      <c r="R19" s="585"/>
      <c r="S19" s="585"/>
      <c r="T19" s="585"/>
      <c r="U19" s="585"/>
      <c r="V19" s="585"/>
      <c r="W19" s="585"/>
      <c r="X19" s="585"/>
      <c r="Y19" s="585"/>
      <c r="Z19" s="585"/>
      <c r="AA19" s="585"/>
      <c r="AB19" s="585"/>
      <c r="AC19" s="585"/>
      <c r="AD19" s="586"/>
      <c r="AE19" s="218"/>
      <c r="AF19" s="232" t="str">
        <f t="shared" ca="1" si="1"/>
        <v/>
      </c>
      <c r="AG19" s="243" t="str">
        <f t="shared" si="9"/>
        <v/>
      </c>
      <c r="AH19" s="218"/>
      <c r="AI19" s="244" t="str">
        <f t="shared" si="2"/>
        <v/>
      </c>
      <c r="AJ19" s="245" t="str">
        <f t="shared" si="3"/>
        <v/>
      </c>
      <c r="AK19" s="236"/>
      <c r="AL19" s="246" t="str">
        <f t="shared" si="10"/>
        <v/>
      </c>
      <c r="AM19" s="236"/>
      <c r="AN19" s="159" t="str" cm="1">
        <f t="array" aca="1" ref="AN19" ca="1">IF(AND($J19=1,ISNUMBER(INDIRECT(ADDRESS(ROW(),COLUMN()-_chom_perc_gap)))), INDIRECT(ADDRESS(ROW(),COLUMN()-_chom_perc_gap))*(1-AN$5)*(1-$BH$5), "")</f>
        <v/>
      </c>
      <c r="AO19" s="160" t="str" cm="1">
        <f t="array" aca="1" ref="AO19" ca="1">IF(AND($J19=1,ISNUMBER(INDIRECT(ADDRESS(ROW(),COLUMN()-_chom_perc_gap)))), INDIRECT(ADDRESS(ROW(),COLUMN()-_chom_perc_gap))*(1-AO$5)*(1-$BH$5), "")</f>
        <v/>
      </c>
      <c r="AP19" s="160" t="str" cm="1">
        <f t="array" aca="1" ref="AP19" ca="1">IF(AND($J19=1,ISNUMBER(INDIRECT(ADDRESS(ROW(),COLUMN()-_chom_perc_gap)))), INDIRECT(ADDRESS(ROW(),COLUMN()-_chom_perc_gap))*(1-AP$5)*(1-$BH$5), "")</f>
        <v/>
      </c>
      <c r="AQ19" s="160" t="str" cm="1">
        <f t="array" aca="1" ref="AQ19" ca="1">IF(AND($J19=1,ISNUMBER(INDIRECT(ADDRESS(ROW(),COLUMN()-_chom_perc_gap)))), INDIRECT(ADDRESS(ROW(),COLUMN()-_chom_perc_gap))*(1-AQ$5)*(1-$BH$5), "")</f>
        <v/>
      </c>
      <c r="AR19" s="160" t="str" cm="1">
        <f t="array" aca="1" ref="AR19" ca="1">IF(AND($J19=1,ISNUMBER(INDIRECT(ADDRESS(ROW(),COLUMN()-_chom_perc_gap)))), INDIRECT(ADDRESS(ROW(),COLUMN()-_chom_perc_gap))*(1-AR$5)*(1-$BH$5), "")</f>
        <v/>
      </c>
      <c r="AS19" s="160" t="str" cm="1">
        <f t="array" aca="1" ref="AS19" ca="1">IF(AND($J19=1,ISNUMBER(INDIRECT(ADDRESS(ROW(),COLUMN()-_chom_perc_gap)))), INDIRECT(ADDRESS(ROW(),COLUMN()-_chom_perc_gap))*(1-AS$5)*(1-$BH$5), "")</f>
        <v/>
      </c>
      <c r="AT19" s="160" t="str" cm="1">
        <f t="array" aca="1" ref="AT19" ca="1">IF(AND($J19=1,ISNUMBER(INDIRECT(ADDRESS(ROW(),COLUMN()-_chom_perc_gap)))), INDIRECT(ADDRESS(ROW(),COLUMN()-_chom_perc_gap))*(1-AT$5)*(1-$BH$5), "")</f>
        <v/>
      </c>
      <c r="AU19" s="160" t="str" cm="1">
        <f t="array" aca="1" ref="AU19" ca="1">IF(AND($J19=1,ISNUMBER(INDIRECT(ADDRESS(ROW(),COLUMN()-_chom_perc_gap)))), INDIRECT(ADDRESS(ROW(),COLUMN()-_chom_perc_gap))*(1-AU$5)*(1-$BH$5), "")</f>
        <v/>
      </c>
      <c r="AV19" s="160" t="str" cm="1">
        <f t="array" aca="1" ref="AV19" ca="1">IF(AND($J19=1,ISNUMBER(INDIRECT(ADDRESS(ROW(),COLUMN()-_chom_perc_gap)))), INDIRECT(ADDRESS(ROW(),COLUMN()-_chom_perc_gap))*(1-AV$5)*(1-$BH$5), "")</f>
        <v/>
      </c>
      <c r="AW19" s="160" t="str" cm="1">
        <f t="array" aca="1" ref="AW19" ca="1">IF(AND($J19=1,ISNUMBER(INDIRECT(ADDRESS(ROW(),COLUMN()-_chom_perc_gap)))), INDIRECT(ADDRESS(ROW(),COLUMN()-_chom_perc_gap))*(1-AW$5)*(1-$BH$5), "")</f>
        <v/>
      </c>
      <c r="AX19" s="160" t="str" cm="1">
        <f t="array" aca="1" ref="AX19" ca="1">IF(AND($J19=1,ISNUMBER(INDIRECT(ADDRESS(ROW(),COLUMN()-_chom_perc_gap)))), INDIRECT(ADDRESS(ROW(),COLUMN()-_chom_perc_gap))*(1-AX$5)*(1-$BH$5), "")</f>
        <v/>
      </c>
      <c r="AY19" s="160" t="str" cm="1">
        <f t="array" aca="1" ref="AY19" ca="1">IF(AND($J19=1,ISNUMBER(INDIRECT(ADDRESS(ROW(),COLUMN()-_chom_perc_gap)))), INDIRECT(ADDRESS(ROW(),COLUMN()-_chom_perc_gap))*(1-AY$5)*(1-$BH$5), "")</f>
        <v/>
      </c>
      <c r="AZ19" s="160" t="str" cm="1">
        <f t="array" aca="1" ref="AZ19" ca="1">IF(AND($J19=1,ISNUMBER(INDIRECT(ADDRESS(ROW(),COLUMN()-_chom_perc_gap)))), INDIRECT(ADDRESS(ROW(),COLUMN()-_chom_perc_gap))*(1-AZ$5)*(1-$BH$5), "")</f>
        <v/>
      </c>
      <c r="BA19" s="160" t="str" cm="1">
        <f t="array" aca="1" ref="BA19" ca="1">IF(AND($J19=1,ISNUMBER(INDIRECT(ADDRESS(ROW(),COLUMN()-_chom_perc_gap)))), INDIRECT(ADDRESS(ROW(),COLUMN()-_chom_perc_gap))*(1-BA$5)*(1-$BH$5), "")</f>
        <v/>
      </c>
      <c r="BB19" s="160" t="str" cm="1">
        <f t="array" aca="1" ref="BB19" ca="1">IF(AND($J19=1,ISNUMBER(INDIRECT(ADDRESS(ROW(),COLUMN()-_chom_perc_gap)))), INDIRECT(ADDRESS(ROW(),COLUMN()-_chom_perc_gap))*(1-BB$5)*(1-$BH$5), "")</f>
        <v/>
      </c>
      <c r="BC19" s="161" t="str" cm="1">
        <f t="array" aca="1" ref="BC19" ca="1">IF(AND($J19=1,ISNUMBER(INDIRECT(ADDRESS(ROW(),COLUMN()-_chom_perc_gap)))), INDIRECT(ADDRESS(ROW(),COLUMN()-_chom_perc_gap))*(1-BC$5)*(1-$BH$5), "")</f>
        <v/>
      </c>
      <c r="BD19" s="218"/>
      <c r="BE19" s="238" t="str">
        <f t="shared" si="11"/>
        <v/>
      </c>
      <c r="BF19" s="130" t="str">
        <f t="shared" si="12"/>
        <v/>
      </c>
      <c r="BG19" s="239"/>
      <c r="BH19" s="240" t="str">
        <f t="shared" si="5"/>
        <v/>
      </c>
    </row>
    <row r="20" spans="2:60" s="132" customFormat="1" ht="14.95" customHeight="1" x14ac:dyDescent="0.25">
      <c r="B20" s="691">
        <v>12</v>
      </c>
      <c r="C20" s="554"/>
      <c r="D20" s="575"/>
      <c r="E20" s="575"/>
      <c r="F20" s="575"/>
      <c r="G20" s="576"/>
      <c r="H20" s="577"/>
      <c r="I20" s="218"/>
      <c r="J20" s="147">
        <f t="shared" si="6"/>
        <v>0</v>
      </c>
      <c r="K20" s="241" t="str">
        <f t="shared" ca="1" si="0"/>
        <v/>
      </c>
      <c r="L20" s="852" t="str">
        <f t="shared" si="7"/>
        <v/>
      </c>
      <c r="M20" s="150" t="str">
        <f t="shared" si="8"/>
        <v>$O$20:$AD$20</v>
      </c>
      <c r="N20" s="218"/>
      <c r="O20" s="584"/>
      <c r="P20" s="585"/>
      <c r="Q20" s="585"/>
      <c r="R20" s="585"/>
      <c r="S20" s="585"/>
      <c r="T20" s="585"/>
      <c r="U20" s="585"/>
      <c r="V20" s="585"/>
      <c r="W20" s="585"/>
      <c r="X20" s="585"/>
      <c r="Y20" s="585"/>
      <c r="Z20" s="585"/>
      <c r="AA20" s="585"/>
      <c r="AB20" s="585"/>
      <c r="AC20" s="585"/>
      <c r="AD20" s="586"/>
      <c r="AE20" s="218"/>
      <c r="AF20" s="232" t="str">
        <f t="shared" ca="1" si="1"/>
        <v/>
      </c>
      <c r="AG20" s="243" t="str">
        <f t="shared" si="9"/>
        <v/>
      </c>
      <c r="AH20" s="218"/>
      <c r="AI20" s="244" t="str">
        <f t="shared" si="2"/>
        <v/>
      </c>
      <c r="AJ20" s="245" t="str">
        <f t="shared" si="3"/>
        <v/>
      </c>
      <c r="AK20" s="236"/>
      <c r="AL20" s="246" t="str">
        <f t="shared" si="10"/>
        <v/>
      </c>
      <c r="AM20" s="236"/>
      <c r="AN20" s="159" t="str" cm="1">
        <f t="array" aca="1" ref="AN20" ca="1">IF(AND($J20=1,ISNUMBER(INDIRECT(ADDRESS(ROW(),COLUMN()-_chom_perc_gap)))), INDIRECT(ADDRESS(ROW(),COLUMN()-_chom_perc_gap))*(1-AN$5)*(1-$BH$5), "")</f>
        <v/>
      </c>
      <c r="AO20" s="160" t="str" cm="1">
        <f t="array" aca="1" ref="AO20" ca="1">IF(AND($J20=1,ISNUMBER(INDIRECT(ADDRESS(ROW(),COLUMN()-_chom_perc_gap)))), INDIRECT(ADDRESS(ROW(),COLUMN()-_chom_perc_gap))*(1-AO$5)*(1-$BH$5), "")</f>
        <v/>
      </c>
      <c r="AP20" s="160" t="str" cm="1">
        <f t="array" aca="1" ref="AP20" ca="1">IF(AND($J20=1,ISNUMBER(INDIRECT(ADDRESS(ROW(),COLUMN()-_chom_perc_gap)))), INDIRECT(ADDRESS(ROW(),COLUMN()-_chom_perc_gap))*(1-AP$5)*(1-$BH$5), "")</f>
        <v/>
      </c>
      <c r="AQ20" s="160" t="str" cm="1">
        <f t="array" aca="1" ref="AQ20" ca="1">IF(AND($J20=1,ISNUMBER(INDIRECT(ADDRESS(ROW(),COLUMN()-_chom_perc_gap)))), INDIRECT(ADDRESS(ROW(),COLUMN()-_chom_perc_gap))*(1-AQ$5)*(1-$BH$5), "")</f>
        <v/>
      </c>
      <c r="AR20" s="160" t="str" cm="1">
        <f t="array" aca="1" ref="AR20" ca="1">IF(AND($J20=1,ISNUMBER(INDIRECT(ADDRESS(ROW(),COLUMN()-_chom_perc_gap)))), INDIRECT(ADDRESS(ROW(),COLUMN()-_chom_perc_gap))*(1-AR$5)*(1-$BH$5), "")</f>
        <v/>
      </c>
      <c r="AS20" s="160" t="str" cm="1">
        <f t="array" aca="1" ref="AS20" ca="1">IF(AND($J20=1,ISNUMBER(INDIRECT(ADDRESS(ROW(),COLUMN()-_chom_perc_gap)))), INDIRECT(ADDRESS(ROW(),COLUMN()-_chom_perc_gap))*(1-AS$5)*(1-$BH$5), "")</f>
        <v/>
      </c>
      <c r="AT20" s="160" t="str" cm="1">
        <f t="array" aca="1" ref="AT20" ca="1">IF(AND($J20=1,ISNUMBER(INDIRECT(ADDRESS(ROW(),COLUMN()-_chom_perc_gap)))), INDIRECT(ADDRESS(ROW(),COLUMN()-_chom_perc_gap))*(1-AT$5)*(1-$BH$5), "")</f>
        <v/>
      </c>
      <c r="AU20" s="160" t="str" cm="1">
        <f t="array" aca="1" ref="AU20" ca="1">IF(AND($J20=1,ISNUMBER(INDIRECT(ADDRESS(ROW(),COLUMN()-_chom_perc_gap)))), INDIRECT(ADDRESS(ROW(),COLUMN()-_chom_perc_gap))*(1-AU$5)*(1-$BH$5), "")</f>
        <v/>
      </c>
      <c r="AV20" s="160" t="str" cm="1">
        <f t="array" aca="1" ref="AV20" ca="1">IF(AND($J20=1,ISNUMBER(INDIRECT(ADDRESS(ROW(),COLUMN()-_chom_perc_gap)))), INDIRECT(ADDRESS(ROW(),COLUMN()-_chom_perc_gap))*(1-AV$5)*(1-$BH$5), "")</f>
        <v/>
      </c>
      <c r="AW20" s="160" t="str" cm="1">
        <f t="array" aca="1" ref="AW20" ca="1">IF(AND($J20=1,ISNUMBER(INDIRECT(ADDRESS(ROW(),COLUMN()-_chom_perc_gap)))), INDIRECT(ADDRESS(ROW(),COLUMN()-_chom_perc_gap))*(1-AW$5)*(1-$BH$5), "")</f>
        <v/>
      </c>
      <c r="AX20" s="160" t="str" cm="1">
        <f t="array" aca="1" ref="AX20" ca="1">IF(AND($J20=1,ISNUMBER(INDIRECT(ADDRESS(ROW(),COLUMN()-_chom_perc_gap)))), INDIRECT(ADDRESS(ROW(),COLUMN()-_chom_perc_gap))*(1-AX$5)*(1-$BH$5), "")</f>
        <v/>
      </c>
      <c r="AY20" s="160" t="str" cm="1">
        <f t="array" aca="1" ref="AY20" ca="1">IF(AND($J20=1,ISNUMBER(INDIRECT(ADDRESS(ROW(),COLUMN()-_chom_perc_gap)))), INDIRECT(ADDRESS(ROW(),COLUMN()-_chom_perc_gap))*(1-AY$5)*(1-$BH$5), "")</f>
        <v/>
      </c>
      <c r="AZ20" s="160" t="str" cm="1">
        <f t="array" aca="1" ref="AZ20" ca="1">IF(AND($J20=1,ISNUMBER(INDIRECT(ADDRESS(ROW(),COLUMN()-_chom_perc_gap)))), INDIRECT(ADDRESS(ROW(),COLUMN()-_chom_perc_gap))*(1-AZ$5)*(1-$BH$5), "")</f>
        <v/>
      </c>
      <c r="BA20" s="160" t="str" cm="1">
        <f t="array" aca="1" ref="BA20" ca="1">IF(AND($J20=1,ISNUMBER(INDIRECT(ADDRESS(ROW(),COLUMN()-_chom_perc_gap)))), INDIRECT(ADDRESS(ROW(),COLUMN()-_chom_perc_gap))*(1-BA$5)*(1-$BH$5), "")</f>
        <v/>
      </c>
      <c r="BB20" s="160" t="str" cm="1">
        <f t="array" aca="1" ref="BB20" ca="1">IF(AND($J20=1,ISNUMBER(INDIRECT(ADDRESS(ROW(),COLUMN()-_chom_perc_gap)))), INDIRECT(ADDRESS(ROW(),COLUMN()-_chom_perc_gap))*(1-BB$5)*(1-$BH$5), "")</f>
        <v/>
      </c>
      <c r="BC20" s="161" t="str" cm="1">
        <f t="array" aca="1" ref="BC20" ca="1">IF(AND($J20=1,ISNUMBER(INDIRECT(ADDRESS(ROW(),COLUMN()-_chom_perc_gap)))), INDIRECT(ADDRESS(ROW(),COLUMN()-_chom_perc_gap))*(1-BC$5)*(1-$BH$5), "")</f>
        <v/>
      </c>
      <c r="BD20" s="218"/>
      <c r="BE20" s="238" t="str">
        <f t="shared" si="11"/>
        <v/>
      </c>
      <c r="BF20" s="130" t="str">
        <f t="shared" si="12"/>
        <v/>
      </c>
      <c r="BG20" s="239"/>
      <c r="BH20" s="240" t="str">
        <f t="shared" si="5"/>
        <v/>
      </c>
    </row>
    <row r="21" spans="2:60" s="132" customFormat="1" ht="14.95" customHeight="1" x14ac:dyDescent="0.25">
      <c r="B21" s="691">
        <v>13</v>
      </c>
      <c r="C21" s="554"/>
      <c r="D21" s="575"/>
      <c r="E21" s="575"/>
      <c r="F21" s="575"/>
      <c r="G21" s="576"/>
      <c r="H21" s="577"/>
      <c r="I21" s="218"/>
      <c r="J21" s="147">
        <f t="shared" si="6"/>
        <v>0</v>
      </c>
      <c r="K21" s="241" t="str">
        <f t="shared" ca="1" si="0"/>
        <v/>
      </c>
      <c r="L21" s="852" t="str">
        <f t="shared" si="7"/>
        <v/>
      </c>
      <c r="M21" s="150" t="str">
        <f t="shared" si="8"/>
        <v>$O$21:$AD$21</v>
      </c>
      <c r="N21" s="218"/>
      <c r="O21" s="584"/>
      <c r="P21" s="585"/>
      <c r="Q21" s="585"/>
      <c r="R21" s="585"/>
      <c r="S21" s="58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6"/>
      <c r="AE21" s="218"/>
      <c r="AF21" s="232" t="str">
        <f t="shared" ca="1" si="1"/>
        <v/>
      </c>
      <c r="AG21" s="243" t="str">
        <f t="shared" si="9"/>
        <v/>
      </c>
      <c r="AH21" s="218"/>
      <c r="AI21" s="244" t="str">
        <f t="shared" si="2"/>
        <v/>
      </c>
      <c r="AJ21" s="245" t="str">
        <f t="shared" si="3"/>
        <v/>
      </c>
      <c r="AK21" s="236"/>
      <c r="AL21" s="246" t="str">
        <f t="shared" si="10"/>
        <v/>
      </c>
      <c r="AM21" s="236"/>
      <c r="AN21" s="159" t="str" cm="1">
        <f t="array" aca="1" ref="AN21" ca="1">IF(AND($J21=1,ISNUMBER(INDIRECT(ADDRESS(ROW(),COLUMN()-_chom_perc_gap)))), INDIRECT(ADDRESS(ROW(),COLUMN()-_chom_perc_gap))*(1-AN$5)*(1-$BH$5), "")</f>
        <v/>
      </c>
      <c r="AO21" s="160" t="str" cm="1">
        <f t="array" aca="1" ref="AO21" ca="1">IF(AND($J21=1,ISNUMBER(INDIRECT(ADDRESS(ROW(),COLUMN()-_chom_perc_gap)))), INDIRECT(ADDRESS(ROW(),COLUMN()-_chom_perc_gap))*(1-AO$5)*(1-$BH$5), "")</f>
        <v/>
      </c>
      <c r="AP21" s="160" t="str" cm="1">
        <f t="array" aca="1" ref="AP21" ca="1">IF(AND($J21=1,ISNUMBER(INDIRECT(ADDRESS(ROW(),COLUMN()-_chom_perc_gap)))), INDIRECT(ADDRESS(ROW(),COLUMN()-_chom_perc_gap))*(1-AP$5)*(1-$BH$5), "")</f>
        <v/>
      </c>
      <c r="AQ21" s="160" t="str" cm="1">
        <f t="array" aca="1" ref="AQ21" ca="1">IF(AND($J21=1,ISNUMBER(INDIRECT(ADDRESS(ROW(),COLUMN()-_chom_perc_gap)))), INDIRECT(ADDRESS(ROW(),COLUMN()-_chom_perc_gap))*(1-AQ$5)*(1-$BH$5), "")</f>
        <v/>
      </c>
      <c r="AR21" s="160" t="str" cm="1">
        <f t="array" aca="1" ref="AR21" ca="1">IF(AND($J21=1,ISNUMBER(INDIRECT(ADDRESS(ROW(),COLUMN()-_chom_perc_gap)))), INDIRECT(ADDRESS(ROW(),COLUMN()-_chom_perc_gap))*(1-AR$5)*(1-$BH$5), "")</f>
        <v/>
      </c>
      <c r="AS21" s="160" t="str" cm="1">
        <f t="array" aca="1" ref="AS21" ca="1">IF(AND($J21=1,ISNUMBER(INDIRECT(ADDRESS(ROW(),COLUMN()-_chom_perc_gap)))), INDIRECT(ADDRESS(ROW(),COLUMN()-_chom_perc_gap))*(1-AS$5)*(1-$BH$5), "")</f>
        <v/>
      </c>
      <c r="AT21" s="160" t="str" cm="1">
        <f t="array" aca="1" ref="AT21" ca="1">IF(AND($J21=1,ISNUMBER(INDIRECT(ADDRESS(ROW(),COLUMN()-_chom_perc_gap)))), INDIRECT(ADDRESS(ROW(),COLUMN()-_chom_perc_gap))*(1-AT$5)*(1-$BH$5), "")</f>
        <v/>
      </c>
      <c r="AU21" s="160" t="str" cm="1">
        <f t="array" aca="1" ref="AU21" ca="1">IF(AND($J21=1,ISNUMBER(INDIRECT(ADDRESS(ROW(),COLUMN()-_chom_perc_gap)))), INDIRECT(ADDRESS(ROW(),COLUMN()-_chom_perc_gap))*(1-AU$5)*(1-$BH$5), "")</f>
        <v/>
      </c>
      <c r="AV21" s="160" t="str" cm="1">
        <f t="array" aca="1" ref="AV21" ca="1">IF(AND($J21=1,ISNUMBER(INDIRECT(ADDRESS(ROW(),COLUMN()-_chom_perc_gap)))), INDIRECT(ADDRESS(ROW(),COLUMN()-_chom_perc_gap))*(1-AV$5)*(1-$BH$5), "")</f>
        <v/>
      </c>
      <c r="AW21" s="160" t="str" cm="1">
        <f t="array" aca="1" ref="AW21" ca="1">IF(AND($J21=1,ISNUMBER(INDIRECT(ADDRESS(ROW(),COLUMN()-_chom_perc_gap)))), INDIRECT(ADDRESS(ROW(),COLUMN()-_chom_perc_gap))*(1-AW$5)*(1-$BH$5), "")</f>
        <v/>
      </c>
      <c r="AX21" s="160" t="str" cm="1">
        <f t="array" aca="1" ref="AX21" ca="1">IF(AND($J21=1,ISNUMBER(INDIRECT(ADDRESS(ROW(),COLUMN()-_chom_perc_gap)))), INDIRECT(ADDRESS(ROW(),COLUMN()-_chom_perc_gap))*(1-AX$5)*(1-$BH$5), "")</f>
        <v/>
      </c>
      <c r="AY21" s="160" t="str" cm="1">
        <f t="array" aca="1" ref="AY21" ca="1">IF(AND($J21=1,ISNUMBER(INDIRECT(ADDRESS(ROW(),COLUMN()-_chom_perc_gap)))), INDIRECT(ADDRESS(ROW(),COLUMN()-_chom_perc_gap))*(1-AY$5)*(1-$BH$5), "")</f>
        <v/>
      </c>
      <c r="AZ21" s="160" t="str" cm="1">
        <f t="array" aca="1" ref="AZ21" ca="1">IF(AND($J21=1,ISNUMBER(INDIRECT(ADDRESS(ROW(),COLUMN()-_chom_perc_gap)))), INDIRECT(ADDRESS(ROW(),COLUMN()-_chom_perc_gap))*(1-AZ$5)*(1-$BH$5), "")</f>
        <v/>
      </c>
      <c r="BA21" s="160" t="str" cm="1">
        <f t="array" aca="1" ref="BA21" ca="1">IF(AND($J21=1,ISNUMBER(INDIRECT(ADDRESS(ROW(),COLUMN()-_chom_perc_gap)))), INDIRECT(ADDRESS(ROW(),COLUMN()-_chom_perc_gap))*(1-BA$5)*(1-$BH$5), "")</f>
        <v/>
      </c>
      <c r="BB21" s="160" t="str" cm="1">
        <f t="array" aca="1" ref="BB21" ca="1">IF(AND($J21=1,ISNUMBER(INDIRECT(ADDRESS(ROW(),COLUMN()-_chom_perc_gap)))), INDIRECT(ADDRESS(ROW(),COLUMN()-_chom_perc_gap))*(1-BB$5)*(1-$BH$5), "")</f>
        <v/>
      </c>
      <c r="BC21" s="161" t="str" cm="1">
        <f t="array" aca="1" ref="BC21" ca="1">IF(AND($J21=1,ISNUMBER(INDIRECT(ADDRESS(ROW(),COLUMN()-_chom_perc_gap)))), INDIRECT(ADDRESS(ROW(),COLUMN()-_chom_perc_gap))*(1-BC$5)*(1-$BH$5), "")</f>
        <v/>
      </c>
      <c r="BD21" s="218"/>
      <c r="BE21" s="238" t="str">
        <f t="shared" si="11"/>
        <v/>
      </c>
      <c r="BF21" s="130" t="str">
        <f t="shared" si="12"/>
        <v/>
      </c>
      <c r="BG21" s="239"/>
      <c r="BH21" s="240" t="str">
        <f t="shared" si="5"/>
        <v/>
      </c>
    </row>
    <row r="22" spans="2:60" s="132" customFormat="1" ht="14.95" customHeight="1" x14ac:dyDescent="0.25">
      <c r="B22" s="691">
        <v>14</v>
      </c>
      <c r="C22" s="554"/>
      <c r="D22" s="575"/>
      <c r="E22" s="575"/>
      <c r="F22" s="575"/>
      <c r="G22" s="576"/>
      <c r="H22" s="577"/>
      <c r="I22" s="218"/>
      <c r="J22" s="147">
        <f t="shared" si="6"/>
        <v>0</v>
      </c>
      <c r="K22" s="241" t="str">
        <f t="shared" ca="1" si="0"/>
        <v/>
      </c>
      <c r="L22" s="852" t="str">
        <f t="shared" si="7"/>
        <v/>
      </c>
      <c r="M22" s="150" t="str">
        <f t="shared" si="8"/>
        <v>$O$22:$AD$22</v>
      </c>
      <c r="N22" s="218"/>
      <c r="O22" s="584"/>
      <c r="P22" s="585"/>
      <c r="Q22" s="585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6"/>
      <c r="AE22" s="218"/>
      <c r="AF22" s="232" t="str">
        <f t="shared" ca="1" si="1"/>
        <v/>
      </c>
      <c r="AG22" s="243" t="str">
        <f t="shared" si="9"/>
        <v/>
      </c>
      <c r="AH22" s="218"/>
      <c r="AI22" s="244" t="str">
        <f t="shared" si="2"/>
        <v/>
      </c>
      <c r="AJ22" s="245" t="str">
        <f t="shared" si="3"/>
        <v/>
      </c>
      <c r="AK22" s="236"/>
      <c r="AL22" s="246" t="str">
        <f t="shared" si="10"/>
        <v/>
      </c>
      <c r="AM22" s="236"/>
      <c r="AN22" s="159" t="str" cm="1">
        <f t="array" aca="1" ref="AN22" ca="1">IF(AND($J22=1,ISNUMBER(INDIRECT(ADDRESS(ROW(),COLUMN()-_chom_perc_gap)))), INDIRECT(ADDRESS(ROW(),COLUMN()-_chom_perc_gap))*(1-AN$5)*(1-$BH$5), "")</f>
        <v/>
      </c>
      <c r="AO22" s="160" t="str" cm="1">
        <f t="array" aca="1" ref="AO22" ca="1">IF(AND($J22=1,ISNUMBER(INDIRECT(ADDRESS(ROW(),COLUMN()-_chom_perc_gap)))), INDIRECT(ADDRESS(ROW(),COLUMN()-_chom_perc_gap))*(1-AO$5)*(1-$BH$5), "")</f>
        <v/>
      </c>
      <c r="AP22" s="160" t="str" cm="1">
        <f t="array" aca="1" ref="AP22" ca="1">IF(AND($J22=1,ISNUMBER(INDIRECT(ADDRESS(ROW(),COLUMN()-_chom_perc_gap)))), INDIRECT(ADDRESS(ROW(),COLUMN()-_chom_perc_gap))*(1-AP$5)*(1-$BH$5), "")</f>
        <v/>
      </c>
      <c r="AQ22" s="160" t="str" cm="1">
        <f t="array" aca="1" ref="AQ22" ca="1">IF(AND($J22=1,ISNUMBER(INDIRECT(ADDRESS(ROW(),COLUMN()-_chom_perc_gap)))), INDIRECT(ADDRESS(ROW(),COLUMN()-_chom_perc_gap))*(1-AQ$5)*(1-$BH$5), "")</f>
        <v/>
      </c>
      <c r="AR22" s="160" t="str" cm="1">
        <f t="array" aca="1" ref="AR22" ca="1">IF(AND($J22=1,ISNUMBER(INDIRECT(ADDRESS(ROW(),COLUMN()-_chom_perc_gap)))), INDIRECT(ADDRESS(ROW(),COLUMN()-_chom_perc_gap))*(1-AR$5)*(1-$BH$5), "")</f>
        <v/>
      </c>
      <c r="AS22" s="160" t="str" cm="1">
        <f t="array" aca="1" ref="AS22" ca="1">IF(AND($J22=1,ISNUMBER(INDIRECT(ADDRESS(ROW(),COLUMN()-_chom_perc_gap)))), INDIRECT(ADDRESS(ROW(),COLUMN()-_chom_perc_gap))*(1-AS$5)*(1-$BH$5), "")</f>
        <v/>
      </c>
      <c r="AT22" s="160" t="str" cm="1">
        <f t="array" aca="1" ref="AT22" ca="1">IF(AND($J22=1,ISNUMBER(INDIRECT(ADDRESS(ROW(),COLUMN()-_chom_perc_gap)))), INDIRECT(ADDRESS(ROW(),COLUMN()-_chom_perc_gap))*(1-AT$5)*(1-$BH$5), "")</f>
        <v/>
      </c>
      <c r="AU22" s="160" t="str" cm="1">
        <f t="array" aca="1" ref="AU22" ca="1">IF(AND($J22=1,ISNUMBER(INDIRECT(ADDRESS(ROW(),COLUMN()-_chom_perc_gap)))), INDIRECT(ADDRESS(ROW(),COLUMN()-_chom_perc_gap))*(1-AU$5)*(1-$BH$5), "")</f>
        <v/>
      </c>
      <c r="AV22" s="160" t="str" cm="1">
        <f t="array" aca="1" ref="AV22" ca="1">IF(AND($J22=1,ISNUMBER(INDIRECT(ADDRESS(ROW(),COLUMN()-_chom_perc_gap)))), INDIRECT(ADDRESS(ROW(),COLUMN()-_chom_perc_gap))*(1-AV$5)*(1-$BH$5), "")</f>
        <v/>
      </c>
      <c r="AW22" s="160" t="str" cm="1">
        <f t="array" aca="1" ref="AW22" ca="1">IF(AND($J22=1,ISNUMBER(INDIRECT(ADDRESS(ROW(),COLUMN()-_chom_perc_gap)))), INDIRECT(ADDRESS(ROW(),COLUMN()-_chom_perc_gap))*(1-AW$5)*(1-$BH$5), "")</f>
        <v/>
      </c>
      <c r="AX22" s="160" t="str" cm="1">
        <f t="array" aca="1" ref="AX22" ca="1">IF(AND($J22=1,ISNUMBER(INDIRECT(ADDRESS(ROW(),COLUMN()-_chom_perc_gap)))), INDIRECT(ADDRESS(ROW(),COLUMN()-_chom_perc_gap))*(1-AX$5)*(1-$BH$5), "")</f>
        <v/>
      </c>
      <c r="AY22" s="160" t="str" cm="1">
        <f t="array" aca="1" ref="AY22" ca="1">IF(AND($J22=1,ISNUMBER(INDIRECT(ADDRESS(ROW(),COLUMN()-_chom_perc_gap)))), INDIRECT(ADDRESS(ROW(),COLUMN()-_chom_perc_gap))*(1-AY$5)*(1-$BH$5), "")</f>
        <v/>
      </c>
      <c r="AZ22" s="160" t="str" cm="1">
        <f t="array" aca="1" ref="AZ22" ca="1">IF(AND($J22=1,ISNUMBER(INDIRECT(ADDRESS(ROW(),COLUMN()-_chom_perc_gap)))), INDIRECT(ADDRESS(ROW(),COLUMN()-_chom_perc_gap))*(1-AZ$5)*(1-$BH$5), "")</f>
        <v/>
      </c>
      <c r="BA22" s="160" t="str" cm="1">
        <f t="array" aca="1" ref="BA22" ca="1">IF(AND($J22=1,ISNUMBER(INDIRECT(ADDRESS(ROW(),COLUMN()-_chom_perc_gap)))), INDIRECT(ADDRESS(ROW(),COLUMN()-_chom_perc_gap))*(1-BA$5)*(1-$BH$5), "")</f>
        <v/>
      </c>
      <c r="BB22" s="160" t="str" cm="1">
        <f t="array" aca="1" ref="BB22" ca="1">IF(AND($J22=1,ISNUMBER(INDIRECT(ADDRESS(ROW(),COLUMN()-_chom_perc_gap)))), INDIRECT(ADDRESS(ROW(),COLUMN()-_chom_perc_gap))*(1-BB$5)*(1-$BH$5), "")</f>
        <v/>
      </c>
      <c r="BC22" s="161" t="str" cm="1">
        <f t="array" aca="1" ref="BC22" ca="1">IF(AND($J22=1,ISNUMBER(INDIRECT(ADDRESS(ROW(),COLUMN()-_chom_perc_gap)))), INDIRECT(ADDRESS(ROW(),COLUMN()-_chom_perc_gap))*(1-BC$5)*(1-$BH$5), "")</f>
        <v/>
      </c>
      <c r="BD22" s="218"/>
      <c r="BE22" s="238" t="str">
        <f t="shared" si="11"/>
        <v/>
      </c>
      <c r="BF22" s="130" t="str">
        <f t="shared" si="12"/>
        <v/>
      </c>
      <c r="BG22" s="239"/>
      <c r="BH22" s="240" t="str">
        <f t="shared" si="5"/>
        <v/>
      </c>
    </row>
    <row r="23" spans="2:60" s="132" customFormat="1" ht="14.95" customHeight="1" x14ac:dyDescent="0.25">
      <c r="B23" s="691">
        <v>15</v>
      </c>
      <c r="C23" s="554"/>
      <c r="D23" s="575"/>
      <c r="E23" s="575"/>
      <c r="F23" s="575"/>
      <c r="G23" s="576"/>
      <c r="H23" s="577"/>
      <c r="I23" s="218"/>
      <c r="J23" s="147">
        <f t="shared" si="6"/>
        <v>0</v>
      </c>
      <c r="K23" s="241" t="str">
        <f t="shared" ca="1" si="0"/>
        <v/>
      </c>
      <c r="L23" s="852" t="str">
        <f t="shared" si="7"/>
        <v/>
      </c>
      <c r="M23" s="150" t="str">
        <f t="shared" si="8"/>
        <v>$O$23:$AD$23</v>
      </c>
      <c r="N23" s="218"/>
      <c r="O23" s="584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6"/>
      <c r="AE23" s="218"/>
      <c r="AF23" s="232" t="str">
        <f t="shared" ca="1" si="1"/>
        <v/>
      </c>
      <c r="AG23" s="243" t="str">
        <f t="shared" si="9"/>
        <v/>
      </c>
      <c r="AH23" s="218"/>
      <c r="AI23" s="244" t="str">
        <f t="shared" si="2"/>
        <v/>
      </c>
      <c r="AJ23" s="245" t="str">
        <f t="shared" si="3"/>
        <v/>
      </c>
      <c r="AK23" s="236"/>
      <c r="AL23" s="246" t="str">
        <f t="shared" si="10"/>
        <v/>
      </c>
      <c r="AM23" s="236"/>
      <c r="AN23" s="159" t="str" cm="1">
        <f t="array" aca="1" ref="AN23" ca="1">IF(AND($J23=1,ISNUMBER(INDIRECT(ADDRESS(ROW(),COLUMN()-_chom_perc_gap)))), INDIRECT(ADDRESS(ROW(),COLUMN()-_chom_perc_gap))*(1-AN$5)*(1-$BH$5), "")</f>
        <v/>
      </c>
      <c r="AO23" s="160" t="str" cm="1">
        <f t="array" aca="1" ref="AO23" ca="1">IF(AND($J23=1,ISNUMBER(INDIRECT(ADDRESS(ROW(),COLUMN()-_chom_perc_gap)))), INDIRECT(ADDRESS(ROW(),COLUMN()-_chom_perc_gap))*(1-AO$5)*(1-$BH$5), "")</f>
        <v/>
      </c>
      <c r="AP23" s="160" t="str" cm="1">
        <f t="array" aca="1" ref="AP23" ca="1">IF(AND($J23=1,ISNUMBER(INDIRECT(ADDRESS(ROW(),COLUMN()-_chom_perc_gap)))), INDIRECT(ADDRESS(ROW(),COLUMN()-_chom_perc_gap))*(1-AP$5)*(1-$BH$5), "")</f>
        <v/>
      </c>
      <c r="AQ23" s="160" t="str" cm="1">
        <f t="array" aca="1" ref="AQ23" ca="1">IF(AND($J23=1,ISNUMBER(INDIRECT(ADDRESS(ROW(),COLUMN()-_chom_perc_gap)))), INDIRECT(ADDRESS(ROW(),COLUMN()-_chom_perc_gap))*(1-AQ$5)*(1-$BH$5), "")</f>
        <v/>
      </c>
      <c r="AR23" s="160" t="str" cm="1">
        <f t="array" aca="1" ref="AR23" ca="1">IF(AND($J23=1,ISNUMBER(INDIRECT(ADDRESS(ROW(),COLUMN()-_chom_perc_gap)))), INDIRECT(ADDRESS(ROW(),COLUMN()-_chom_perc_gap))*(1-AR$5)*(1-$BH$5), "")</f>
        <v/>
      </c>
      <c r="AS23" s="160" t="str" cm="1">
        <f t="array" aca="1" ref="AS23" ca="1">IF(AND($J23=1,ISNUMBER(INDIRECT(ADDRESS(ROW(),COLUMN()-_chom_perc_gap)))), INDIRECT(ADDRESS(ROW(),COLUMN()-_chom_perc_gap))*(1-AS$5)*(1-$BH$5), "")</f>
        <v/>
      </c>
      <c r="AT23" s="160" t="str" cm="1">
        <f t="array" aca="1" ref="AT23" ca="1">IF(AND($J23=1,ISNUMBER(INDIRECT(ADDRESS(ROW(),COLUMN()-_chom_perc_gap)))), INDIRECT(ADDRESS(ROW(),COLUMN()-_chom_perc_gap))*(1-AT$5)*(1-$BH$5), "")</f>
        <v/>
      </c>
      <c r="AU23" s="160" t="str" cm="1">
        <f t="array" aca="1" ref="AU23" ca="1">IF(AND($J23=1,ISNUMBER(INDIRECT(ADDRESS(ROW(),COLUMN()-_chom_perc_gap)))), INDIRECT(ADDRESS(ROW(),COLUMN()-_chom_perc_gap))*(1-AU$5)*(1-$BH$5), "")</f>
        <v/>
      </c>
      <c r="AV23" s="160" t="str" cm="1">
        <f t="array" aca="1" ref="AV23" ca="1">IF(AND($J23=1,ISNUMBER(INDIRECT(ADDRESS(ROW(),COLUMN()-_chom_perc_gap)))), INDIRECT(ADDRESS(ROW(),COLUMN()-_chom_perc_gap))*(1-AV$5)*(1-$BH$5), "")</f>
        <v/>
      </c>
      <c r="AW23" s="160" t="str" cm="1">
        <f t="array" aca="1" ref="AW23" ca="1">IF(AND($J23=1,ISNUMBER(INDIRECT(ADDRESS(ROW(),COLUMN()-_chom_perc_gap)))), INDIRECT(ADDRESS(ROW(),COLUMN()-_chom_perc_gap))*(1-AW$5)*(1-$BH$5), "")</f>
        <v/>
      </c>
      <c r="AX23" s="160" t="str" cm="1">
        <f t="array" aca="1" ref="AX23" ca="1">IF(AND($J23=1,ISNUMBER(INDIRECT(ADDRESS(ROW(),COLUMN()-_chom_perc_gap)))), INDIRECT(ADDRESS(ROW(),COLUMN()-_chom_perc_gap))*(1-AX$5)*(1-$BH$5), "")</f>
        <v/>
      </c>
      <c r="AY23" s="160" t="str" cm="1">
        <f t="array" aca="1" ref="AY23" ca="1">IF(AND($J23=1,ISNUMBER(INDIRECT(ADDRESS(ROW(),COLUMN()-_chom_perc_gap)))), INDIRECT(ADDRESS(ROW(),COLUMN()-_chom_perc_gap))*(1-AY$5)*(1-$BH$5), "")</f>
        <v/>
      </c>
      <c r="AZ23" s="160" t="str" cm="1">
        <f t="array" aca="1" ref="AZ23" ca="1">IF(AND($J23=1,ISNUMBER(INDIRECT(ADDRESS(ROW(),COLUMN()-_chom_perc_gap)))), INDIRECT(ADDRESS(ROW(),COLUMN()-_chom_perc_gap))*(1-AZ$5)*(1-$BH$5), "")</f>
        <v/>
      </c>
      <c r="BA23" s="160" t="str" cm="1">
        <f t="array" aca="1" ref="BA23" ca="1">IF(AND($J23=1,ISNUMBER(INDIRECT(ADDRESS(ROW(),COLUMN()-_chom_perc_gap)))), INDIRECT(ADDRESS(ROW(),COLUMN()-_chom_perc_gap))*(1-BA$5)*(1-$BH$5), "")</f>
        <v/>
      </c>
      <c r="BB23" s="160" t="str" cm="1">
        <f t="array" aca="1" ref="BB23" ca="1">IF(AND($J23=1,ISNUMBER(INDIRECT(ADDRESS(ROW(),COLUMN()-_chom_perc_gap)))), INDIRECT(ADDRESS(ROW(),COLUMN()-_chom_perc_gap))*(1-BB$5)*(1-$BH$5), "")</f>
        <v/>
      </c>
      <c r="BC23" s="161" t="str" cm="1">
        <f t="array" aca="1" ref="BC23" ca="1">IF(AND($J23=1,ISNUMBER(INDIRECT(ADDRESS(ROW(),COLUMN()-_chom_perc_gap)))), INDIRECT(ADDRESS(ROW(),COLUMN()-_chom_perc_gap))*(1-BC$5)*(1-$BH$5), "")</f>
        <v/>
      </c>
      <c r="BD23" s="218"/>
      <c r="BE23" s="238" t="str">
        <f t="shared" si="11"/>
        <v/>
      </c>
      <c r="BF23" s="130" t="str">
        <f t="shared" si="12"/>
        <v/>
      </c>
      <c r="BG23" s="239"/>
      <c r="BH23" s="240" t="str">
        <f t="shared" si="5"/>
        <v/>
      </c>
    </row>
    <row r="24" spans="2:60" s="132" customFormat="1" ht="14.95" customHeight="1" x14ac:dyDescent="0.25">
      <c r="B24" s="691">
        <v>16</v>
      </c>
      <c r="C24" s="554"/>
      <c r="D24" s="575"/>
      <c r="E24" s="575"/>
      <c r="F24" s="575"/>
      <c r="G24" s="576"/>
      <c r="H24" s="577"/>
      <c r="I24" s="218"/>
      <c r="J24" s="147">
        <f t="shared" si="6"/>
        <v>0</v>
      </c>
      <c r="K24" s="241" t="str">
        <f t="shared" ca="1" si="0"/>
        <v/>
      </c>
      <c r="L24" s="852" t="str">
        <f t="shared" si="7"/>
        <v/>
      </c>
      <c r="M24" s="150" t="str">
        <f t="shared" si="8"/>
        <v>$O$24:$AD$24</v>
      </c>
      <c r="N24" s="218"/>
      <c r="O24" s="584"/>
      <c r="P24" s="585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6"/>
      <c r="AE24" s="218"/>
      <c r="AF24" s="232" t="str">
        <f t="shared" ca="1" si="1"/>
        <v/>
      </c>
      <c r="AG24" s="243" t="str">
        <f t="shared" si="9"/>
        <v/>
      </c>
      <c r="AH24" s="218"/>
      <c r="AI24" s="244" t="str">
        <f t="shared" si="2"/>
        <v/>
      </c>
      <c r="AJ24" s="245" t="str">
        <f t="shared" si="3"/>
        <v/>
      </c>
      <c r="AK24" s="236"/>
      <c r="AL24" s="246" t="str">
        <f t="shared" si="10"/>
        <v/>
      </c>
      <c r="AM24" s="236"/>
      <c r="AN24" s="159" t="str" cm="1">
        <f t="array" aca="1" ref="AN24" ca="1">IF(AND($J24=1,ISNUMBER(INDIRECT(ADDRESS(ROW(),COLUMN()-_chom_perc_gap)))), INDIRECT(ADDRESS(ROW(),COLUMN()-_chom_perc_gap))*(1-AN$5)*(1-$BH$5), "")</f>
        <v/>
      </c>
      <c r="AO24" s="160" t="str" cm="1">
        <f t="array" aca="1" ref="AO24" ca="1">IF(AND($J24=1,ISNUMBER(INDIRECT(ADDRESS(ROW(),COLUMN()-_chom_perc_gap)))), INDIRECT(ADDRESS(ROW(),COLUMN()-_chom_perc_gap))*(1-AO$5)*(1-$BH$5), "")</f>
        <v/>
      </c>
      <c r="AP24" s="160" t="str" cm="1">
        <f t="array" aca="1" ref="AP24" ca="1">IF(AND($J24=1,ISNUMBER(INDIRECT(ADDRESS(ROW(),COLUMN()-_chom_perc_gap)))), INDIRECT(ADDRESS(ROW(),COLUMN()-_chom_perc_gap))*(1-AP$5)*(1-$BH$5), "")</f>
        <v/>
      </c>
      <c r="AQ24" s="160" t="str" cm="1">
        <f t="array" aca="1" ref="AQ24" ca="1">IF(AND($J24=1,ISNUMBER(INDIRECT(ADDRESS(ROW(),COLUMN()-_chom_perc_gap)))), INDIRECT(ADDRESS(ROW(),COLUMN()-_chom_perc_gap))*(1-AQ$5)*(1-$BH$5), "")</f>
        <v/>
      </c>
      <c r="AR24" s="160" t="str" cm="1">
        <f t="array" aca="1" ref="AR24" ca="1">IF(AND($J24=1,ISNUMBER(INDIRECT(ADDRESS(ROW(),COLUMN()-_chom_perc_gap)))), INDIRECT(ADDRESS(ROW(),COLUMN()-_chom_perc_gap))*(1-AR$5)*(1-$BH$5), "")</f>
        <v/>
      </c>
      <c r="AS24" s="160" t="str" cm="1">
        <f t="array" aca="1" ref="AS24" ca="1">IF(AND($J24=1,ISNUMBER(INDIRECT(ADDRESS(ROW(),COLUMN()-_chom_perc_gap)))), INDIRECT(ADDRESS(ROW(),COLUMN()-_chom_perc_gap))*(1-AS$5)*(1-$BH$5), "")</f>
        <v/>
      </c>
      <c r="AT24" s="160" t="str" cm="1">
        <f t="array" aca="1" ref="AT24" ca="1">IF(AND($J24=1,ISNUMBER(INDIRECT(ADDRESS(ROW(),COLUMN()-_chom_perc_gap)))), INDIRECT(ADDRESS(ROW(),COLUMN()-_chom_perc_gap))*(1-AT$5)*(1-$BH$5), "")</f>
        <v/>
      </c>
      <c r="AU24" s="160" t="str" cm="1">
        <f t="array" aca="1" ref="AU24" ca="1">IF(AND($J24=1,ISNUMBER(INDIRECT(ADDRESS(ROW(),COLUMN()-_chom_perc_gap)))), INDIRECT(ADDRESS(ROW(),COLUMN()-_chom_perc_gap))*(1-AU$5)*(1-$BH$5), "")</f>
        <v/>
      </c>
      <c r="AV24" s="160" t="str" cm="1">
        <f t="array" aca="1" ref="AV24" ca="1">IF(AND($J24=1,ISNUMBER(INDIRECT(ADDRESS(ROW(),COLUMN()-_chom_perc_gap)))), INDIRECT(ADDRESS(ROW(),COLUMN()-_chom_perc_gap))*(1-AV$5)*(1-$BH$5), "")</f>
        <v/>
      </c>
      <c r="AW24" s="160" t="str" cm="1">
        <f t="array" aca="1" ref="AW24" ca="1">IF(AND($J24=1,ISNUMBER(INDIRECT(ADDRESS(ROW(),COLUMN()-_chom_perc_gap)))), INDIRECT(ADDRESS(ROW(),COLUMN()-_chom_perc_gap))*(1-AW$5)*(1-$BH$5), "")</f>
        <v/>
      </c>
      <c r="AX24" s="160" t="str" cm="1">
        <f t="array" aca="1" ref="AX24" ca="1">IF(AND($J24=1,ISNUMBER(INDIRECT(ADDRESS(ROW(),COLUMN()-_chom_perc_gap)))), INDIRECT(ADDRESS(ROW(),COLUMN()-_chom_perc_gap))*(1-AX$5)*(1-$BH$5), "")</f>
        <v/>
      </c>
      <c r="AY24" s="160" t="str" cm="1">
        <f t="array" aca="1" ref="AY24" ca="1">IF(AND($J24=1,ISNUMBER(INDIRECT(ADDRESS(ROW(),COLUMN()-_chom_perc_gap)))), INDIRECT(ADDRESS(ROW(),COLUMN()-_chom_perc_gap))*(1-AY$5)*(1-$BH$5), "")</f>
        <v/>
      </c>
      <c r="AZ24" s="160" t="str" cm="1">
        <f t="array" aca="1" ref="AZ24" ca="1">IF(AND($J24=1,ISNUMBER(INDIRECT(ADDRESS(ROW(),COLUMN()-_chom_perc_gap)))), INDIRECT(ADDRESS(ROW(),COLUMN()-_chom_perc_gap))*(1-AZ$5)*(1-$BH$5), "")</f>
        <v/>
      </c>
      <c r="BA24" s="160" t="str" cm="1">
        <f t="array" aca="1" ref="BA24" ca="1">IF(AND($J24=1,ISNUMBER(INDIRECT(ADDRESS(ROW(),COLUMN()-_chom_perc_gap)))), INDIRECT(ADDRESS(ROW(),COLUMN()-_chom_perc_gap))*(1-BA$5)*(1-$BH$5), "")</f>
        <v/>
      </c>
      <c r="BB24" s="160" t="str" cm="1">
        <f t="array" aca="1" ref="BB24" ca="1">IF(AND($J24=1,ISNUMBER(INDIRECT(ADDRESS(ROW(),COLUMN()-_chom_perc_gap)))), INDIRECT(ADDRESS(ROW(),COLUMN()-_chom_perc_gap))*(1-BB$5)*(1-$BH$5), "")</f>
        <v/>
      </c>
      <c r="BC24" s="161" t="str" cm="1">
        <f t="array" aca="1" ref="BC24" ca="1">IF(AND($J24=1,ISNUMBER(INDIRECT(ADDRESS(ROW(),COLUMN()-_chom_perc_gap)))), INDIRECT(ADDRESS(ROW(),COLUMN()-_chom_perc_gap))*(1-BC$5)*(1-$BH$5), "")</f>
        <v/>
      </c>
      <c r="BD24" s="218"/>
      <c r="BE24" s="238" t="str">
        <f t="shared" si="11"/>
        <v/>
      </c>
      <c r="BF24" s="130" t="str">
        <f t="shared" si="12"/>
        <v/>
      </c>
      <c r="BG24" s="239"/>
      <c r="BH24" s="240" t="str">
        <f t="shared" si="5"/>
        <v/>
      </c>
    </row>
    <row r="25" spans="2:60" s="132" customFormat="1" ht="14.95" customHeight="1" x14ac:dyDescent="0.25">
      <c r="B25" s="691">
        <v>17</v>
      </c>
      <c r="C25" s="554"/>
      <c r="D25" s="575"/>
      <c r="E25" s="575"/>
      <c r="F25" s="575"/>
      <c r="G25" s="576"/>
      <c r="H25" s="577"/>
      <c r="I25" s="218"/>
      <c r="J25" s="147">
        <f t="shared" si="6"/>
        <v>0</v>
      </c>
      <c r="K25" s="241" t="str">
        <f t="shared" ca="1" si="0"/>
        <v/>
      </c>
      <c r="L25" s="852" t="str">
        <f t="shared" si="7"/>
        <v/>
      </c>
      <c r="M25" s="150" t="str">
        <f t="shared" si="8"/>
        <v>$O$25:$AD$25</v>
      </c>
      <c r="N25" s="218"/>
      <c r="O25" s="584"/>
      <c r="P25" s="585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6"/>
      <c r="AE25" s="218"/>
      <c r="AF25" s="232" t="str">
        <f t="shared" ca="1" si="1"/>
        <v/>
      </c>
      <c r="AG25" s="243" t="str">
        <f t="shared" si="9"/>
        <v/>
      </c>
      <c r="AH25" s="218"/>
      <c r="AI25" s="244" t="str">
        <f t="shared" si="2"/>
        <v/>
      </c>
      <c r="AJ25" s="245" t="str">
        <f t="shared" si="3"/>
        <v/>
      </c>
      <c r="AK25" s="236"/>
      <c r="AL25" s="246" t="str">
        <f t="shared" si="10"/>
        <v/>
      </c>
      <c r="AM25" s="236"/>
      <c r="AN25" s="159" t="str" cm="1">
        <f t="array" aca="1" ref="AN25" ca="1">IF(AND($J25=1,ISNUMBER(INDIRECT(ADDRESS(ROW(),COLUMN()-_chom_perc_gap)))), INDIRECT(ADDRESS(ROW(),COLUMN()-_chom_perc_gap))*(1-AN$5)*(1-$BH$5), "")</f>
        <v/>
      </c>
      <c r="AO25" s="160" t="str" cm="1">
        <f t="array" aca="1" ref="AO25" ca="1">IF(AND($J25=1,ISNUMBER(INDIRECT(ADDRESS(ROW(),COLUMN()-_chom_perc_gap)))), INDIRECT(ADDRESS(ROW(),COLUMN()-_chom_perc_gap))*(1-AO$5)*(1-$BH$5), "")</f>
        <v/>
      </c>
      <c r="AP25" s="160" t="str" cm="1">
        <f t="array" aca="1" ref="AP25" ca="1">IF(AND($J25=1,ISNUMBER(INDIRECT(ADDRESS(ROW(),COLUMN()-_chom_perc_gap)))), INDIRECT(ADDRESS(ROW(),COLUMN()-_chom_perc_gap))*(1-AP$5)*(1-$BH$5), "")</f>
        <v/>
      </c>
      <c r="AQ25" s="160" t="str" cm="1">
        <f t="array" aca="1" ref="AQ25" ca="1">IF(AND($J25=1,ISNUMBER(INDIRECT(ADDRESS(ROW(),COLUMN()-_chom_perc_gap)))), INDIRECT(ADDRESS(ROW(),COLUMN()-_chom_perc_gap))*(1-AQ$5)*(1-$BH$5), "")</f>
        <v/>
      </c>
      <c r="AR25" s="160" t="str" cm="1">
        <f t="array" aca="1" ref="AR25" ca="1">IF(AND($J25=1,ISNUMBER(INDIRECT(ADDRESS(ROW(),COLUMN()-_chom_perc_gap)))), INDIRECT(ADDRESS(ROW(),COLUMN()-_chom_perc_gap))*(1-AR$5)*(1-$BH$5), "")</f>
        <v/>
      </c>
      <c r="AS25" s="160" t="str" cm="1">
        <f t="array" aca="1" ref="AS25" ca="1">IF(AND($J25=1,ISNUMBER(INDIRECT(ADDRESS(ROW(),COLUMN()-_chom_perc_gap)))), INDIRECT(ADDRESS(ROW(),COLUMN()-_chom_perc_gap))*(1-AS$5)*(1-$BH$5), "")</f>
        <v/>
      </c>
      <c r="AT25" s="160" t="str" cm="1">
        <f t="array" aca="1" ref="AT25" ca="1">IF(AND($J25=1,ISNUMBER(INDIRECT(ADDRESS(ROW(),COLUMN()-_chom_perc_gap)))), INDIRECT(ADDRESS(ROW(),COLUMN()-_chom_perc_gap))*(1-AT$5)*(1-$BH$5), "")</f>
        <v/>
      </c>
      <c r="AU25" s="160" t="str" cm="1">
        <f t="array" aca="1" ref="AU25" ca="1">IF(AND($J25=1,ISNUMBER(INDIRECT(ADDRESS(ROW(),COLUMN()-_chom_perc_gap)))), INDIRECT(ADDRESS(ROW(),COLUMN()-_chom_perc_gap))*(1-AU$5)*(1-$BH$5), "")</f>
        <v/>
      </c>
      <c r="AV25" s="160" t="str" cm="1">
        <f t="array" aca="1" ref="AV25" ca="1">IF(AND($J25=1,ISNUMBER(INDIRECT(ADDRESS(ROW(),COLUMN()-_chom_perc_gap)))), INDIRECT(ADDRESS(ROW(),COLUMN()-_chom_perc_gap))*(1-AV$5)*(1-$BH$5), "")</f>
        <v/>
      </c>
      <c r="AW25" s="160" t="str" cm="1">
        <f t="array" aca="1" ref="AW25" ca="1">IF(AND($J25=1,ISNUMBER(INDIRECT(ADDRESS(ROW(),COLUMN()-_chom_perc_gap)))), INDIRECT(ADDRESS(ROW(),COLUMN()-_chom_perc_gap))*(1-AW$5)*(1-$BH$5), "")</f>
        <v/>
      </c>
      <c r="AX25" s="160" t="str" cm="1">
        <f t="array" aca="1" ref="AX25" ca="1">IF(AND($J25=1,ISNUMBER(INDIRECT(ADDRESS(ROW(),COLUMN()-_chom_perc_gap)))), INDIRECT(ADDRESS(ROW(),COLUMN()-_chom_perc_gap))*(1-AX$5)*(1-$BH$5), "")</f>
        <v/>
      </c>
      <c r="AY25" s="160" t="str" cm="1">
        <f t="array" aca="1" ref="AY25" ca="1">IF(AND($J25=1,ISNUMBER(INDIRECT(ADDRESS(ROW(),COLUMN()-_chom_perc_gap)))), INDIRECT(ADDRESS(ROW(),COLUMN()-_chom_perc_gap))*(1-AY$5)*(1-$BH$5), "")</f>
        <v/>
      </c>
      <c r="AZ25" s="160" t="str" cm="1">
        <f t="array" aca="1" ref="AZ25" ca="1">IF(AND($J25=1,ISNUMBER(INDIRECT(ADDRESS(ROW(),COLUMN()-_chom_perc_gap)))), INDIRECT(ADDRESS(ROW(),COLUMN()-_chom_perc_gap))*(1-AZ$5)*(1-$BH$5), "")</f>
        <v/>
      </c>
      <c r="BA25" s="160" t="str" cm="1">
        <f t="array" aca="1" ref="BA25" ca="1">IF(AND($J25=1,ISNUMBER(INDIRECT(ADDRESS(ROW(),COLUMN()-_chom_perc_gap)))), INDIRECT(ADDRESS(ROW(),COLUMN()-_chom_perc_gap))*(1-BA$5)*(1-$BH$5), "")</f>
        <v/>
      </c>
      <c r="BB25" s="160" t="str" cm="1">
        <f t="array" aca="1" ref="BB25" ca="1">IF(AND($J25=1,ISNUMBER(INDIRECT(ADDRESS(ROW(),COLUMN()-_chom_perc_gap)))), INDIRECT(ADDRESS(ROW(),COLUMN()-_chom_perc_gap))*(1-BB$5)*(1-$BH$5), "")</f>
        <v/>
      </c>
      <c r="BC25" s="161" t="str" cm="1">
        <f t="array" aca="1" ref="BC25" ca="1">IF(AND($J25=1,ISNUMBER(INDIRECT(ADDRESS(ROW(),COLUMN()-_chom_perc_gap)))), INDIRECT(ADDRESS(ROW(),COLUMN()-_chom_perc_gap))*(1-BC$5)*(1-$BH$5), "")</f>
        <v/>
      </c>
      <c r="BD25" s="218"/>
      <c r="BE25" s="238" t="str">
        <f t="shared" si="11"/>
        <v/>
      </c>
      <c r="BF25" s="130" t="str">
        <f t="shared" si="12"/>
        <v/>
      </c>
      <c r="BG25" s="239"/>
      <c r="BH25" s="240" t="str">
        <f t="shared" si="5"/>
        <v/>
      </c>
    </row>
    <row r="26" spans="2:60" s="132" customFormat="1" ht="14.95" customHeight="1" x14ac:dyDescent="0.25">
      <c r="B26" s="691">
        <v>18</v>
      </c>
      <c r="C26" s="554"/>
      <c r="D26" s="575"/>
      <c r="E26" s="575"/>
      <c r="F26" s="575"/>
      <c r="G26" s="576"/>
      <c r="H26" s="577"/>
      <c r="I26" s="218"/>
      <c r="J26" s="147">
        <f t="shared" si="6"/>
        <v>0</v>
      </c>
      <c r="K26" s="241" t="str">
        <f t="shared" ca="1" si="0"/>
        <v/>
      </c>
      <c r="L26" s="852" t="str">
        <f t="shared" si="7"/>
        <v/>
      </c>
      <c r="M26" s="150" t="str">
        <f t="shared" si="8"/>
        <v>$O$26:$AD$26</v>
      </c>
      <c r="N26" s="218"/>
      <c r="O26" s="584"/>
      <c r="P26" s="585"/>
      <c r="Q26" s="585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6"/>
      <c r="AE26" s="218"/>
      <c r="AF26" s="232" t="str">
        <f t="shared" ca="1" si="1"/>
        <v/>
      </c>
      <c r="AG26" s="243" t="str">
        <f t="shared" si="9"/>
        <v/>
      </c>
      <c r="AH26" s="218"/>
      <c r="AI26" s="244" t="str">
        <f t="shared" si="2"/>
        <v/>
      </c>
      <c r="AJ26" s="245" t="str">
        <f t="shared" si="3"/>
        <v/>
      </c>
      <c r="AK26" s="236"/>
      <c r="AL26" s="246" t="str">
        <f t="shared" si="10"/>
        <v/>
      </c>
      <c r="AM26" s="236"/>
      <c r="AN26" s="159" t="str" cm="1">
        <f t="array" aca="1" ref="AN26" ca="1">IF(AND($J26=1,ISNUMBER(INDIRECT(ADDRESS(ROW(),COLUMN()-_chom_perc_gap)))), INDIRECT(ADDRESS(ROW(),COLUMN()-_chom_perc_gap))*(1-AN$5)*(1-$BH$5), "")</f>
        <v/>
      </c>
      <c r="AO26" s="160" t="str" cm="1">
        <f t="array" aca="1" ref="AO26" ca="1">IF(AND($J26=1,ISNUMBER(INDIRECT(ADDRESS(ROW(),COLUMN()-_chom_perc_gap)))), INDIRECT(ADDRESS(ROW(),COLUMN()-_chom_perc_gap))*(1-AO$5)*(1-$BH$5), "")</f>
        <v/>
      </c>
      <c r="AP26" s="160" t="str" cm="1">
        <f t="array" aca="1" ref="AP26" ca="1">IF(AND($J26=1,ISNUMBER(INDIRECT(ADDRESS(ROW(),COLUMN()-_chom_perc_gap)))), INDIRECT(ADDRESS(ROW(),COLUMN()-_chom_perc_gap))*(1-AP$5)*(1-$BH$5), "")</f>
        <v/>
      </c>
      <c r="AQ26" s="160" t="str" cm="1">
        <f t="array" aca="1" ref="AQ26" ca="1">IF(AND($J26=1,ISNUMBER(INDIRECT(ADDRESS(ROW(),COLUMN()-_chom_perc_gap)))), INDIRECT(ADDRESS(ROW(),COLUMN()-_chom_perc_gap))*(1-AQ$5)*(1-$BH$5), "")</f>
        <v/>
      </c>
      <c r="AR26" s="160" t="str" cm="1">
        <f t="array" aca="1" ref="AR26" ca="1">IF(AND($J26=1,ISNUMBER(INDIRECT(ADDRESS(ROW(),COLUMN()-_chom_perc_gap)))), INDIRECT(ADDRESS(ROW(),COLUMN()-_chom_perc_gap))*(1-AR$5)*(1-$BH$5), "")</f>
        <v/>
      </c>
      <c r="AS26" s="160" t="str" cm="1">
        <f t="array" aca="1" ref="AS26" ca="1">IF(AND($J26=1,ISNUMBER(INDIRECT(ADDRESS(ROW(),COLUMN()-_chom_perc_gap)))), INDIRECT(ADDRESS(ROW(),COLUMN()-_chom_perc_gap))*(1-AS$5)*(1-$BH$5), "")</f>
        <v/>
      </c>
      <c r="AT26" s="160" t="str" cm="1">
        <f t="array" aca="1" ref="AT26" ca="1">IF(AND($J26=1,ISNUMBER(INDIRECT(ADDRESS(ROW(),COLUMN()-_chom_perc_gap)))), INDIRECT(ADDRESS(ROW(),COLUMN()-_chom_perc_gap))*(1-AT$5)*(1-$BH$5), "")</f>
        <v/>
      </c>
      <c r="AU26" s="160" t="str" cm="1">
        <f t="array" aca="1" ref="AU26" ca="1">IF(AND($J26=1,ISNUMBER(INDIRECT(ADDRESS(ROW(),COLUMN()-_chom_perc_gap)))), INDIRECT(ADDRESS(ROW(),COLUMN()-_chom_perc_gap))*(1-AU$5)*(1-$BH$5), "")</f>
        <v/>
      </c>
      <c r="AV26" s="160" t="str" cm="1">
        <f t="array" aca="1" ref="AV26" ca="1">IF(AND($J26=1,ISNUMBER(INDIRECT(ADDRESS(ROW(),COLUMN()-_chom_perc_gap)))), INDIRECT(ADDRESS(ROW(),COLUMN()-_chom_perc_gap))*(1-AV$5)*(1-$BH$5), "")</f>
        <v/>
      </c>
      <c r="AW26" s="160" t="str" cm="1">
        <f t="array" aca="1" ref="AW26" ca="1">IF(AND($J26=1,ISNUMBER(INDIRECT(ADDRESS(ROW(),COLUMN()-_chom_perc_gap)))), INDIRECT(ADDRESS(ROW(),COLUMN()-_chom_perc_gap))*(1-AW$5)*(1-$BH$5), "")</f>
        <v/>
      </c>
      <c r="AX26" s="160" t="str" cm="1">
        <f t="array" aca="1" ref="AX26" ca="1">IF(AND($J26=1,ISNUMBER(INDIRECT(ADDRESS(ROW(),COLUMN()-_chom_perc_gap)))), INDIRECT(ADDRESS(ROW(),COLUMN()-_chom_perc_gap))*(1-AX$5)*(1-$BH$5), "")</f>
        <v/>
      </c>
      <c r="AY26" s="160" t="str" cm="1">
        <f t="array" aca="1" ref="AY26" ca="1">IF(AND($J26=1,ISNUMBER(INDIRECT(ADDRESS(ROW(),COLUMN()-_chom_perc_gap)))), INDIRECT(ADDRESS(ROW(),COLUMN()-_chom_perc_gap))*(1-AY$5)*(1-$BH$5), "")</f>
        <v/>
      </c>
      <c r="AZ26" s="160" t="str" cm="1">
        <f t="array" aca="1" ref="AZ26" ca="1">IF(AND($J26=1,ISNUMBER(INDIRECT(ADDRESS(ROW(),COLUMN()-_chom_perc_gap)))), INDIRECT(ADDRESS(ROW(),COLUMN()-_chom_perc_gap))*(1-AZ$5)*(1-$BH$5), "")</f>
        <v/>
      </c>
      <c r="BA26" s="160" t="str" cm="1">
        <f t="array" aca="1" ref="BA26" ca="1">IF(AND($J26=1,ISNUMBER(INDIRECT(ADDRESS(ROW(),COLUMN()-_chom_perc_gap)))), INDIRECT(ADDRESS(ROW(),COLUMN()-_chom_perc_gap))*(1-BA$5)*(1-$BH$5), "")</f>
        <v/>
      </c>
      <c r="BB26" s="160" t="str" cm="1">
        <f t="array" aca="1" ref="BB26" ca="1">IF(AND($J26=1,ISNUMBER(INDIRECT(ADDRESS(ROW(),COLUMN()-_chom_perc_gap)))), INDIRECT(ADDRESS(ROW(),COLUMN()-_chom_perc_gap))*(1-BB$5)*(1-$BH$5), "")</f>
        <v/>
      </c>
      <c r="BC26" s="161" t="str" cm="1">
        <f t="array" aca="1" ref="BC26" ca="1">IF(AND($J26=1,ISNUMBER(INDIRECT(ADDRESS(ROW(),COLUMN()-_chom_perc_gap)))), INDIRECT(ADDRESS(ROW(),COLUMN()-_chom_perc_gap))*(1-BC$5)*(1-$BH$5), "")</f>
        <v/>
      </c>
      <c r="BD26" s="218"/>
      <c r="BE26" s="238" t="str">
        <f t="shared" si="11"/>
        <v/>
      </c>
      <c r="BF26" s="130" t="str">
        <f t="shared" si="12"/>
        <v/>
      </c>
      <c r="BG26" s="239"/>
      <c r="BH26" s="240" t="str">
        <f t="shared" si="5"/>
        <v/>
      </c>
    </row>
    <row r="27" spans="2:60" s="132" customFormat="1" ht="14.95" customHeight="1" x14ac:dyDescent="0.25">
      <c r="B27" s="691">
        <v>19</v>
      </c>
      <c r="C27" s="554"/>
      <c r="D27" s="575"/>
      <c r="E27" s="575"/>
      <c r="F27" s="575"/>
      <c r="G27" s="576"/>
      <c r="H27" s="577"/>
      <c r="I27" s="218"/>
      <c r="J27" s="147">
        <f t="shared" si="6"/>
        <v>0</v>
      </c>
      <c r="K27" s="241" t="str">
        <f t="shared" ca="1" si="0"/>
        <v/>
      </c>
      <c r="L27" s="852" t="str">
        <f t="shared" si="7"/>
        <v/>
      </c>
      <c r="M27" s="150" t="str">
        <f t="shared" si="8"/>
        <v>$O$27:$AD$27</v>
      </c>
      <c r="N27" s="218"/>
      <c r="O27" s="584"/>
      <c r="P27" s="585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6"/>
      <c r="AE27" s="218"/>
      <c r="AF27" s="232" t="str">
        <f t="shared" ca="1" si="1"/>
        <v/>
      </c>
      <c r="AG27" s="243" t="str">
        <f t="shared" si="9"/>
        <v/>
      </c>
      <c r="AH27" s="218"/>
      <c r="AI27" s="244" t="str">
        <f t="shared" si="2"/>
        <v/>
      </c>
      <c r="AJ27" s="245" t="str">
        <f t="shared" si="3"/>
        <v/>
      </c>
      <c r="AK27" s="236"/>
      <c r="AL27" s="246" t="str">
        <f t="shared" si="10"/>
        <v/>
      </c>
      <c r="AM27" s="236"/>
      <c r="AN27" s="159" t="str" cm="1">
        <f t="array" aca="1" ref="AN27" ca="1">IF(AND($J27=1,ISNUMBER(INDIRECT(ADDRESS(ROW(),COLUMN()-_chom_perc_gap)))), INDIRECT(ADDRESS(ROW(),COLUMN()-_chom_perc_gap))*(1-AN$5)*(1-$BH$5), "")</f>
        <v/>
      </c>
      <c r="AO27" s="160" t="str" cm="1">
        <f t="array" aca="1" ref="AO27" ca="1">IF(AND($J27=1,ISNUMBER(INDIRECT(ADDRESS(ROW(),COLUMN()-_chom_perc_gap)))), INDIRECT(ADDRESS(ROW(),COLUMN()-_chom_perc_gap))*(1-AO$5)*(1-$BH$5), "")</f>
        <v/>
      </c>
      <c r="AP27" s="160" t="str" cm="1">
        <f t="array" aca="1" ref="AP27" ca="1">IF(AND($J27=1,ISNUMBER(INDIRECT(ADDRESS(ROW(),COLUMN()-_chom_perc_gap)))), INDIRECT(ADDRESS(ROW(),COLUMN()-_chom_perc_gap))*(1-AP$5)*(1-$BH$5), "")</f>
        <v/>
      </c>
      <c r="AQ27" s="160" t="str" cm="1">
        <f t="array" aca="1" ref="AQ27" ca="1">IF(AND($J27=1,ISNUMBER(INDIRECT(ADDRESS(ROW(),COLUMN()-_chom_perc_gap)))), INDIRECT(ADDRESS(ROW(),COLUMN()-_chom_perc_gap))*(1-AQ$5)*(1-$BH$5), "")</f>
        <v/>
      </c>
      <c r="AR27" s="160" t="str" cm="1">
        <f t="array" aca="1" ref="AR27" ca="1">IF(AND($J27=1,ISNUMBER(INDIRECT(ADDRESS(ROW(),COLUMN()-_chom_perc_gap)))), INDIRECT(ADDRESS(ROW(),COLUMN()-_chom_perc_gap))*(1-AR$5)*(1-$BH$5), "")</f>
        <v/>
      </c>
      <c r="AS27" s="160" t="str" cm="1">
        <f t="array" aca="1" ref="AS27" ca="1">IF(AND($J27=1,ISNUMBER(INDIRECT(ADDRESS(ROW(),COLUMN()-_chom_perc_gap)))), INDIRECT(ADDRESS(ROW(),COLUMN()-_chom_perc_gap))*(1-AS$5)*(1-$BH$5), "")</f>
        <v/>
      </c>
      <c r="AT27" s="160" t="str" cm="1">
        <f t="array" aca="1" ref="AT27" ca="1">IF(AND($J27=1,ISNUMBER(INDIRECT(ADDRESS(ROW(),COLUMN()-_chom_perc_gap)))), INDIRECT(ADDRESS(ROW(),COLUMN()-_chom_perc_gap))*(1-AT$5)*(1-$BH$5), "")</f>
        <v/>
      </c>
      <c r="AU27" s="160" t="str" cm="1">
        <f t="array" aca="1" ref="AU27" ca="1">IF(AND($J27=1,ISNUMBER(INDIRECT(ADDRESS(ROW(),COLUMN()-_chom_perc_gap)))), INDIRECT(ADDRESS(ROW(),COLUMN()-_chom_perc_gap))*(1-AU$5)*(1-$BH$5), "")</f>
        <v/>
      </c>
      <c r="AV27" s="160" t="str" cm="1">
        <f t="array" aca="1" ref="AV27" ca="1">IF(AND($J27=1,ISNUMBER(INDIRECT(ADDRESS(ROW(),COLUMN()-_chom_perc_gap)))), INDIRECT(ADDRESS(ROW(),COLUMN()-_chom_perc_gap))*(1-AV$5)*(1-$BH$5), "")</f>
        <v/>
      </c>
      <c r="AW27" s="160" t="str" cm="1">
        <f t="array" aca="1" ref="AW27" ca="1">IF(AND($J27=1,ISNUMBER(INDIRECT(ADDRESS(ROW(),COLUMN()-_chom_perc_gap)))), INDIRECT(ADDRESS(ROW(),COLUMN()-_chom_perc_gap))*(1-AW$5)*(1-$BH$5), "")</f>
        <v/>
      </c>
      <c r="AX27" s="160" t="str" cm="1">
        <f t="array" aca="1" ref="AX27" ca="1">IF(AND($J27=1,ISNUMBER(INDIRECT(ADDRESS(ROW(),COLUMN()-_chom_perc_gap)))), INDIRECT(ADDRESS(ROW(),COLUMN()-_chom_perc_gap))*(1-AX$5)*(1-$BH$5), "")</f>
        <v/>
      </c>
      <c r="AY27" s="160" t="str" cm="1">
        <f t="array" aca="1" ref="AY27" ca="1">IF(AND($J27=1,ISNUMBER(INDIRECT(ADDRESS(ROW(),COLUMN()-_chom_perc_gap)))), INDIRECT(ADDRESS(ROW(),COLUMN()-_chom_perc_gap))*(1-AY$5)*(1-$BH$5), "")</f>
        <v/>
      </c>
      <c r="AZ27" s="160" t="str" cm="1">
        <f t="array" aca="1" ref="AZ27" ca="1">IF(AND($J27=1,ISNUMBER(INDIRECT(ADDRESS(ROW(),COLUMN()-_chom_perc_gap)))), INDIRECT(ADDRESS(ROW(),COLUMN()-_chom_perc_gap))*(1-AZ$5)*(1-$BH$5), "")</f>
        <v/>
      </c>
      <c r="BA27" s="160" t="str" cm="1">
        <f t="array" aca="1" ref="BA27" ca="1">IF(AND($J27=1,ISNUMBER(INDIRECT(ADDRESS(ROW(),COLUMN()-_chom_perc_gap)))), INDIRECT(ADDRESS(ROW(),COLUMN()-_chom_perc_gap))*(1-BA$5)*(1-$BH$5), "")</f>
        <v/>
      </c>
      <c r="BB27" s="160" t="str" cm="1">
        <f t="array" aca="1" ref="BB27" ca="1">IF(AND($J27=1,ISNUMBER(INDIRECT(ADDRESS(ROW(),COLUMN()-_chom_perc_gap)))), INDIRECT(ADDRESS(ROW(),COLUMN()-_chom_perc_gap))*(1-BB$5)*(1-$BH$5), "")</f>
        <v/>
      </c>
      <c r="BC27" s="161" t="str" cm="1">
        <f t="array" aca="1" ref="BC27" ca="1">IF(AND($J27=1,ISNUMBER(INDIRECT(ADDRESS(ROW(),COLUMN()-_chom_perc_gap)))), INDIRECT(ADDRESS(ROW(),COLUMN()-_chom_perc_gap))*(1-BC$5)*(1-$BH$5), "")</f>
        <v/>
      </c>
      <c r="BD27" s="218"/>
      <c r="BE27" s="238" t="str">
        <f t="shared" si="11"/>
        <v/>
      </c>
      <c r="BF27" s="130" t="str">
        <f t="shared" si="12"/>
        <v/>
      </c>
      <c r="BG27" s="239"/>
      <c r="BH27" s="240" t="str">
        <f t="shared" si="5"/>
        <v/>
      </c>
    </row>
    <row r="28" spans="2:60" s="132" customFormat="1" ht="14.95" customHeight="1" x14ac:dyDescent="0.25">
      <c r="B28" s="691">
        <v>20</v>
      </c>
      <c r="C28" s="554"/>
      <c r="D28" s="575"/>
      <c r="E28" s="575"/>
      <c r="F28" s="575"/>
      <c r="G28" s="576"/>
      <c r="H28" s="577"/>
      <c r="I28" s="218"/>
      <c r="J28" s="147">
        <f t="shared" si="6"/>
        <v>0</v>
      </c>
      <c r="K28" s="241" t="str">
        <f t="shared" ca="1" si="0"/>
        <v/>
      </c>
      <c r="L28" s="852" t="str">
        <f t="shared" si="7"/>
        <v/>
      </c>
      <c r="M28" s="150" t="str">
        <f t="shared" si="8"/>
        <v>$O$28:$AD$28</v>
      </c>
      <c r="N28" s="218"/>
      <c r="O28" s="584"/>
      <c r="P28" s="585"/>
      <c r="Q28" s="585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6"/>
      <c r="AE28" s="218"/>
      <c r="AF28" s="232" t="str">
        <f t="shared" ca="1" si="1"/>
        <v/>
      </c>
      <c r="AG28" s="243" t="str">
        <f t="shared" si="9"/>
        <v/>
      </c>
      <c r="AH28" s="218"/>
      <c r="AI28" s="244" t="str">
        <f t="shared" si="2"/>
        <v/>
      </c>
      <c r="AJ28" s="245" t="str">
        <f t="shared" si="3"/>
        <v/>
      </c>
      <c r="AK28" s="236"/>
      <c r="AL28" s="246" t="str">
        <f t="shared" si="10"/>
        <v/>
      </c>
      <c r="AM28" s="236"/>
      <c r="AN28" s="159" t="str" cm="1">
        <f t="array" aca="1" ref="AN28" ca="1">IF(AND($J28=1,ISNUMBER(INDIRECT(ADDRESS(ROW(),COLUMN()-_chom_perc_gap)))), INDIRECT(ADDRESS(ROW(),COLUMN()-_chom_perc_gap))*(1-AN$5)*(1-$BH$5), "")</f>
        <v/>
      </c>
      <c r="AO28" s="160" t="str" cm="1">
        <f t="array" aca="1" ref="AO28" ca="1">IF(AND($J28=1,ISNUMBER(INDIRECT(ADDRESS(ROW(),COLUMN()-_chom_perc_gap)))), INDIRECT(ADDRESS(ROW(),COLUMN()-_chom_perc_gap))*(1-AO$5)*(1-$BH$5), "")</f>
        <v/>
      </c>
      <c r="AP28" s="160" t="str" cm="1">
        <f t="array" aca="1" ref="AP28" ca="1">IF(AND($J28=1,ISNUMBER(INDIRECT(ADDRESS(ROW(),COLUMN()-_chom_perc_gap)))), INDIRECT(ADDRESS(ROW(),COLUMN()-_chom_perc_gap))*(1-AP$5)*(1-$BH$5), "")</f>
        <v/>
      </c>
      <c r="AQ28" s="160" t="str" cm="1">
        <f t="array" aca="1" ref="AQ28" ca="1">IF(AND($J28=1,ISNUMBER(INDIRECT(ADDRESS(ROW(),COLUMN()-_chom_perc_gap)))), INDIRECT(ADDRESS(ROW(),COLUMN()-_chom_perc_gap))*(1-AQ$5)*(1-$BH$5), "")</f>
        <v/>
      </c>
      <c r="AR28" s="160" t="str" cm="1">
        <f t="array" aca="1" ref="AR28" ca="1">IF(AND($J28=1,ISNUMBER(INDIRECT(ADDRESS(ROW(),COLUMN()-_chom_perc_gap)))), INDIRECT(ADDRESS(ROW(),COLUMN()-_chom_perc_gap))*(1-AR$5)*(1-$BH$5), "")</f>
        <v/>
      </c>
      <c r="AS28" s="160" t="str" cm="1">
        <f t="array" aca="1" ref="AS28" ca="1">IF(AND($J28=1,ISNUMBER(INDIRECT(ADDRESS(ROW(),COLUMN()-_chom_perc_gap)))), INDIRECT(ADDRESS(ROW(),COLUMN()-_chom_perc_gap))*(1-AS$5)*(1-$BH$5), "")</f>
        <v/>
      </c>
      <c r="AT28" s="160" t="str" cm="1">
        <f t="array" aca="1" ref="AT28" ca="1">IF(AND($J28=1,ISNUMBER(INDIRECT(ADDRESS(ROW(),COLUMN()-_chom_perc_gap)))), INDIRECT(ADDRESS(ROW(),COLUMN()-_chom_perc_gap))*(1-AT$5)*(1-$BH$5), "")</f>
        <v/>
      </c>
      <c r="AU28" s="160" t="str" cm="1">
        <f t="array" aca="1" ref="AU28" ca="1">IF(AND($J28=1,ISNUMBER(INDIRECT(ADDRESS(ROW(),COLUMN()-_chom_perc_gap)))), INDIRECT(ADDRESS(ROW(),COLUMN()-_chom_perc_gap))*(1-AU$5)*(1-$BH$5), "")</f>
        <v/>
      </c>
      <c r="AV28" s="160" t="str" cm="1">
        <f t="array" aca="1" ref="AV28" ca="1">IF(AND($J28=1,ISNUMBER(INDIRECT(ADDRESS(ROW(),COLUMN()-_chom_perc_gap)))), INDIRECT(ADDRESS(ROW(),COLUMN()-_chom_perc_gap))*(1-AV$5)*(1-$BH$5), "")</f>
        <v/>
      </c>
      <c r="AW28" s="160" t="str" cm="1">
        <f t="array" aca="1" ref="AW28" ca="1">IF(AND($J28=1,ISNUMBER(INDIRECT(ADDRESS(ROW(),COLUMN()-_chom_perc_gap)))), INDIRECT(ADDRESS(ROW(),COLUMN()-_chom_perc_gap))*(1-AW$5)*(1-$BH$5), "")</f>
        <v/>
      </c>
      <c r="AX28" s="160" t="str" cm="1">
        <f t="array" aca="1" ref="AX28" ca="1">IF(AND($J28=1,ISNUMBER(INDIRECT(ADDRESS(ROW(),COLUMN()-_chom_perc_gap)))), INDIRECT(ADDRESS(ROW(),COLUMN()-_chom_perc_gap))*(1-AX$5)*(1-$BH$5), "")</f>
        <v/>
      </c>
      <c r="AY28" s="160" t="str" cm="1">
        <f t="array" aca="1" ref="AY28" ca="1">IF(AND($J28=1,ISNUMBER(INDIRECT(ADDRESS(ROW(),COLUMN()-_chom_perc_gap)))), INDIRECT(ADDRESS(ROW(),COLUMN()-_chom_perc_gap))*(1-AY$5)*(1-$BH$5), "")</f>
        <v/>
      </c>
      <c r="AZ28" s="160" t="str" cm="1">
        <f t="array" aca="1" ref="AZ28" ca="1">IF(AND($J28=1,ISNUMBER(INDIRECT(ADDRESS(ROW(),COLUMN()-_chom_perc_gap)))), INDIRECT(ADDRESS(ROW(),COLUMN()-_chom_perc_gap))*(1-AZ$5)*(1-$BH$5), "")</f>
        <v/>
      </c>
      <c r="BA28" s="160" t="str" cm="1">
        <f t="array" aca="1" ref="BA28" ca="1">IF(AND($J28=1,ISNUMBER(INDIRECT(ADDRESS(ROW(),COLUMN()-_chom_perc_gap)))), INDIRECT(ADDRESS(ROW(),COLUMN()-_chom_perc_gap))*(1-BA$5)*(1-$BH$5), "")</f>
        <v/>
      </c>
      <c r="BB28" s="160" t="str" cm="1">
        <f t="array" aca="1" ref="BB28" ca="1">IF(AND($J28=1,ISNUMBER(INDIRECT(ADDRESS(ROW(),COLUMN()-_chom_perc_gap)))), INDIRECT(ADDRESS(ROW(),COLUMN()-_chom_perc_gap))*(1-BB$5)*(1-$BH$5), "")</f>
        <v/>
      </c>
      <c r="BC28" s="161" t="str" cm="1">
        <f t="array" aca="1" ref="BC28" ca="1">IF(AND($J28=1,ISNUMBER(INDIRECT(ADDRESS(ROW(),COLUMN()-_chom_perc_gap)))), INDIRECT(ADDRESS(ROW(),COLUMN()-_chom_perc_gap))*(1-BC$5)*(1-$BH$5), "")</f>
        <v/>
      </c>
      <c r="BD28" s="218"/>
      <c r="BE28" s="238" t="str">
        <f t="shared" si="11"/>
        <v/>
      </c>
      <c r="BF28" s="130" t="str">
        <f t="shared" si="12"/>
        <v/>
      </c>
      <c r="BG28" s="239"/>
      <c r="BH28" s="240" t="str">
        <f t="shared" si="5"/>
        <v/>
      </c>
    </row>
    <row r="29" spans="2:60" s="132" customFormat="1" ht="14.95" customHeight="1" x14ac:dyDescent="0.25">
      <c r="B29" s="691">
        <v>21</v>
      </c>
      <c r="C29" s="554"/>
      <c r="D29" s="575"/>
      <c r="E29" s="575"/>
      <c r="F29" s="575"/>
      <c r="G29" s="576"/>
      <c r="H29" s="577"/>
      <c r="I29" s="218"/>
      <c r="J29" s="147">
        <f t="shared" si="6"/>
        <v>0</v>
      </c>
      <c r="K29" s="241" t="str">
        <f t="shared" ca="1" si="0"/>
        <v/>
      </c>
      <c r="L29" s="852" t="str">
        <f t="shared" si="7"/>
        <v/>
      </c>
      <c r="M29" s="150" t="str">
        <f t="shared" si="8"/>
        <v>$O$29:$AD$29</v>
      </c>
      <c r="N29" s="218"/>
      <c r="O29" s="584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6"/>
      <c r="AE29" s="218"/>
      <c r="AF29" s="232" t="str">
        <f t="shared" ca="1" si="1"/>
        <v/>
      </c>
      <c r="AG29" s="243" t="str">
        <f t="shared" si="9"/>
        <v/>
      </c>
      <c r="AH29" s="218"/>
      <c r="AI29" s="244" t="str">
        <f t="shared" si="2"/>
        <v/>
      </c>
      <c r="AJ29" s="245" t="str">
        <f t="shared" si="3"/>
        <v/>
      </c>
      <c r="AK29" s="236"/>
      <c r="AL29" s="246" t="str">
        <f t="shared" si="10"/>
        <v/>
      </c>
      <c r="AM29" s="236"/>
      <c r="AN29" s="159" t="str" cm="1">
        <f t="array" aca="1" ref="AN29" ca="1">IF(AND($J29=1,ISNUMBER(INDIRECT(ADDRESS(ROW(),COLUMN()-_chom_perc_gap)))), INDIRECT(ADDRESS(ROW(),COLUMN()-_chom_perc_gap))*(1-AN$5)*(1-$BH$5), "")</f>
        <v/>
      </c>
      <c r="AO29" s="160" t="str" cm="1">
        <f t="array" aca="1" ref="AO29" ca="1">IF(AND($J29=1,ISNUMBER(INDIRECT(ADDRESS(ROW(),COLUMN()-_chom_perc_gap)))), INDIRECT(ADDRESS(ROW(),COLUMN()-_chom_perc_gap))*(1-AO$5)*(1-$BH$5), "")</f>
        <v/>
      </c>
      <c r="AP29" s="160" t="str" cm="1">
        <f t="array" aca="1" ref="AP29" ca="1">IF(AND($J29=1,ISNUMBER(INDIRECT(ADDRESS(ROW(),COLUMN()-_chom_perc_gap)))), INDIRECT(ADDRESS(ROW(),COLUMN()-_chom_perc_gap))*(1-AP$5)*(1-$BH$5), "")</f>
        <v/>
      </c>
      <c r="AQ29" s="160" t="str" cm="1">
        <f t="array" aca="1" ref="AQ29" ca="1">IF(AND($J29=1,ISNUMBER(INDIRECT(ADDRESS(ROW(),COLUMN()-_chom_perc_gap)))), INDIRECT(ADDRESS(ROW(),COLUMN()-_chom_perc_gap))*(1-AQ$5)*(1-$BH$5), "")</f>
        <v/>
      </c>
      <c r="AR29" s="160" t="str" cm="1">
        <f t="array" aca="1" ref="AR29" ca="1">IF(AND($J29=1,ISNUMBER(INDIRECT(ADDRESS(ROW(),COLUMN()-_chom_perc_gap)))), INDIRECT(ADDRESS(ROW(),COLUMN()-_chom_perc_gap))*(1-AR$5)*(1-$BH$5), "")</f>
        <v/>
      </c>
      <c r="AS29" s="160" t="str" cm="1">
        <f t="array" aca="1" ref="AS29" ca="1">IF(AND($J29=1,ISNUMBER(INDIRECT(ADDRESS(ROW(),COLUMN()-_chom_perc_gap)))), INDIRECT(ADDRESS(ROW(),COLUMN()-_chom_perc_gap))*(1-AS$5)*(1-$BH$5), "")</f>
        <v/>
      </c>
      <c r="AT29" s="160" t="str" cm="1">
        <f t="array" aca="1" ref="AT29" ca="1">IF(AND($J29=1,ISNUMBER(INDIRECT(ADDRESS(ROW(),COLUMN()-_chom_perc_gap)))), INDIRECT(ADDRESS(ROW(),COLUMN()-_chom_perc_gap))*(1-AT$5)*(1-$BH$5), "")</f>
        <v/>
      </c>
      <c r="AU29" s="160" t="str" cm="1">
        <f t="array" aca="1" ref="AU29" ca="1">IF(AND($J29=1,ISNUMBER(INDIRECT(ADDRESS(ROW(),COLUMN()-_chom_perc_gap)))), INDIRECT(ADDRESS(ROW(),COLUMN()-_chom_perc_gap))*(1-AU$5)*(1-$BH$5), "")</f>
        <v/>
      </c>
      <c r="AV29" s="160" t="str" cm="1">
        <f t="array" aca="1" ref="AV29" ca="1">IF(AND($J29=1,ISNUMBER(INDIRECT(ADDRESS(ROW(),COLUMN()-_chom_perc_gap)))), INDIRECT(ADDRESS(ROW(),COLUMN()-_chom_perc_gap))*(1-AV$5)*(1-$BH$5), "")</f>
        <v/>
      </c>
      <c r="AW29" s="160" t="str" cm="1">
        <f t="array" aca="1" ref="AW29" ca="1">IF(AND($J29=1,ISNUMBER(INDIRECT(ADDRESS(ROW(),COLUMN()-_chom_perc_gap)))), INDIRECT(ADDRESS(ROW(),COLUMN()-_chom_perc_gap))*(1-AW$5)*(1-$BH$5), "")</f>
        <v/>
      </c>
      <c r="AX29" s="160" t="str" cm="1">
        <f t="array" aca="1" ref="AX29" ca="1">IF(AND($J29=1,ISNUMBER(INDIRECT(ADDRESS(ROW(),COLUMN()-_chom_perc_gap)))), INDIRECT(ADDRESS(ROW(),COLUMN()-_chom_perc_gap))*(1-AX$5)*(1-$BH$5), "")</f>
        <v/>
      </c>
      <c r="AY29" s="160" t="str" cm="1">
        <f t="array" aca="1" ref="AY29" ca="1">IF(AND($J29=1,ISNUMBER(INDIRECT(ADDRESS(ROW(),COLUMN()-_chom_perc_gap)))), INDIRECT(ADDRESS(ROW(),COLUMN()-_chom_perc_gap))*(1-AY$5)*(1-$BH$5), "")</f>
        <v/>
      </c>
      <c r="AZ29" s="160" t="str" cm="1">
        <f t="array" aca="1" ref="AZ29" ca="1">IF(AND($J29=1,ISNUMBER(INDIRECT(ADDRESS(ROW(),COLUMN()-_chom_perc_gap)))), INDIRECT(ADDRESS(ROW(),COLUMN()-_chom_perc_gap))*(1-AZ$5)*(1-$BH$5), "")</f>
        <v/>
      </c>
      <c r="BA29" s="160" t="str" cm="1">
        <f t="array" aca="1" ref="BA29" ca="1">IF(AND($J29=1,ISNUMBER(INDIRECT(ADDRESS(ROW(),COLUMN()-_chom_perc_gap)))), INDIRECT(ADDRESS(ROW(),COLUMN()-_chom_perc_gap))*(1-BA$5)*(1-$BH$5), "")</f>
        <v/>
      </c>
      <c r="BB29" s="160" t="str" cm="1">
        <f t="array" aca="1" ref="BB29" ca="1">IF(AND($J29=1,ISNUMBER(INDIRECT(ADDRESS(ROW(),COLUMN()-_chom_perc_gap)))), INDIRECT(ADDRESS(ROW(),COLUMN()-_chom_perc_gap))*(1-BB$5)*(1-$BH$5), "")</f>
        <v/>
      </c>
      <c r="BC29" s="161" t="str" cm="1">
        <f t="array" aca="1" ref="BC29" ca="1">IF(AND($J29=1,ISNUMBER(INDIRECT(ADDRESS(ROW(),COLUMN()-_chom_perc_gap)))), INDIRECT(ADDRESS(ROW(),COLUMN()-_chom_perc_gap))*(1-BC$5)*(1-$BH$5), "")</f>
        <v/>
      </c>
      <c r="BD29" s="218"/>
      <c r="BE29" s="238" t="str">
        <f t="shared" si="11"/>
        <v/>
      </c>
      <c r="BF29" s="130" t="str">
        <f t="shared" si="12"/>
        <v/>
      </c>
      <c r="BG29" s="239"/>
      <c r="BH29" s="240" t="str">
        <f t="shared" si="5"/>
        <v/>
      </c>
    </row>
    <row r="30" spans="2:60" s="132" customFormat="1" ht="14.95" customHeight="1" x14ac:dyDescent="0.25">
      <c r="B30" s="691">
        <v>22</v>
      </c>
      <c r="C30" s="554"/>
      <c r="D30" s="575"/>
      <c r="E30" s="575"/>
      <c r="F30" s="575"/>
      <c r="G30" s="576"/>
      <c r="H30" s="577"/>
      <c r="I30" s="218"/>
      <c r="J30" s="147">
        <f t="shared" si="6"/>
        <v>0</v>
      </c>
      <c r="K30" s="241" t="str">
        <f t="shared" ca="1" si="0"/>
        <v/>
      </c>
      <c r="L30" s="852" t="str">
        <f t="shared" si="7"/>
        <v/>
      </c>
      <c r="M30" s="150" t="str">
        <f t="shared" si="8"/>
        <v>$O$30:$AD$30</v>
      </c>
      <c r="N30" s="218"/>
      <c r="O30" s="584"/>
      <c r="P30" s="585"/>
      <c r="Q30" s="585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6"/>
      <c r="AE30" s="218"/>
      <c r="AF30" s="232" t="str">
        <f t="shared" ca="1" si="1"/>
        <v/>
      </c>
      <c r="AG30" s="243" t="str">
        <f t="shared" si="9"/>
        <v/>
      </c>
      <c r="AH30" s="218"/>
      <c r="AI30" s="244" t="str">
        <f t="shared" si="2"/>
        <v/>
      </c>
      <c r="AJ30" s="245" t="str">
        <f t="shared" si="3"/>
        <v/>
      </c>
      <c r="AK30" s="236"/>
      <c r="AL30" s="246" t="str">
        <f t="shared" si="10"/>
        <v/>
      </c>
      <c r="AM30" s="236"/>
      <c r="AN30" s="159" t="str" cm="1">
        <f t="array" aca="1" ref="AN30" ca="1">IF(AND($J30=1,ISNUMBER(INDIRECT(ADDRESS(ROW(),COLUMN()-_chom_perc_gap)))), INDIRECT(ADDRESS(ROW(),COLUMN()-_chom_perc_gap))*(1-AN$5)*(1-$BH$5), "")</f>
        <v/>
      </c>
      <c r="AO30" s="160" t="str" cm="1">
        <f t="array" aca="1" ref="AO30" ca="1">IF(AND($J30=1,ISNUMBER(INDIRECT(ADDRESS(ROW(),COLUMN()-_chom_perc_gap)))), INDIRECT(ADDRESS(ROW(),COLUMN()-_chom_perc_gap))*(1-AO$5)*(1-$BH$5), "")</f>
        <v/>
      </c>
      <c r="AP30" s="160" t="str" cm="1">
        <f t="array" aca="1" ref="AP30" ca="1">IF(AND($J30=1,ISNUMBER(INDIRECT(ADDRESS(ROW(),COLUMN()-_chom_perc_gap)))), INDIRECT(ADDRESS(ROW(),COLUMN()-_chom_perc_gap))*(1-AP$5)*(1-$BH$5), "")</f>
        <v/>
      </c>
      <c r="AQ30" s="160" t="str" cm="1">
        <f t="array" aca="1" ref="AQ30" ca="1">IF(AND($J30=1,ISNUMBER(INDIRECT(ADDRESS(ROW(),COLUMN()-_chom_perc_gap)))), INDIRECT(ADDRESS(ROW(),COLUMN()-_chom_perc_gap))*(1-AQ$5)*(1-$BH$5), "")</f>
        <v/>
      </c>
      <c r="AR30" s="160" t="str" cm="1">
        <f t="array" aca="1" ref="AR30" ca="1">IF(AND($J30=1,ISNUMBER(INDIRECT(ADDRESS(ROW(),COLUMN()-_chom_perc_gap)))), INDIRECT(ADDRESS(ROW(),COLUMN()-_chom_perc_gap))*(1-AR$5)*(1-$BH$5), "")</f>
        <v/>
      </c>
      <c r="AS30" s="160" t="str" cm="1">
        <f t="array" aca="1" ref="AS30" ca="1">IF(AND($J30=1,ISNUMBER(INDIRECT(ADDRESS(ROW(),COLUMN()-_chom_perc_gap)))), INDIRECT(ADDRESS(ROW(),COLUMN()-_chom_perc_gap))*(1-AS$5)*(1-$BH$5), "")</f>
        <v/>
      </c>
      <c r="AT30" s="160" t="str" cm="1">
        <f t="array" aca="1" ref="AT30" ca="1">IF(AND($J30=1,ISNUMBER(INDIRECT(ADDRESS(ROW(),COLUMN()-_chom_perc_gap)))), INDIRECT(ADDRESS(ROW(),COLUMN()-_chom_perc_gap))*(1-AT$5)*(1-$BH$5), "")</f>
        <v/>
      </c>
      <c r="AU30" s="160" t="str" cm="1">
        <f t="array" aca="1" ref="AU30" ca="1">IF(AND($J30=1,ISNUMBER(INDIRECT(ADDRESS(ROW(),COLUMN()-_chom_perc_gap)))), INDIRECT(ADDRESS(ROW(),COLUMN()-_chom_perc_gap))*(1-AU$5)*(1-$BH$5), "")</f>
        <v/>
      </c>
      <c r="AV30" s="160" t="str" cm="1">
        <f t="array" aca="1" ref="AV30" ca="1">IF(AND($J30=1,ISNUMBER(INDIRECT(ADDRESS(ROW(),COLUMN()-_chom_perc_gap)))), INDIRECT(ADDRESS(ROW(),COLUMN()-_chom_perc_gap))*(1-AV$5)*(1-$BH$5), "")</f>
        <v/>
      </c>
      <c r="AW30" s="160" t="str" cm="1">
        <f t="array" aca="1" ref="AW30" ca="1">IF(AND($J30=1,ISNUMBER(INDIRECT(ADDRESS(ROW(),COLUMN()-_chom_perc_gap)))), INDIRECT(ADDRESS(ROW(),COLUMN()-_chom_perc_gap))*(1-AW$5)*(1-$BH$5), "")</f>
        <v/>
      </c>
      <c r="AX30" s="160" t="str" cm="1">
        <f t="array" aca="1" ref="AX30" ca="1">IF(AND($J30=1,ISNUMBER(INDIRECT(ADDRESS(ROW(),COLUMN()-_chom_perc_gap)))), INDIRECT(ADDRESS(ROW(),COLUMN()-_chom_perc_gap))*(1-AX$5)*(1-$BH$5), "")</f>
        <v/>
      </c>
      <c r="AY30" s="160" t="str" cm="1">
        <f t="array" aca="1" ref="AY30" ca="1">IF(AND($J30=1,ISNUMBER(INDIRECT(ADDRESS(ROW(),COLUMN()-_chom_perc_gap)))), INDIRECT(ADDRESS(ROW(),COLUMN()-_chom_perc_gap))*(1-AY$5)*(1-$BH$5), "")</f>
        <v/>
      </c>
      <c r="AZ30" s="160" t="str" cm="1">
        <f t="array" aca="1" ref="AZ30" ca="1">IF(AND($J30=1,ISNUMBER(INDIRECT(ADDRESS(ROW(),COLUMN()-_chom_perc_gap)))), INDIRECT(ADDRESS(ROW(),COLUMN()-_chom_perc_gap))*(1-AZ$5)*(1-$BH$5), "")</f>
        <v/>
      </c>
      <c r="BA30" s="160" t="str" cm="1">
        <f t="array" aca="1" ref="BA30" ca="1">IF(AND($J30=1,ISNUMBER(INDIRECT(ADDRESS(ROW(),COLUMN()-_chom_perc_gap)))), INDIRECT(ADDRESS(ROW(),COLUMN()-_chom_perc_gap))*(1-BA$5)*(1-$BH$5), "")</f>
        <v/>
      </c>
      <c r="BB30" s="160" t="str" cm="1">
        <f t="array" aca="1" ref="BB30" ca="1">IF(AND($J30=1,ISNUMBER(INDIRECT(ADDRESS(ROW(),COLUMN()-_chom_perc_gap)))), INDIRECT(ADDRESS(ROW(),COLUMN()-_chom_perc_gap))*(1-BB$5)*(1-$BH$5), "")</f>
        <v/>
      </c>
      <c r="BC30" s="161" t="str" cm="1">
        <f t="array" aca="1" ref="BC30" ca="1">IF(AND($J30=1,ISNUMBER(INDIRECT(ADDRESS(ROW(),COLUMN()-_chom_perc_gap)))), INDIRECT(ADDRESS(ROW(),COLUMN()-_chom_perc_gap))*(1-BC$5)*(1-$BH$5), "")</f>
        <v/>
      </c>
      <c r="BD30" s="218"/>
      <c r="BE30" s="238" t="str">
        <f t="shared" si="11"/>
        <v/>
      </c>
      <c r="BF30" s="130" t="str">
        <f t="shared" si="12"/>
        <v/>
      </c>
      <c r="BG30" s="239"/>
      <c r="BH30" s="240" t="str">
        <f t="shared" si="5"/>
        <v/>
      </c>
    </row>
    <row r="31" spans="2:60" s="132" customFormat="1" ht="14.95" customHeight="1" x14ac:dyDescent="0.25">
      <c r="B31" s="691">
        <v>23</v>
      </c>
      <c r="C31" s="554"/>
      <c r="D31" s="575"/>
      <c r="E31" s="575"/>
      <c r="F31" s="575"/>
      <c r="G31" s="576"/>
      <c r="H31" s="577"/>
      <c r="I31" s="218"/>
      <c r="J31" s="147">
        <f t="shared" si="6"/>
        <v>0</v>
      </c>
      <c r="K31" s="241" t="str">
        <f t="shared" ca="1" si="0"/>
        <v/>
      </c>
      <c r="L31" s="852" t="str">
        <f t="shared" si="7"/>
        <v/>
      </c>
      <c r="M31" s="150" t="str">
        <f t="shared" si="8"/>
        <v>$O$31:$AD$31</v>
      </c>
      <c r="N31" s="218"/>
      <c r="O31" s="584"/>
      <c r="P31" s="585"/>
      <c r="Q31" s="585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6"/>
      <c r="AE31" s="218"/>
      <c r="AF31" s="232" t="str">
        <f t="shared" ca="1" si="1"/>
        <v/>
      </c>
      <c r="AG31" s="243" t="str">
        <f t="shared" si="9"/>
        <v/>
      </c>
      <c r="AH31" s="218"/>
      <c r="AI31" s="244" t="str">
        <f t="shared" si="2"/>
        <v/>
      </c>
      <c r="AJ31" s="245" t="str">
        <f t="shared" si="3"/>
        <v/>
      </c>
      <c r="AK31" s="236"/>
      <c r="AL31" s="246" t="str">
        <f t="shared" si="10"/>
        <v/>
      </c>
      <c r="AM31" s="236"/>
      <c r="AN31" s="159" t="str" cm="1">
        <f t="array" aca="1" ref="AN31" ca="1">IF(AND($J31=1,ISNUMBER(INDIRECT(ADDRESS(ROW(),COLUMN()-_chom_perc_gap)))), INDIRECT(ADDRESS(ROW(),COLUMN()-_chom_perc_gap))*(1-AN$5)*(1-$BH$5), "")</f>
        <v/>
      </c>
      <c r="AO31" s="160" t="str" cm="1">
        <f t="array" aca="1" ref="AO31" ca="1">IF(AND($J31=1,ISNUMBER(INDIRECT(ADDRESS(ROW(),COLUMN()-_chom_perc_gap)))), INDIRECT(ADDRESS(ROW(),COLUMN()-_chom_perc_gap))*(1-AO$5)*(1-$BH$5), "")</f>
        <v/>
      </c>
      <c r="AP31" s="160" t="str" cm="1">
        <f t="array" aca="1" ref="AP31" ca="1">IF(AND($J31=1,ISNUMBER(INDIRECT(ADDRESS(ROW(),COLUMN()-_chom_perc_gap)))), INDIRECT(ADDRESS(ROW(),COLUMN()-_chom_perc_gap))*(1-AP$5)*(1-$BH$5), "")</f>
        <v/>
      </c>
      <c r="AQ31" s="160" t="str" cm="1">
        <f t="array" aca="1" ref="AQ31" ca="1">IF(AND($J31=1,ISNUMBER(INDIRECT(ADDRESS(ROW(),COLUMN()-_chom_perc_gap)))), INDIRECT(ADDRESS(ROW(),COLUMN()-_chom_perc_gap))*(1-AQ$5)*(1-$BH$5), "")</f>
        <v/>
      </c>
      <c r="AR31" s="160" t="str" cm="1">
        <f t="array" aca="1" ref="AR31" ca="1">IF(AND($J31=1,ISNUMBER(INDIRECT(ADDRESS(ROW(),COLUMN()-_chom_perc_gap)))), INDIRECT(ADDRESS(ROW(),COLUMN()-_chom_perc_gap))*(1-AR$5)*(1-$BH$5), "")</f>
        <v/>
      </c>
      <c r="AS31" s="160" t="str" cm="1">
        <f t="array" aca="1" ref="AS31" ca="1">IF(AND($J31=1,ISNUMBER(INDIRECT(ADDRESS(ROW(),COLUMN()-_chom_perc_gap)))), INDIRECT(ADDRESS(ROW(),COLUMN()-_chom_perc_gap))*(1-AS$5)*(1-$BH$5), "")</f>
        <v/>
      </c>
      <c r="AT31" s="160" t="str" cm="1">
        <f t="array" aca="1" ref="AT31" ca="1">IF(AND($J31=1,ISNUMBER(INDIRECT(ADDRESS(ROW(),COLUMN()-_chom_perc_gap)))), INDIRECT(ADDRESS(ROW(),COLUMN()-_chom_perc_gap))*(1-AT$5)*(1-$BH$5), "")</f>
        <v/>
      </c>
      <c r="AU31" s="160" t="str" cm="1">
        <f t="array" aca="1" ref="AU31" ca="1">IF(AND($J31=1,ISNUMBER(INDIRECT(ADDRESS(ROW(),COLUMN()-_chom_perc_gap)))), INDIRECT(ADDRESS(ROW(),COLUMN()-_chom_perc_gap))*(1-AU$5)*(1-$BH$5), "")</f>
        <v/>
      </c>
      <c r="AV31" s="160" t="str" cm="1">
        <f t="array" aca="1" ref="AV31" ca="1">IF(AND($J31=1,ISNUMBER(INDIRECT(ADDRESS(ROW(),COLUMN()-_chom_perc_gap)))), INDIRECT(ADDRESS(ROW(),COLUMN()-_chom_perc_gap))*(1-AV$5)*(1-$BH$5), "")</f>
        <v/>
      </c>
      <c r="AW31" s="160" t="str" cm="1">
        <f t="array" aca="1" ref="AW31" ca="1">IF(AND($J31=1,ISNUMBER(INDIRECT(ADDRESS(ROW(),COLUMN()-_chom_perc_gap)))), INDIRECT(ADDRESS(ROW(),COLUMN()-_chom_perc_gap))*(1-AW$5)*(1-$BH$5), "")</f>
        <v/>
      </c>
      <c r="AX31" s="160" t="str" cm="1">
        <f t="array" aca="1" ref="AX31" ca="1">IF(AND($J31=1,ISNUMBER(INDIRECT(ADDRESS(ROW(),COLUMN()-_chom_perc_gap)))), INDIRECT(ADDRESS(ROW(),COLUMN()-_chom_perc_gap))*(1-AX$5)*(1-$BH$5), "")</f>
        <v/>
      </c>
      <c r="AY31" s="160" t="str" cm="1">
        <f t="array" aca="1" ref="AY31" ca="1">IF(AND($J31=1,ISNUMBER(INDIRECT(ADDRESS(ROW(),COLUMN()-_chom_perc_gap)))), INDIRECT(ADDRESS(ROW(),COLUMN()-_chom_perc_gap))*(1-AY$5)*(1-$BH$5), "")</f>
        <v/>
      </c>
      <c r="AZ31" s="160" t="str" cm="1">
        <f t="array" aca="1" ref="AZ31" ca="1">IF(AND($J31=1,ISNUMBER(INDIRECT(ADDRESS(ROW(),COLUMN()-_chom_perc_gap)))), INDIRECT(ADDRESS(ROW(),COLUMN()-_chom_perc_gap))*(1-AZ$5)*(1-$BH$5), "")</f>
        <v/>
      </c>
      <c r="BA31" s="160" t="str" cm="1">
        <f t="array" aca="1" ref="BA31" ca="1">IF(AND($J31=1,ISNUMBER(INDIRECT(ADDRESS(ROW(),COLUMN()-_chom_perc_gap)))), INDIRECT(ADDRESS(ROW(),COLUMN()-_chom_perc_gap))*(1-BA$5)*(1-$BH$5), "")</f>
        <v/>
      </c>
      <c r="BB31" s="160" t="str" cm="1">
        <f t="array" aca="1" ref="BB31" ca="1">IF(AND($J31=1,ISNUMBER(INDIRECT(ADDRESS(ROW(),COLUMN()-_chom_perc_gap)))), INDIRECT(ADDRESS(ROW(),COLUMN()-_chom_perc_gap))*(1-BB$5)*(1-$BH$5), "")</f>
        <v/>
      </c>
      <c r="BC31" s="161" t="str" cm="1">
        <f t="array" aca="1" ref="BC31" ca="1">IF(AND($J31=1,ISNUMBER(INDIRECT(ADDRESS(ROW(),COLUMN()-_chom_perc_gap)))), INDIRECT(ADDRESS(ROW(),COLUMN()-_chom_perc_gap))*(1-BC$5)*(1-$BH$5), "")</f>
        <v/>
      </c>
      <c r="BD31" s="218"/>
      <c r="BE31" s="238" t="str">
        <f t="shared" si="11"/>
        <v/>
      </c>
      <c r="BF31" s="130" t="str">
        <f t="shared" si="12"/>
        <v/>
      </c>
      <c r="BG31" s="239"/>
      <c r="BH31" s="240" t="str">
        <f t="shared" si="5"/>
        <v/>
      </c>
    </row>
    <row r="32" spans="2:60" s="132" customFormat="1" ht="14.95" customHeight="1" x14ac:dyDescent="0.25">
      <c r="B32" s="691">
        <v>24</v>
      </c>
      <c r="C32" s="554"/>
      <c r="D32" s="575"/>
      <c r="E32" s="575"/>
      <c r="F32" s="575"/>
      <c r="G32" s="576"/>
      <c r="H32" s="577"/>
      <c r="I32" s="218"/>
      <c r="J32" s="147">
        <f t="shared" si="6"/>
        <v>0</v>
      </c>
      <c r="K32" s="241" t="str">
        <f t="shared" ca="1" si="0"/>
        <v/>
      </c>
      <c r="L32" s="852" t="str">
        <f t="shared" si="7"/>
        <v/>
      </c>
      <c r="M32" s="150" t="str">
        <f t="shared" si="8"/>
        <v>$O$32:$AD$32</v>
      </c>
      <c r="N32" s="218"/>
      <c r="O32" s="584"/>
      <c r="P32" s="585"/>
      <c r="Q32" s="585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6"/>
      <c r="AE32" s="218"/>
      <c r="AF32" s="232" t="str">
        <f t="shared" ca="1" si="1"/>
        <v/>
      </c>
      <c r="AG32" s="243" t="str">
        <f t="shared" si="9"/>
        <v/>
      </c>
      <c r="AH32" s="218"/>
      <c r="AI32" s="244" t="str">
        <f t="shared" si="2"/>
        <v/>
      </c>
      <c r="AJ32" s="245" t="str">
        <f t="shared" si="3"/>
        <v/>
      </c>
      <c r="AK32" s="236"/>
      <c r="AL32" s="246" t="str">
        <f t="shared" si="10"/>
        <v/>
      </c>
      <c r="AM32" s="236"/>
      <c r="AN32" s="159" t="str" cm="1">
        <f t="array" aca="1" ref="AN32" ca="1">IF(AND($J32=1,ISNUMBER(INDIRECT(ADDRESS(ROW(),COLUMN()-_chom_perc_gap)))), INDIRECT(ADDRESS(ROW(),COLUMN()-_chom_perc_gap))*(1-AN$5)*(1-$BH$5), "")</f>
        <v/>
      </c>
      <c r="AO32" s="160" t="str" cm="1">
        <f t="array" aca="1" ref="AO32" ca="1">IF(AND($J32=1,ISNUMBER(INDIRECT(ADDRESS(ROW(),COLUMN()-_chom_perc_gap)))), INDIRECT(ADDRESS(ROW(),COLUMN()-_chom_perc_gap))*(1-AO$5)*(1-$BH$5), "")</f>
        <v/>
      </c>
      <c r="AP32" s="160" t="str" cm="1">
        <f t="array" aca="1" ref="AP32" ca="1">IF(AND($J32=1,ISNUMBER(INDIRECT(ADDRESS(ROW(),COLUMN()-_chom_perc_gap)))), INDIRECT(ADDRESS(ROW(),COLUMN()-_chom_perc_gap))*(1-AP$5)*(1-$BH$5), "")</f>
        <v/>
      </c>
      <c r="AQ32" s="160" t="str" cm="1">
        <f t="array" aca="1" ref="AQ32" ca="1">IF(AND($J32=1,ISNUMBER(INDIRECT(ADDRESS(ROW(),COLUMN()-_chom_perc_gap)))), INDIRECT(ADDRESS(ROW(),COLUMN()-_chom_perc_gap))*(1-AQ$5)*(1-$BH$5), "")</f>
        <v/>
      </c>
      <c r="AR32" s="160" t="str" cm="1">
        <f t="array" aca="1" ref="AR32" ca="1">IF(AND($J32=1,ISNUMBER(INDIRECT(ADDRESS(ROW(),COLUMN()-_chom_perc_gap)))), INDIRECT(ADDRESS(ROW(),COLUMN()-_chom_perc_gap))*(1-AR$5)*(1-$BH$5), "")</f>
        <v/>
      </c>
      <c r="AS32" s="160" t="str" cm="1">
        <f t="array" aca="1" ref="AS32" ca="1">IF(AND($J32=1,ISNUMBER(INDIRECT(ADDRESS(ROW(),COLUMN()-_chom_perc_gap)))), INDIRECT(ADDRESS(ROW(),COLUMN()-_chom_perc_gap))*(1-AS$5)*(1-$BH$5), "")</f>
        <v/>
      </c>
      <c r="AT32" s="160" t="str" cm="1">
        <f t="array" aca="1" ref="AT32" ca="1">IF(AND($J32=1,ISNUMBER(INDIRECT(ADDRESS(ROW(),COLUMN()-_chom_perc_gap)))), INDIRECT(ADDRESS(ROW(),COLUMN()-_chom_perc_gap))*(1-AT$5)*(1-$BH$5), "")</f>
        <v/>
      </c>
      <c r="AU32" s="160" t="str" cm="1">
        <f t="array" aca="1" ref="AU32" ca="1">IF(AND($J32=1,ISNUMBER(INDIRECT(ADDRESS(ROW(),COLUMN()-_chom_perc_gap)))), INDIRECT(ADDRESS(ROW(),COLUMN()-_chom_perc_gap))*(1-AU$5)*(1-$BH$5), "")</f>
        <v/>
      </c>
      <c r="AV32" s="160" t="str" cm="1">
        <f t="array" aca="1" ref="AV32" ca="1">IF(AND($J32=1,ISNUMBER(INDIRECT(ADDRESS(ROW(),COLUMN()-_chom_perc_gap)))), INDIRECT(ADDRESS(ROW(),COLUMN()-_chom_perc_gap))*(1-AV$5)*(1-$BH$5), "")</f>
        <v/>
      </c>
      <c r="AW32" s="160" t="str" cm="1">
        <f t="array" aca="1" ref="AW32" ca="1">IF(AND($J32=1,ISNUMBER(INDIRECT(ADDRESS(ROW(),COLUMN()-_chom_perc_gap)))), INDIRECT(ADDRESS(ROW(),COLUMN()-_chom_perc_gap))*(1-AW$5)*(1-$BH$5), "")</f>
        <v/>
      </c>
      <c r="AX32" s="160" t="str" cm="1">
        <f t="array" aca="1" ref="AX32" ca="1">IF(AND($J32=1,ISNUMBER(INDIRECT(ADDRESS(ROW(),COLUMN()-_chom_perc_gap)))), INDIRECT(ADDRESS(ROW(),COLUMN()-_chom_perc_gap))*(1-AX$5)*(1-$BH$5), "")</f>
        <v/>
      </c>
      <c r="AY32" s="160" t="str" cm="1">
        <f t="array" aca="1" ref="AY32" ca="1">IF(AND($J32=1,ISNUMBER(INDIRECT(ADDRESS(ROW(),COLUMN()-_chom_perc_gap)))), INDIRECT(ADDRESS(ROW(),COLUMN()-_chom_perc_gap))*(1-AY$5)*(1-$BH$5), "")</f>
        <v/>
      </c>
      <c r="AZ32" s="160" t="str" cm="1">
        <f t="array" aca="1" ref="AZ32" ca="1">IF(AND($J32=1,ISNUMBER(INDIRECT(ADDRESS(ROW(),COLUMN()-_chom_perc_gap)))), INDIRECT(ADDRESS(ROW(),COLUMN()-_chom_perc_gap))*(1-AZ$5)*(1-$BH$5), "")</f>
        <v/>
      </c>
      <c r="BA32" s="160" t="str" cm="1">
        <f t="array" aca="1" ref="BA32" ca="1">IF(AND($J32=1,ISNUMBER(INDIRECT(ADDRESS(ROW(),COLUMN()-_chom_perc_gap)))), INDIRECT(ADDRESS(ROW(),COLUMN()-_chom_perc_gap))*(1-BA$5)*(1-$BH$5), "")</f>
        <v/>
      </c>
      <c r="BB32" s="160" t="str" cm="1">
        <f t="array" aca="1" ref="BB32" ca="1">IF(AND($J32=1,ISNUMBER(INDIRECT(ADDRESS(ROW(),COLUMN()-_chom_perc_gap)))), INDIRECT(ADDRESS(ROW(),COLUMN()-_chom_perc_gap))*(1-BB$5)*(1-$BH$5), "")</f>
        <v/>
      </c>
      <c r="BC32" s="161" t="str" cm="1">
        <f t="array" aca="1" ref="BC32" ca="1">IF(AND($J32=1,ISNUMBER(INDIRECT(ADDRESS(ROW(),COLUMN()-_chom_perc_gap)))), INDIRECT(ADDRESS(ROW(),COLUMN()-_chom_perc_gap))*(1-BC$5)*(1-$BH$5), "")</f>
        <v/>
      </c>
      <c r="BD32" s="218"/>
      <c r="BE32" s="238" t="str">
        <f t="shared" si="11"/>
        <v/>
      </c>
      <c r="BF32" s="130" t="str">
        <f t="shared" si="12"/>
        <v/>
      </c>
      <c r="BG32" s="239"/>
      <c r="BH32" s="240" t="str">
        <f t="shared" si="5"/>
        <v/>
      </c>
    </row>
    <row r="33" spans="2:60" s="132" customFormat="1" ht="14.95" customHeight="1" x14ac:dyDescent="0.25">
      <c r="B33" s="691">
        <v>25</v>
      </c>
      <c r="C33" s="554"/>
      <c r="D33" s="575"/>
      <c r="E33" s="575"/>
      <c r="F33" s="575"/>
      <c r="G33" s="576"/>
      <c r="H33" s="577"/>
      <c r="I33" s="218"/>
      <c r="J33" s="147">
        <f t="shared" si="6"/>
        <v>0</v>
      </c>
      <c r="K33" s="241" t="str">
        <f t="shared" ca="1" si="0"/>
        <v/>
      </c>
      <c r="L33" s="852" t="str">
        <f t="shared" si="7"/>
        <v/>
      </c>
      <c r="M33" s="150" t="str">
        <f t="shared" si="8"/>
        <v>$O$33:$AD$33</v>
      </c>
      <c r="N33" s="218"/>
      <c r="O33" s="584"/>
      <c r="P33" s="585"/>
      <c r="Q33" s="585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6"/>
      <c r="AE33" s="218"/>
      <c r="AF33" s="232" t="str">
        <f t="shared" ca="1" si="1"/>
        <v/>
      </c>
      <c r="AG33" s="243" t="str">
        <f t="shared" si="9"/>
        <v/>
      </c>
      <c r="AH33" s="218"/>
      <c r="AI33" s="244" t="str">
        <f t="shared" si="2"/>
        <v/>
      </c>
      <c r="AJ33" s="245" t="str">
        <f t="shared" si="3"/>
        <v/>
      </c>
      <c r="AK33" s="236"/>
      <c r="AL33" s="246" t="str">
        <f t="shared" si="10"/>
        <v/>
      </c>
      <c r="AM33" s="236"/>
      <c r="AN33" s="159" t="str" cm="1">
        <f t="array" aca="1" ref="AN33" ca="1">IF(AND($J33=1,ISNUMBER(INDIRECT(ADDRESS(ROW(),COLUMN()-_chom_perc_gap)))), INDIRECT(ADDRESS(ROW(),COLUMN()-_chom_perc_gap))*(1-AN$5)*(1-$BH$5), "")</f>
        <v/>
      </c>
      <c r="AO33" s="160" t="str" cm="1">
        <f t="array" aca="1" ref="AO33" ca="1">IF(AND($J33=1,ISNUMBER(INDIRECT(ADDRESS(ROW(),COLUMN()-_chom_perc_gap)))), INDIRECT(ADDRESS(ROW(),COLUMN()-_chom_perc_gap))*(1-AO$5)*(1-$BH$5), "")</f>
        <v/>
      </c>
      <c r="AP33" s="160" t="str" cm="1">
        <f t="array" aca="1" ref="AP33" ca="1">IF(AND($J33=1,ISNUMBER(INDIRECT(ADDRESS(ROW(),COLUMN()-_chom_perc_gap)))), INDIRECT(ADDRESS(ROW(),COLUMN()-_chom_perc_gap))*(1-AP$5)*(1-$BH$5), "")</f>
        <v/>
      </c>
      <c r="AQ33" s="160" t="str" cm="1">
        <f t="array" aca="1" ref="AQ33" ca="1">IF(AND($J33=1,ISNUMBER(INDIRECT(ADDRESS(ROW(),COLUMN()-_chom_perc_gap)))), INDIRECT(ADDRESS(ROW(),COLUMN()-_chom_perc_gap))*(1-AQ$5)*(1-$BH$5), "")</f>
        <v/>
      </c>
      <c r="AR33" s="160" t="str" cm="1">
        <f t="array" aca="1" ref="AR33" ca="1">IF(AND($J33=1,ISNUMBER(INDIRECT(ADDRESS(ROW(),COLUMN()-_chom_perc_gap)))), INDIRECT(ADDRESS(ROW(),COLUMN()-_chom_perc_gap))*(1-AR$5)*(1-$BH$5), "")</f>
        <v/>
      </c>
      <c r="AS33" s="160" t="str" cm="1">
        <f t="array" aca="1" ref="AS33" ca="1">IF(AND($J33=1,ISNUMBER(INDIRECT(ADDRESS(ROW(),COLUMN()-_chom_perc_gap)))), INDIRECT(ADDRESS(ROW(),COLUMN()-_chom_perc_gap))*(1-AS$5)*(1-$BH$5), "")</f>
        <v/>
      </c>
      <c r="AT33" s="160" t="str" cm="1">
        <f t="array" aca="1" ref="AT33" ca="1">IF(AND($J33=1,ISNUMBER(INDIRECT(ADDRESS(ROW(),COLUMN()-_chom_perc_gap)))), INDIRECT(ADDRESS(ROW(),COLUMN()-_chom_perc_gap))*(1-AT$5)*(1-$BH$5), "")</f>
        <v/>
      </c>
      <c r="AU33" s="160" t="str" cm="1">
        <f t="array" aca="1" ref="AU33" ca="1">IF(AND($J33=1,ISNUMBER(INDIRECT(ADDRESS(ROW(),COLUMN()-_chom_perc_gap)))), INDIRECT(ADDRESS(ROW(),COLUMN()-_chom_perc_gap))*(1-AU$5)*(1-$BH$5), "")</f>
        <v/>
      </c>
      <c r="AV33" s="160" t="str" cm="1">
        <f t="array" aca="1" ref="AV33" ca="1">IF(AND($J33=1,ISNUMBER(INDIRECT(ADDRESS(ROW(),COLUMN()-_chom_perc_gap)))), INDIRECT(ADDRESS(ROW(),COLUMN()-_chom_perc_gap))*(1-AV$5)*(1-$BH$5), "")</f>
        <v/>
      </c>
      <c r="AW33" s="160" t="str" cm="1">
        <f t="array" aca="1" ref="AW33" ca="1">IF(AND($J33=1,ISNUMBER(INDIRECT(ADDRESS(ROW(),COLUMN()-_chom_perc_gap)))), INDIRECT(ADDRESS(ROW(),COLUMN()-_chom_perc_gap))*(1-AW$5)*(1-$BH$5), "")</f>
        <v/>
      </c>
      <c r="AX33" s="160" t="str" cm="1">
        <f t="array" aca="1" ref="AX33" ca="1">IF(AND($J33=1,ISNUMBER(INDIRECT(ADDRESS(ROW(),COLUMN()-_chom_perc_gap)))), INDIRECT(ADDRESS(ROW(),COLUMN()-_chom_perc_gap))*(1-AX$5)*(1-$BH$5), "")</f>
        <v/>
      </c>
      <c r="AY33" s="160" t="str" cm="1">
        <f t="array" aca="1" ref="AY33" ca="1">IF(AND($J33=1,ISNUMBER(INDIRECT(ADDRESS(ROW(),COLUMN()-_chom_perc_gap)))), INDIRECT(ADDRESS(ROW(),COLUMN()-_chom_perc_gap))*(1-AY$5)*(1-$BH$5), "")</f>
        <v/>
      </c>
      <c r="AZ33" s="160" t="str" cm="1">
        <f t="array" aca="1" ref="AZ33" ca="1">IF(AND($J33=1,ISNUMBER(INDIRECT(ADDRESS(ROW(),COLUMN()-_chom_perc_gap)))), INDIRECT(ADDRESS(ROW(),COLUMN()-_chom_perc_gap))*(1-AZ$5)*(1-$BH$5), "")</f>
        <v/>
      </c>
      <c r="BA33" s="160" t="str" cm="1">
        <f t="array" aca="1" ref="BA33" ca="1">IF(AND($J33=1,ISNUMBER(INDIRECT(ADDRESS(ROW(),COLUMN()-_chom_perc_gap)))), INDIRECT(ADDRESS(ROW(),COLUMN()-_chom_perc_gap))*(1-BA$5)*(1-$BH$5), "")</f>
        <v/>
      </c>
      <c r="BB33" s="160" t="str" cm="1">
        <f t="array" aca="1" ref="BB33" ca="1">IF(AND($J33=1,ISNUMBER(INDIRECT(ADDRESS(ROW(),COLUMN()-_chom_perc_gap)))), INDIRECT(ADDRESS(ROW(),COLUMN()-_chom_perc_gap))*(1-BB$5)*(1-$BH$5), "")</f>
        <v/>
      </c>
      <c r="BC33" s="161" t="str" cm="1">
        <f t="array" aca="1" ref="BC33" ca="1">IF(AND($J33=1,ISNUMBER(INDIRECT(ADDRESS(ROW(),COLUMN()-_chom_perc_gap)))), INDIRECT(ADDRESS(ROW(),COLUMN()-_chom_perc_gap))*(1-BC$5)*(1-$BH$5), "")</f>
        <v/>
      </c>
      <c r="BD33" s="218"/>
      <c r="BE33" s="238" t="str">
        <f t="shared" si="11"/>
        <v/>
      </c>
      <c r="BF33" s="130" t="str">
        <f t="shared" si="12"/>
        <v/>
      </c>
      <c r="BG33" s="239"/>
      <c r="BH33" s="240" t="str">
        <f t="shared" si="5"/>
        <v/>
      </c>
    </row>
    <row r="34" spans="2:60" s="132" customFormat="1" ht="14.95" customHeight="1" x14ac:dyDescent="0.25">
      <c r="B34" s="691">
        <v>26</v>
      </c>
      <c r="C34" s="554"/>
      <c r="D34" s="575"/>
      <c r="E34" s="575"/>
      <c r="F34" s="575"/>
      <c r="G34" s="576"/>
      <c r="H34" s="577"/>
      <c r="I34" s="218"/>
      <c r="J34" s="147">
        <f t="shared" si="6"/>
        <v>0</v>
      </c>
      <c r="K34" s="241" t="str">
        <f t="shared" ca="1" si="0"/>
        <v/>
      </c>
      <c r="L34" s="852" t="str">
        <f t="shared" si="7"/>
        <v/>
      </c>
      <c r="M34" s="150" t="str">
        <f t="shared" si="8"/>
        <v>$O$34:$AD$34</v>
      </c>
      <c r="N34" s="218"/>
      <c r="O34" s="584"/>
      <c r="P34" s="585"/>
      <c r="Q34" s="58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6"/>
      <c r="AE34" s="218"/>
      <c r="AF34" s="232" t="str">
        <f t="shared" ca="1" si="1"/>
        <v/>
      </c>
      <c r="AG34" s="243" t="str">
        <f t="shared" si="9"/>
        <v/>
      </c>
      <c r="AH34" s="218"/>
      <c r="AI34" s="244" t="str">
        <f t="shared" si="2"/>
        <v/>
      </c>
      <c r="AJ34" s="245" t="str">
        <f t="shared" si="3"/>
        <v/>
      </c>
      <c r="AK34" s="236"/>
      <c r="AL34" s="246" t="str">
        <f t="shared" si="10"/>
        <v/>
      </c>
      <c r="AM34" s="236"/>
      <c r="AN34" s="159" t="str" cm="1">
        <f t="array" aca="1" ref="AN34" ca="1">IF(AND($J34=1,ISNUMBER(INDIRECT(ADDRESS(ROW(),COLUMN()-_chom_perc_gap)))), INDIRECT(ADDRESS(ROW(),COLUMN()-_chom_perc_gap))*(1-AN$5)*(1-$BH$5), "")</f>
        <v/>
      </c>
      <c r="AO34" s="160" t="str" cm="1">
        <f t="array" aca="1" ref="AO34" ca="1">IF(AND($J34=1,ISNUMBER(INDIRECT(ADDRESS(ROW(),COLUMN()-_chom_perc_gap)))), INDIRECT(ADDRESS(ROW(),COLUMN()-_chom_perc_gap))*(1-AO$5)*(1-$BH$5), "")</f>
        <v/>
      </c>
      <c r="AP34" s="160" t="str" cm="1">
        <f t="array" aca="1" ref="AP34" ca="1">IF(AND($J34=1,ISNUMBER(INDIRECT(ADDRESS(ROW(),COLUMN()-_chom_perc_gap)))), INDIRECT(ADDRESS(ROW(),COLUMN()-_chom_perc_gap))*(1-AP$5)*(1-$BH$5), "")</f>
        <v/>
      </c>
      <c r="AQ34" s="160" t="str" cm="1">
        <f t="array" aca="1" ref="AQ34" ca="1">IF(AND($J34=1,ISNUMBER(INDIRECT(ADDRESS(ROW(),COLUMN()-_chom_perc_gap)))), INDIRECT(ADDRESS(ROW(),COLUMN()-_chom_perc_gap))*(1-AQ$5)*(1-$BH$5), "")</f>
        <v/>
      </c>
      <c r="AR34" s="160" t="str" cm="1">
        <f t="array" aca="1" ref="AR34" ca="1">IF(AND($J34=1,ISNUMBER(INDIRECT(ADDRESS(ROW(),COLUMN()-_chom_perc_gap)))), INDIRECT(ADDRESS(ROW(),COLUMN()-_chom_perc_gap))*(1-AR$5)*(1-$BH$5), "")</f>
        <v/>
      </c>
      <c r="AS34" s="160" t="str" cm="1">
        <f t="array" aca="1" ref="AS34" ca="1">IF(AND($J34=1,ISNUMBER(INDIRECT(ADDRESS(ROW(),COLUMN()-_chom_perc_gap)))), INDIRECT(ADDRESS(ROW(),COLUMN()-_chom_perc_gap))*(1-AS$5)*(1-$BH$5), "")</f>
        <v/>
      </c>
      <c r="AT34" s="160" t="str" cm="1">
        <f t="array" aca="1" ref="AT34" ca="1">IF(AND($J34=1,ISNUMBER(INDIRECT(ADDRESS(ROW(),COLUMN()-_chom_perc_gap)))), INDIRECT(ADDRESS(ROW(),COLUMN()-_chom_perc_gap))*(1-AT$5)*(1-$BH$5), "")</f>
        <v/>
      </c>
      <c r="AU34" s="160" t="str" cm="1">
        <f t="array" aca="1" ref="AU34" ca="1">IF(AND($J34=1,ISNUMBER(INDIRECT(ADDRESS(ROW(),COLUMN()-_chom_perc_gap)))), INDIRECT(ADDRESS(ROW(),COLUMN()-_chom_perc_gap))*(1-AU$5)*(1-$BH$5), "")</f>
        <v/>
      </c>
      <c r="AV34" s="160" t="str" cm="1">
        <f t="array" aca="1" ref="AV34" ca="1">IF(AND($J34=1,ISNUMBER(INDIRECT(ADDRESS(ROW(),COLUMN()-_chom_perc_gap)))), INDIRECT(ADDRESS(ROW(),COLUMN()-_chom_perc_gap))*(1-AV$5)*(1-$BH$5), "")</f>
        <v/>
      </c>
      <c r="AW34" s="160" t="str" cm="1">
        <f t="array" aca="1" ref="AW34" ca="1">IF(AND($J34=1,ISNUMBER(INDIRECT(ADDRESS(ROW(),COLUMN()-_chom_perc_gap)))), INDIRECT(ADDRESS(ROW(),COLUMN()-_chom_perc_gap))*(1-AW$5)*(1-$BH$5), "")</f>
        <v/>
      </c>
      <c r="AX34" s="160" t="str" cm="1">
        <f t="array" aca="1" ref="AX34" ca="1">IF(AND($J34=1,ISNUMBER(INDIRECT(ADDRESS(ROW(),COLUMN()-_chom_perc_gap)))), INDIRECT(ADDRESS(ROW(),COLUMN()-_chom_perc_gap))*(1-AX$5)*(1-$BH$5), "")</f>
        <v/>
      </c>
      <c r="AY34" s="160" t="str" cm="1">
        <f t="array" aca="1" ref="AY34" ca="1">IF(AND($J34=1,ISNUMBER(INDIRECT(ADDRESS(ROW(),COLUMN()-_chom_perc_gap)))), INDIRECT(ADDRESS(ROW(),COLUMN()-_chom_perc_gap))*(1-AY$5)*(1-$BH$5), "")</f>
        <v/>
      </c>
      <c r="AZ34" s="160" t="str" cm="1">
        <f t="array" aca="1" ref="AZ34" ca="1">IF(AND($J34=1,ISNUMBER(INDIRECT(ADDRESS(ROW(),COLUMN()-_chom_perc_gap)))), INDIRECT(ADDRESS(ROW(),COLUMN()-_chom_perc_gap))*(1-AZ$5)*(1-$BH$5), "")</f>
        <v/>
      </c>
      <c r="BA34" s="160" t="str" cm="1">
        <f t="array" aca="1" ref="BA34" ca="1">IF(AND($J34=1,ISNUMBER(INDIRECT(ADDRESS(ROW(),COLUMN()-_chom_perc_gap)))), INDIRECT(ADDRESS(ROW(),COLUMN()-_chom_perc_gap))*(1-BA$5)*(1-$BH$5), "")</f>
        <v/>
      </c>
      <c r="BB34" s="160" t="str" cm="1">
        <f t="array" aca="1" ref="BB34" ca="1">IF(AND($J34=1,ISNUMBER(INDIRECT(ADDRESS(ROW(),COLUMN()-_chom_perc_gap)))), INDIRECT(ADDRESS(ROW(),COLUMN()-_chom_perc_gap))*(1-BB$5)*(1-$BH$5), "")</f>
        <v/>
      </c>
      <c r="BC34" s="161" t="str" cm="1">
        <f t="array" aca="1" ref="BC34" ca="1">IF(AND($J34=1,ISNUMBER(INDIRECT(ADDRESS(ROW(),COLUMN()-_chom_perc_gap)))), INDIRECT(ADDRESS(ROW(),COLUMN()-_chom_perc_gap))*(1-BC$5)*(1-$BH$5), "")</f>
        <v/>
      </c>
      <c r="BD34" s="218"/>
      <c r="BE34" s="238" t="str">
        <f t="shared" si="11"/>
        <v/>
      </c>
      <c r="BF34" s="130" t="str">
        <f t="shared" si="12"/>
        <v/>
      </c>
      <c r="BG34" s="239"/>
      <c r="BH34" s="240" t="str">
        <f t="shared" si="5"/>
        <v/>
      </c>
    </row>
    <row r="35" spans="2:60" s="132" customFormat="1" ht="14.95" customHeight="1" x14ac:dyDescent="0.25">
      <c r="B35" s="691">
        <v>27</v>
      </c>
      <c r="C35" s="554"/>
      <c r="D35" s="575"/>
      <c r="E35" s="575"/>
      <c r="F35" s="575"/>
      <c r="G35" s="576"/>
      <c r="H35" s="577"/>
      <c r="I35" s="218"/>
      <c r="J35" s="147">
        <f t="shared" si="6"/>
        <v>0</v>
      </c>
      <c r="K35" s="241" t="str">
        <f t="shared" ca="1" si="0"/>
        <v/>
      </c>
      <c r="L35" s="852" t="str">
        <f t="shared" si="7"/>
        <v/>
      </c>
      <c r="M35" s="150" t="str">
        <f t="shared" si="8"/>
        <v>$O$35:$AD$35</v>
      </c>
      <c r="N35" s="218"/>
      <c r="O35" s="584"/>
      <c r="P35" s="585"/>
      <c r="Q35" s="585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6"/>
      <c r="AE35" s="218"/>
      <c r="AF35" s="232" t="str">
        <f t="shared" ca="1" si="1"/>
        <v/>
      </c>
      <c r="AG35" s="243" t="str">
        <f t="shared" si="9"/>
        <v/>
      </c>
      <c r="AH35" s="218"/>
      <c r="AI35" s="244" t="str">
        <f t="shared" si="2"/>
        <v/>
      </c>
      <c r="AJ35" s="245" t="str">
        <f t="shared" si="3"/>
        <v/>
      </c>
      <c r="AK35" s="236"/>
      <c r="AL35" s="246" t="str">
        <f t="shared" si="10"/>
        <v/>
      </c>
      <c r="AM35" s="236"/>
      <c r="AN35" s="159" t="str" cm="1">
        <f t="array" aca="1" ref="AN35" ca="1">IF(AND($J35=1,ISNUMBER(INDIRECT(ADDRESS(ROW(),COLUMN()-_chom_perc_gap)))), INDIRECT(ADDRESS(ROW(),COLUMN()-_chom_perc_gap))*(1-AN$5)*(1-$BH$5), "")</f>
        <v/>
      </c>
      <c r="AO35" s="160" t="str" cm="1">
        <f t="array" aca="1" ref="AO35" ca="1">IF(AND($J35=1,ISNUMBER(INDIRECT(ADDRESS(ROW(),COLUMN()-_chom_perc_gap)))), INDIRECT(ADDRESS(ROW(),COLUMN()-_chom_perc_gap))*(1-AO$5)*(1-$BH$5), "")</f>
        <v/>
      </c>
      <c r="AP35" s="160" t="str" cm="1">
        <f t="array" aca="1" ref="AP35" ca="1">IF(AND($J35=1,ISNUMBER(INDIRECT(ADDRESS(ROW(),COLUMN()-_chom_perc_gap)))), INDIRECT(ADDRESS(ROW(),COLUMN()-_chom_perc_gap))*(1-AP$5)*(1-$BH$5), "")</f>
        <v/>
      </c>
      <c r="AQ35" s="160" t="str" cm="1">
        <f t="array" aca="1" ref="AQ35" ca="1">IF(AND($J35=1,ISNUMBER(INDIRECT(ADDRESS(ROW(),COLUMN()-_chom_perc_gap)))), INDIRECT(ADDRESS(ROW(),COLUMN()-_chom_perc_gap))*(1-AQ$5)*(1-$BH$5), "")</f>
        <v/>
      </c>
      <c r="AR35" s="160" t="str" cm="1">
        <f t="array" aca="1" ref="AR35" ca="1">IF(AND($J35=1,ISNUMBER(INDIRECT(ADDRESS(ROW(),COLUMN()-_chom_perc_gap)))), INDIRECT(ADDRESS(ROW(),COLUMN()-_chom_perc_gap))*(1-AR$5)*(1-$BH$5), "")</f>
        <v/>
      </c>
      <c r="AS35" s="160" t="str" cm="1">
        <f t="array" aca="1" ref="AS35" ca="1">IF(AND($J35=1,ISNUMBER(INDIRECT(ADDRESS(ROW(),COLUMN()-_chom_perc_gap)))), INDIRECT(ADDRESS(ROW(),COLUMN()-_chom_perc_gap))*(1-AS$5)*(1-$BH$5), "")</f>
        <v/>
      </c>
      <c r="AT35" s="160" t="str" cm="1">
        <f t="array" aca="1" ref="AT35" ca="1">IF(AND($J35=1,ISNUMBER(INDIRECT(ADDRESS(ROW(),COLUMN()-_chom_perc_gap)))), INDIRECT(ADDRESS(ROW(),COLUMN()-_chom_perc_gap))*(1-AT$5)*(1-$BH$5), "")</f>
        <v/>
      </c>
      <c r="AU35" s="160" t="str" cm="1">
        <f t="array" aca="1" ref="AU35" ca="1">IF(AND($J35=1,ISNUMBER(INDIRECT(ADDRESS(ROW(),COLUMN()-_chom_perc_gap)))), INDIRECT(ADDRESS(ROW(),COLUMN()-_chom_perc_gap))*(1-AU$5)*(1-$BH$5), "")</f>
        <v/>
      </c>
      <c r="AV35" s="160" t="str" cm="1">
        <f t="array" aca="1" ref="AV35" ca="1">IF(AND($J35=1,ISNUMBER(INDIRECT(ADDRESS(ROW(),COLUMN()-_chom_perc_gap)))), INDIRECT(ADDRESS(ROW(),COLUMN()-_chom_perc_gap))*(1-AV$5)*(1-$BH$5), "")</f>
        <v/>
      </c>
      <c r="AW35" s="160" t="str" cm="1">
        <f t="array" aca="1" ref="AW35" ca="1">IF(AND($J35=1,ISNUMBER(INDIRECT(ADDRESS(ROW(),COLUMN()-_chom_perc_gap)))), INDIRECT(ADDRESS(ROW(),COLUMN()-_chom_perc_gap))*(1-AW$5)*(1-$BH$5), "")</f>
        <v/>
      </c>
      <c r="AX35" s="160" t="str" cm="1">
        <f t="array" aca="1" ref="AX35" ca="1">IF(AND($J35=1,ISNUMBER(INDIRECT(ADDRESS(ROW(),COLUMN()-_chom_perc_gap)))), INDIRECT(ADDRESS(ROW(),COLUMN()-_chom_perc_gap))*(1-AX$5)*(1-$BH$5), "")</f>
        <v/>
      </c>
      <c r="AY35" s="160" t="str" cm="1">
        <f t="array" aca="1" ref="AY35" ca="1">IF(AND($J35=1,ISNUMBER(INDIRECT(ADDRESS(ROW(),COLUMN()-_chom_perc_gap)))), INDIRECT(ADDRESS(ROW(),COLUMN()-_chom_perc_gap))*(1-AY$5)*(1-$BH$5), "")</f>
        <v/>
      </c>
      <c r="AZ35" s="160" t="str" cm="1">
        <f t="array" aca="1" ref="AZ35" ca="1">IF(AND($J35=1,ISNUMBER(INDIRECT(ADDRESS(ROW(),COLUMN()-_chom_perc_gap)))), INDIRECT(ADDRESS(ROW(),COLUMN()-_chom_perc_gap))*(1-AZ$5)*(1-$BH$5), "")</f>
        <v/>
      </c>
      <c r="BA35" s="160" t="str" cm="1">
        <f t="array" aca="1" ref="BA35" ca="1">IF(AND($J35=1,ISNUMBER(INDIRECT(ADDRESS(ROW(),COLUMN()-_chom_perc_gap)))), INDIRECT(ADDRESS(ROW(),COLUMN()-_chom_perc_gap))*(1-BA$5)*(1-$BH$5), "")</f>
        <v/>
      </c>
      <c r="BB35" s="160" t="str" cm="1">
        <f t="array" aca="1" ref="BB35" ca="1">IF(AND($J35=1,ISNUMBER(INDIRECT(ADDRESS(ROW(),COLUMN()-_chom_perc_gap)))), INDIRECT(ADDRESS(ROW(),COLUMN()-_chom_perc_gap))*(1-BB$5)*(1-$BH$5), "")</f>
        <v/>
      </c>
      <c r="BC35" s="161" t="str" cm="1">
        <f t="array" aca="1" ref="BC35" ca="1">IF(AND($J35=1,ISNUMBER(INDIRECT(ADDRESS(ROW(),COLUMN()-_chom_perc_gap)))), INDIRECT(ADDRESS(ROW(),COLUMN()-_chom_perc_gap))*(1-BC$5)*(1-$BH$5), "")</f>
        <v/>
      </c>
      <c r="BD35" s="218"/>
      <c r="BE35" s="238" t="str">
        <f t="shared" si="11"/>
        <v/>
      </c>
      <c r="BF35" s="130" t="str">
        <f t="shared" si="12"/>
        <v/>
      </c>
      <c r="BG35" s="239"/>
      <c r="BH35" s="240" t="str">
        <f t="shared" si="5"/>
        <v/>
      </c>
    </row>
    <row r="36" spans="2:60" s="132" customFormat="1" ht="14.95" customHeight="1" x14ac:dyDescent="0.25">
      <c r="B36" s="691">
        <v>28</v>
      </c>
      <c r="C36" s="554"/>
      <c r="D36" s="575"/>
      <c r="E36" s="575"/>
      <c r="F36" s="575"/>
      <c r="G36" s="576"/>
      <c r="H36" s="577"/>
      <c r="I36" s="218"/>
      <c r="J36" s="147">
        <f t="shared" si="6"/>
        <v>0</v>
      </c>
      <c r="K36" s="241" t="str">
        <f t="shared" ca="1" si="0"/>
        <v/>
      </c>
      <c r="L36" s="852" t="str">
        <f t="shared" si="7"/>
        <v/>
      </c>
      <c r="M36" s="150" t="str">
        <f t="shared" si="8"/>
        <v>$O$36:$AD$36</v>
      </c>
      <c r="N36" s="218"/>
      <c r="O36" s="584"/>
      <c r="P36" s="585"/>
      <c r="Q36" s="585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6"/>
      <c r="AE36" s="218"/>
      <c r="AF36" s="232" t="str">
        <f t="shared" ca="1" si="1"/>
        <v/>
      </c>
      <c r="AG36" s="243" t="str">
        <f t="shared" si="9"/>
        <v/>
      </c>
      <c r="AH36" s="218"/>
      <c r="AI36" s="244" t="str">
        <f t="shared" si="2"/>
        <v/>
      </c>
      <c r="AJ36" s="245" t="str">
        <f t="shared" si="3"/>
        <v/>
      </c>
      <c r="AK36" s="236"/>
      <c r="AL36" s="246" t="str">
        <f t="shared" si="10"/>
        <v/>
      </c>
      <c r="AM36" s="236"/>
      <c r="AN36" s="159" t="str" cm="1">
        <f t="array" aca="1" ref="AN36" ca="1">IF(AND($J36=1,ISNUMBER(INDIRECT(ADDRESS(ROW(),COLUMN()-_chom_perc_gap)))), INDIRECT(ADDRESS(ROW(),COLUMN()-_chom_perc_gap))*(1-AN$5)*(1-$BH$5), "")</f>
        <v/>
      </c>
      <c r="AO36" s="160" t="str" cm="1">
        <f t="array" aca="1" ref="AO36" ca="1">IF(AND($J36=1,ISNUMBER(INDIRECT(ADDRESS(ROW(),COLUMN()-_chom_perc_gap)))), INDIRECT(ADDRESS(ROW(),COLUMN()-_chom_perc_gap))*(1-AO$5)*(1-$BH$5), "")</f>
        <v/>
      </c>
      <c r="AP36" s="160" t="str" cm="1">
        <f t="array" aca="1" ref="AP36" ca="1">IF(AND($J36=1,ISNUMBER(INDIRECT(ADDRESS(ROW(),COLUMN()-_chom_perc_gap)))), INDIRECT(ADDRESS(ROW(),COLUMN()-_chom_perc_gap))*(1-AP$5)*(1-$BH$5), "")</f>
        <v/>
      </c>
      <c r="AQ36" s="160" t="str" cm="1">
        <f t="array" aca="1" ref="AQ36" ca="1">IF(AND($J36=1,ISNUMBER(INDIRECT(ADDRESS(ROW(),COLUMN()-_chom_perc_gap)))), INDIRECT(ADDRESS(ROW(),COLUMN()-_chom_perc_gap))*(1-AQ$5)*(1-$BH$5), "")</f>
        <v/>
      </c>
      <c r="AR36" s="160" t="str" cm="1">
        <f t="array" aca="1" ref="AR36" ca="1">IF(AND($J36=1,ISNUMBER(INDIRECT(ADDRESS(ROW(),COLUMN()-_chom_perc_gap)))), INDIRECT(ADDRESS(ROW(),COLUMN()-_chom_perc_gap))*(1-AR$5)*(1-$BH$5), "")</f>
        <v/>
      </c>
      <c r="AS36" s="160" t="str" cm="1">
        <f t="array" aca="1" ref="AS36" ca="1">IF(AND($J36=1,ISNUMBER(INDIRECT(ADDRESS(ROW(),COLUMN()-_chom_perc_gap)))), INDIRECT(ADDRESS(ROW(),COLUMN()-_chom_perc_gap))*(1-AS$5)*(1-$BH$5), "")</f>
        <v/>
      </c>
      <c r="AT36" s="160" t="str" cm="1">
        <f t="array" aca="1" ref="AT36" ca="1">IF(AND($J36=1,ISNUMBER(INDIRECT(ADDRESS(ROW(),COLUMN()-_chom_perc_gap)))), INDIRECT(ADDRESS(ROW(),COLUMN()-_chom_perc_gap))*(1-AT$5)*(1-$BH$5), "")</f>
        <v/>
      </c>
      <c r="AU36" s="160" t="str" cm="1">
        <f t="array" aca="1" ref="AU36" ca="1">IF(AND($J36=1,ISNUMBER(INDIRECT(ADDRESS(ROW(),COLUMN()-_chom_perc_gap)))), INDIRECT(ADDRESS(ROW(),COLUMN()-_chom_perc_gap))*(1-AU$5)*(1-$BH$5), "")</f>
        <v/>
      </c>
      <c r="AV36" s="160" t="str" cm="1">
        <f t="array" aca="1" ref="AV36" ca="1">IF(AND($J36=1,ISNUMBER(INDIRECT(ADDRESS(ROW(),COLUMN()-_chom_perc_gap)))), INDIRECT(ADDRESS(ROW(),COLUMN()-_chom_perc_gap))*(1-AV$5)*(1-$BH$5), "")</f>
        <v/>
      </c>
      <c r="AW36" s="160" t="str" cm="1">
        <f t="array" aca="1" ref="AW36" ca="1">IF(AND($J36=1,ISNUMBER(INDIRECT(ADDRESS(ROW(),COLUMN()-_chom_perc_gap)))), INDIRECT(ADDRESS(ROW(),COLUMN()-_chom_perc_gap))*(1-AW$5)*(1-$BH$5), "")</f>
        <v/>
      </c>
      <c r="AX36" s="160" t="str" cm="1">
        <f t="array" aca="1" ref="AX36" ca="1">IF(AND($J36=1,ISNUMBER(INDIRECT(ADDRESS(ROW(),COLUMN()-_chom_perc_gap)))), INDIRECT(ADDRESS(ROW(),COLUMN()-_chom_perc_gap))*(1-AX$5)*(1-$BH$5), "")</f>
        <v/>
      </c>
      <c r="AY36" s="160" t="str" cm="1">
        <f t="array" aca="1" ref="AY36" ca="1">IF(AND($J36=1,ISNUMBER(INDIRECT(ADDRESS(ROW(),COLUMN()-_chom_perc_gap)))), INDIRECT(ADDRESS(ROW(),COLUMN()-_chom_perc_gap))*(1-AY$5)*(1-$BH$5), "")</f>
        <v/>
      </c>
      <c r="AZ36" s="160" t="str" cm="1">
        <f t="array" aca="1" ref="AZ36" ca="1">IF(AND($J36=1,ISNUMBER(INDIRECT(ADDRESS(ROW(),COLUMN()-_chom_perc_gap)))), INDIRECT(ADDRESS(ROW(),COLUMN()-_chom_perc_gap))*(1-AZ$5)*(1-$BH$5), "")</f>
        <v/>
      </c>
      <c r="BA36" s="160" t="str" cm="1">
        <f t="array" aca="1" ref="BA36" ca="1">IF(AND($J36=1,ISNUMBER(INDIRECT(ADDRESS(ROW(),COLUMN()-_chom_perc_gap)))), INDIRECT(ADDRESS(ROW(),COLUMN()-_chom_perc_gap))*(1-BA$5)*(1-$BH$5), "")</f>
        <v/>
      </c>
      <c r="BB36" s="160" t="str" cm="1">
        <f t="array" aca="1" ref="BB36" ca="1">IF(AND($J36=1,ISNUMBER(INDIRECT(ADDRESS(ROW(),COLUMN()-_chom_perc_gap)))), INDIRECT(ADDRESS(ROW(),COLUMN()-_chom_perc_gap))*(1-BB$5)*(1-$BH$5), "")</f>
        <v/>
      </c>
      <c r="BC36" s="161" t="str" cm="1">
        <f t="array" aca="1" ref="BC36" ca="1">IF(AND($J36=1,ISNUMBER(INDIRECT(ADDRESS(ROW(),COLUMN()-_chom_perc_gap)))), INDIRECT(ADDRESS(ROW(),COLUMN()-_chom_perc_gap))*(1-BC$5)*(1-$BH$5), "")</f>
        <v/>
      </c>
      <c r="BD36" s="218"/>
      <c r="BE36" s="238" t="str">
        <f t="shared" si="11"/>
        <v/>
      </c>
      <c r="BF36" s="130" t="str">
        <f t="shared" si="12"/>
        <v/>
      </c>
      <c r="BG36" s="239"/>
      <c r="BH36" s="240" t="str">
        <f t="shared" si="5"/>
        <v/>
      </c>
    </row>
    <row r="37" spans="2:60" s="132" customFormat="1" ht="14.95" customHeight="1" x14ac:dyDescent="0.25">
      <c r="B37" s="691">
        <v>29</v>
      </c>
      <c r="C37" s="554"/>
      <c r="D37" s="575"/>
      <c r="E37" s="575"/>
      <c r="F37" s="575"/>
      <c r="G37" s="576"/>
      <c r="H37" s="577"/>
      <c r="I37" s="218"/>
      <c r="J37" s="147">
        <f t="shared" si="6"/>
        <v>0</v>
      </c>
      <c r="K37" s="241" t="str">
        <f t="shared" ca="1" si="0"/>
        <v/>
      </c>
      <c r="L37" s="852" t="str">
        <f t="shared" si="7"/>
        <v/>
      </c>
      <c r="M37" s="150" t="str">
        <f t="shared" si="8"/>
        <v>$O$37:$AD$37</v>
      </c>
      <c r="N37" s="218"/>
      <c r="O37" s="584"/>
      <c r="P37" s="585"/>
      <c r="Q37" s="585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6"/>
      <c r="AE37" s="218"/>
      <c r="AF37" s="232" t="str">
        <f t="shared" ca="1" si="1"/>
        <v/>
      </c>
      <c r="AG37" s="243" t="str">
        <f t="shared" si="9"/>
        <v/>
      </c>
      <c r="AH37" s="218"/>
      <c r="AI37" s="244" t="str">
        <f t="shared" si="2"/>
        <v/>
      </c>
      <c r="AJ37" s="245" t="str">
        <f t="shared" si="3"/>
        <v/>
      </c>
      <c r="AK37" s="236"/>
      <c r="AL37" s="246" t="str">
        <f t="shared" si="10"/>
        <v/>
      </c>
      <c r="AM37" s="236"/>
      <c r="AN37" s="159" t="str" cm="1">
        <f t="array" aca="1" ref="AN37" ca="1">IF(AND($J37=1,ISNUMBER(INDIRECT(ADDRESS(ROW(),COLUMN()-_chom_perc_gap)))), INDIRECT(ADDRESS(ROW(),COLUMN()-_chom_perc_gap))*(1-AN$5)*(1-$BH$5), "")</f>
        <v/>
      </c>
      <c r="AO37" s="160" t="str" cm="1">
        <f t="array" aca="1" ref="AO37" ca="1">IF(AND($J37=1,ISNUMBER(INDIRECT(ADDRESS(ROW(),COLUMN()-_chom_perc_gap)))), INDIRECT(ADDRESS(ROW(),COLUMN()-_chom_perc_gap))*(1-AO$5)*(1-$BH$5), "")</f>
        <v/>
      </c>
      <c r="AP37" s="160" t="str" cm="1">
        <f t="array" aca="1" ref="AP37" ca="1">IF(AND($J37=1,ISNUMBER(INDIRECT(ADDRESS(ROW(),COLUMN()-_chom_perc_gap)))), INDIRECT(ADDRESS(ROW(),COLUMN()-_chom_perc_gap))*(1-AP$5)*(1-$BH$5), "")</f>
        <v/>
      </c>
      <c r="AQ37" s="160" t="str" cm="1">
        <f t="array" aca="1" ref="AQ37" ca="1">IF(AND($J37=1,ISNUMBER(INDIRECT(ADDRESS(ROW(),COLUMN()-_chom_perc_gap)))), INDIRECT(ADDRESS(ROW(),COLUMN()-_chom_perc_gap))*(1-AQ$5)*(1-$BH$5), "")</f>
        <v/>
      </c>
      <c r="AR37" s="160" t="str" cm="1">
        <f t="array" aca="1" ref="AR37" ca="1">IF(AND($J37=1,ISNUMBER(INDIRECT(ADDRESS(ROW(),COLUMN()-_chom_perc_gap)))), INDIRECT(ADDRESS(ROW(),COLUMN()-_chom_perc_gap))*(1-AR$5)*(1-$BH$5), "")</f>
        <v/>
      </c>
      <c r="AS37" s="160" t="str" cm="1">
        <f t="array" aca="1" ref="AS37" ca="1">IF(AND($J37=1,ISNUMBER(INDIRECT(ADDRESS(ROW(),COLUMN()-_chom_perc_gap)))), INDIRECT(ADDRESS(ROW(),COLUMN()-_chom_perc_gap))*(1-AS$5)*(1-$BH$5), "")</f>
        <v/>
      </c>
      <c r="AT37" s="160" t="str" cm="1">
        <f t="array" aca="1" ref="AT37" ca="1">IF(AND($J37=1,ISNUMBER(INDIRECT(ADDRESS(ROW(),COLUMN()-_chom_perc_gap)))), INDIRECT(ADDRESS(ROW(),COLUMN()-_chom_perc_gap))*(1-AT$5)*(1-$BH$5), "")</f>
        <v/>
      </c>
      <c r="AU37" s="160" t="str" cm="1">
        <f t="array" aca="1" ref="AU37" ca="1">IF(AND($J37=1,ISNUMBER(INDIRECT(ADDRESS(ROW(),COLUMN()-_chom_perc_gap)))), INDIRECT(ADDRESS(ROW(),COLUMN()-_chom_perc_gap))*(1-AU$5)*(1-$BH$5), "")</f>
        <v/>
      </c>
      <c r="AV37" s="160" t="str" cm="1">
        <f t="array" aca="1" ref="AV37" ca="1">IF(AND($J37=1,ISNUMBER(INDIRECT(ADDRESS(ROW(),COLUMN()-_chom_perc_gap)))), INDIRECT(ADDRESS(ROW(),COLUMN()-_chom_perc_gap))*(1-AV$5)*(1-$BH$5), "")</f>
        <v/>
      </c>
      <c r="AW37" s="160" t="str" cm="1">
        <f t="array" aca="1" ref="AW37" ca="1">IF(AND($J37=1,ISNUMBER(INDIRECT(ADDRESS(ROW(),COLUMN()-_chom_perc_gap)))), INDIRECT(ADDRESS(ROW(),COLUMN()-_chom_perc_gap))*(1-AW$5)*(1-$BH$5), "")</f>
        <v/>
      </c>
      <c r="AX37" s="160" t="str" cm="1">
        <f t="array" aca="1" ref="AX37" ca="1">IF(AND($J37=1,ISNUMBER(INDIRECT(ADDRESS(ROW(),COLUMN()-_chom_perc_gap)))), INDIRECT(ADDRESS(ROW(),COLUMN()-_chom_perc_gap))*(1-AX$5)*(1-$BH$5), "")</f>
        <v/>
      </c>
      <c r="AY37" s="160" t="str" cm="1">
        <f t="array" aca="1" ref="AY37" ca="1">IF(AND($J37=1,ISNUMBER(INDIRECT(ADDRESS(ROW(),COLUMN()-_chom_perc_gap)))), INDIRECT(ADDRESS(ROW(),COLUMN()-_chom_perc_gap))*(1-AY$5)*(1-$BH$5), "")</f>
        <v/>
      </c>
      <c r="AZ37" s="160" t="str" cm="1">
        <f t="array" aca="1" ref="AZ37" ca="1">IF(AND($J37=1,ISNUMBER(INDIRECT(ADDRESS(ROW(),COLUMN()-_chom_perc_gap)))), INDIRECT(ADDRESS(ROW(),COLUMN()-_chom_perc_gap))*(1-AZ$5)*(1-$BH$5), "")</f>
        <v/>
      </c>
      <c r="BA37" s="160" t="str" cm="1">
        <f t="array" aca="1" ref="BA37" ca="1">IF(AND($J37=1,ISNUMBER(INDIRECT(ADDRESS(ROW(),COLUMN()-_chom_perc_gap)))), INDIRECT(ADDRESS(ROW(),COLUMN()-_chom_perc_gap))*(1-BA$5)*(1-$BH$5), "")</f>
        <v/>
      </c>
      <c r="BB37" s="160" t="str" cm="1">
        <f t="array" aca="1" ref="BB37" ca="1">IF(AND($J37=1,ISNUMBER(INDIRECT(ADDRESS(ROW(),COLUMN()-_chom_perc_gap)))), INDIRECT(ADDRESS(ROW(),COLUMN()-_chom_perc_gap))*(1-BB$5)*(1-$BH$5), "")</f>
        <v/>
      </c>
      <c r="BC37" s="161" t="str" cm="1">
        <f t="array" aca="1" ref="BC37" ca="1">IF(AND($J37=1,ISNUMBER(INDIRECT(ADDRESS(ROW(),COLUMN()-_chom_perc_gap)))), INDIRECT(ADDRESS(ROW(),COLUMN()-_chom_perc_gap))*(1-BC$5)*(1-$BH$5), "")</f>
        <v/>
      </c>
      <c r="BD37" s="218"/>
      <c r="BE37" s="238" t="str">
        <f t="shared" si="11"/>
        <v/>
      </c>
      <c r="BF37" s="130" t="str">
        <f t="shared" si="12"/>
        <v/>
      </c>
      <c r="BG37" s="239"/>
      <c r="BH37" s="240" t="str">
        <f t="shared" si="5"/>
        <v/>
      </c>
    </row>
    <row r="38" spans="2:60" s="132" customFormat="1" ht="14.95" customHeight="1" x14ac:dyDescent="0.25">
      <c r="B38" s="691">
        <v>30</v>
      </c>
      <c r="C38" s="554"/>
      <c r="D38" s="575"/>
      <c r="E38" s="575"/>
      <c r="F38" s="575"/>
      <c r="G38" s="576"/>
      <c r="H38" s="577"/>
      <c r="I38" s="218"/>
      <c r="J38" s="147">
        <f t="shared" si="6"/>
        <v>0</v>
      </c>
      <c r="K38" s="241" t="str">
        <f t="shared" ca="1" si="0"/>
        <v/>
      </c>
      <c r="L38" s="852" t="str">
        <f t="shared" si="7"/>
        <v/>
      </c>
      <c r="M38" s="150" t="str">
        <f t="shared" si="8"/>
        <v>$O$38:$AD$38</v>
      </c>
      <c r="N38" s="218"/>
      <c r="O38" s="584"/>
      <c r="P38" s="585"/>
      <c r="Q38" s="585"/>
      <c r="R38" s="585"/>
      <c r="S38" s="585"/>
      <c r="T38" s="585"/>
      <c r="U38" s="585"/>
      <c r="V38" s="585"/>
      <c r="W38" s="585"/>
      <c r="X38" s="585"/>
      <c r="Y38" s="585"/>
      <c r="Z38" s="585"/>
      <c r="AA38" s="585"/>
      <c r="AB38" s="585"/>
      <c r="AC38" s="585"/>
      <c r="AD38" s="586"/>
      <c r="AE38" s="218"/>
      <c r="AF38" s="232" t="str">
        <f t="shared" ca="1" si="1"/>
        <v/>
      </c>
      <c r="AG38" s="243" t="str">
        <f t="shared" si="9"/>
        <v/>
      </c>
      <c r="AH38" s="218"/>
      <c r="AI38" s="244" t="str">
        <f t="shared" si="2"/>
        <v/>
      </c>
      <c r="AJ38" s="245" t="str">
        <f t="shared" si="3"/>
        <v/>
      </c>
      <c r="AK38" s="236"/>
      <c r="AL38" s="246" t="str">
        <f t="shared" si="10"/>
        <v/>
      </c>
      <c r="AM38" s="236"/>
      <c r="AN38" s="159" t="str" cm="1">
        <f t="array" aca="1" ref="AN38" ca="1">IF(AND($J38=1,ISNUMBER(INDIRECT(ADDRESS(ROW(),COLUMN()-_chom_perc_gap)))), INDIRECT(ADDRESS(ROW(),COLUMN()-_chom_perc_gap))*(1-AN$5)*(1-$BH$5), "")</f>
        <v/>
      </c>
      <c r="AO38" s="160" t="str" cm="1">
        <f t="array" aca="1" ref="AO38" ca="1">IF(AND($J38=1,ISNUMBER(INDIRECT(ADDRESS(ROW(),COLUMN()-_chom_perc_gap)))), INDIRECT(ADDRESS(ROW(),COLUMN()-_chom_perc_gap))*(1-AO$5)*(1-$BH$5), "")</f>
        <v/>
      </c>
      <c r="AP38" s="160" t="str" cm="1">
        <f t="array" aca="1" ref="AP38" ca="1">IF(AND($J38=1,ISNUMBER(INDIRECT(ADDRESS(ROW(),COLUMN()-_chom_perc_gap)))), INDIRECT(ADDRESS(ROW(),COLUMN()-_chom_perc_gap))*(1-AP$5)*(1-$BH$5), "")</f>
        <v/>
      </c>
      <c r="AQ38" s="160" t="str" cm="1">
        <f t="array" aca="1" ref="AQ38" ca="1">IF(AND($J38=1,ISNUMBER(INDIRECT(ADDRESS(ROW(),COLUMN()-_chom_perc_gap)))), INDIRECT(ADDRESS(ROW(),COLUMN()-_chom_perc_gap))*(1-AQ$5)*(1-$BH$5), "")</f>
        <v/>
      </c>
      <c r="AR38" s="160" t="str" cm="1">
        <f t="array" aca="1" ref="AR38" ca="1">IF(AND($J38=1,ISNUMBER(INDIRECT(ADDRESS(ROW(),COLUMN()-_chom_perc_gap)))), INDIRECT(ADDRESS(ROW(),COLUMN()-_chom_perc_gap))*(1-AR$5)*(1-$BH$5), "")</f>
        <v/>
      </c>
      <c r="AS38" s="160" t="str" cm="1">
        <f t="array" aca="1" ref="AS38" ca="1">IF(AND($J38=1,ISNUMBER(INDIRECT(ADDRESS(ROW(),COLUMN()-_chom_perc_gap)))), INDIRECT(ADDRESS(ROW(),COLUMN()-_chom_perc_gap))*(1-AS$5)*(1-$BH$5), "")</f>
        <v/>
      </c>
      <c r="AT38" s="160" t="str" cm="1">
        <f t="array" aca="1" ref="AT38" ca="1">IF(AND($J38=1,ISNUMBER(INDIRECT(ADDRESS(ROW(),COLUMN()-_chom_perc_gap)))), INDIRECT(ADDRESS(ROW(),COLUMN()-_chom_perc_gap))*(1-AT$5)*(1-$BH$5), "")</f>
        <v/>
      </c>
      <c r="AU38" s="160" t="str" cm="1">
        <f t="array" aca="1" ref="AU38" ca="1">IF(AND($J38=1,ISNUMBER(INDIRECT(ADDRESS(ROW(),COLUMN()-_chom_perc_gap)))), INDIRECT(ADDRESS(ROW(),COLUMN()-_chom_perc_gap))*(1-AU$5)*(1-$BH$5), "")</f>
        <v/>
      </c>
      <c r="AV38" s="160" t="str" cm="1">
        <f t="array" aca="1" ref="AV38" ca="1">IF(AND($J38=1,ISNUMBER(INDIRECT(ADDRESS(ROW(),COLUMN()-_chom_perc_gap)))), INDIRECT(ADDRESS(ROW(),COLUMN()-_chom_perc_gap))*(1-AV$5)*(1-$BH$5), "")</f>
        <v/>
      </c>
      <c r="AW38" s="160" t="str" cm="1">
        <f t="array" aca="1" ref="AW38" ca="1">IF(AND($J38=1,ISNUMBER(INDIRECT(ADDRESS(ROW(),COLUMN()-_chom_perc_gap)))), INDIRECT(ADDRESS(ROW(),COLUMN()-_chom_perc_gap))*(1-AW$5)*(1-$BH$5), "")</f>
        <v/>
      </c>
      <c r="AX38" s="160" t="str" cm="1">
        <f t="array" aca="1" ref="AX38" ca="1">IF(AND($J38=1,ISNUMBER(INDIRECT(ADDRESS(ROW(),COLUMN()-_chom_perc_gap)))), INDIRECT(ADDRESS(ROW(),COLUMN()-_chom_perc_gap))*(1-AX$5)*(1-$BH$5), "")</f>
        <v/>
      </c>
      <c r="AY38" s="160" t="str" cm="1">
        <f t="array" aca="1" ref="AY38" ca="1">IF(AND($J38=1,ISNUMBER(INDIRECT(ADDRESS(ROW(),COLUMN()-_chom_perc_gap)))), INDIRECT(ADDRESS(ROW(),COLUMN()-_chom_perc_gap))*(1-AY$5)*(1-$BH$5), "")</f>
        <v/>
      </c>
      <c r="AZ38" s="160" t="str" cm="1">
        <f t="array" aca="1" ref="AZ38" ca="1">IF(AND($J38=1,ISNUMBER(INDIRECT(ADDRESS(ROW(),COLUMN()-_chom_perc_gap)))), INDIRECT(ADDRESS(ROW(),COLUMN()-_chom_perc_gap))*(1-AZ$5)*(1-$BH$5), "")</f>
        <v/>
      </c>
      <c r="BA38" s="160" t="str" cm="1">
        <f t="array" aca="1" ref="BA38" ca="1">IF(AND($J38=1,ISNUMBER(INDIRECT(ADDRESS(ROW(),COLUMN()-_chom_perc_gap)))), INDIRECT(ADDRESS(ROW(),COLUMN()-_chom_perc_gap))*(1-BA$5)*(1-$BH$5), "")</f>
        <v/>
      </c>
      <c r="BB38" s="160" t="str" cm="1">
        <f t="array" aca="1" ref="BB38" ca="1">IF(AND($J38=1,ISNUMBER(INDIRECT(ADDRESS(ROW(),COLUMN()-_chom_perc_gap)))), INDIRECT(ADDRESS(ROW(),COLUMN()-_chom_perc_gap))*(1-BB$5)*(1-$BH$5), "")</f>
        <v/>
      </c>
      <c r="BC38" s="161" t="str" cm="1">
        <f t="array" aca="1" ref="BC38" ca="1">IF(AND($J38=1,ISNUMBER(INDIRECT(ADDRESS(ROW(),COLUMN()-_chom_perc_gap)))), INDIRECT(ADDRESS(ROW(),COLUMN()-_chom_perc_gap))*(1-BC$5)*(1-$BH$5), "")</f>
        <v/>
      </c>
      <c r="BD38" s="218"/>
      <c r="BE38" s="238" t="str">
        <f t="shared" si="11"/>
        <v/>
      </c>
      <c r="BF38" s="130" t="str">
        <f t="shared" si="12"/>
        <v/>
      </c>
      <c r="BG38" s="239"/>
      <c r="BH38" s="240" t="str">
        <f t="shared" si="5"/>
        <v/>
      </c>
    </row>
    <row r="39" spans="2:60" s="132" customFormat="1" ht="14.95" customHeight="1" x14ac:dyDescent="0.25">
      <c r="B39" s="691">
        <v>31</v>
      </c>
      <c r="C39" s="554"/>
      <c r="D39" s="575"/>
      <c r="E39" s="575"/>
      <c r="F39" s="575"/>
      <c r="G39" s="576"/>
      <c r="H39" s="577"/>
      <c r="I39" s="218"/>
      <c r="J39" s="147">
        <f t="shared" si="6"/>
        <v>0</v>
      </c>
      <c r="K39" s="241" t="str">
        <f t="shared" ca="1" si="0"/>
        <v/>
      </c>
      <c r="L39" s="852" t="str">
        <f t="shared" si="7"/>
        <v/>
      </c>
      <c r="M39" s="150" t="str">
        <f t="shared" si="8"/>
        <v>$O$39:$AD$39</v>
      </c>
      <c r="N39" s="218"/>
      <c r="O39" s="584"/>
      <c r="P39" s="585"/>
      <c r="Q39" s="585"/>
      <c r="R39" s="585"/>
      <c r="S39" s="585"/>
      <c r="T39" s="585"/>
      <c r="U39" s="585"/>
      <c r="V39" s="585"/>
      <c r="W39" s="585"/>
      <c r="X39" s="585"/>
      <c r="Y39" s="585"/>
      <c r="Z39" s="585"/>
      <c r="AA39" s="585"/>
      <c r="AB39" s="585"/>
      <c r="AC39" s="585"/>
      <c r="AD39" s="586"/>
      <c r="AE39" s="218"/>
      <c r="AF39" s="232" t="str">
        <f t="shared" ca="1" si="1"/>
        <v/>
      </c>
      <c r="AG39" s="243" t="str">
        <f t="shared" si="9"/>
        <v/>
      </c>
      <c r="AH39" s="218"/>
      <c r="AI39" s="244" t="str">
        <f t="shared" si="2"/>
        <v/>
      </c>
      <c r="AJ39" s="245" t="str">
        <f t="shared" si="3"/>
        <v/>
      </c>
      <c r="AK39" s="236"/>
      <c r="AL39" s="246" t="str">
        <f t="shared" si="10"/>
        <v/>
      </c>
      <c r="AM39" s="236"/>
      <c r="AN39" s="159" t="str" cm="1">
        <f t="array" aca="1" ref="AN39" ca="1">IF(AND($J39=1,ISNUMBER(INDIRECT(ADDRESS(ROW(),COLUMN()-_chom_perc_gap)))), INDIRECT(ADDRESS(ROW(),COLUMN()-_chom_perc_gap))*(1-AN$5)*(1-$BH$5), "")</f>
        <v/>
      </c>
      <c r="AO39" s="160" t="str" cm="1">
        <f t="array" aca="1" ref="AO39" ca="1">IF(AND($J39=1,ISNUMBER(INDIRECT(ADDRESS(ROW(),COLUMN()-_chom_perc_gap)))), INDIRECT(ADDRESS(ROW(),COLUMN()-_chom_perc_gap))*(1-AO$5)*(1-$BH$5), "")</f>
        <v/>
      </c>
      <c r="AP39" s="160" t="str" cm="1">
        <f t="array" aca="1" ref="AP39" ca="1">IF(AND($J39=1,ISNUMBER(INDIRECT(ADDRESS(ROW(),COLUMN()-_chom_perc_gap)))), INDIRECT(ADDRESS(ROW(),COLUMN()-_chom_perc_gap))*(1-AP$5)*(1-$BH$5), "")</f>
        <v/>
      </c>
      <c r="AQ39" s="160" t="str" cm="1">
        <f t="array" aca="1" ref="AQ39" ca="1">IF(AND($J39=1,ISNUMBER(INDIRECT(ADDRESS(ROW(),COLUMN()-_chom_perc_gap)))), INDIRECT(ADDRESS(ROW(),COLUMN()-_chom_perc_gap))*(1-AQ$5)*(1-$BH$5), "")</f>
        <v/>
      </c>
      <c r="AR39" s="160" t="str" cm="1">
        <f t="array" aca="1" ref="AR39" ca="1">IF(AND($J39=1,ISNUMBER(INDIRECT(ADDRESS(ROW(),COLUMN()-_chom_perc_gap)))), INDIRECT(ADDRESS(ROW(),COLUMN()-_chom_perc_gap))*(1-AR$5)*(1-$BH$5), "")</f>
        <v/>
      </c>
      <c r="AS39" s="160" t="str" cm="1">
        <f t="array" aca="1" ref="AS39" ca="1">IF(AND($J39=1,ISNUMBER(INDIRECT(ADDRESS(ROW(),COLUMN()-_chom_perc_gap)))), INDIRECT(ADDRESS(ROW(),COLUMN()-_chom_perc_gap))*(1-AS$5)*(1-$BH$5), "")</f>
        <v/>
      </c>
      <c r="AT39" s="160" t="str" cm="1">
        <f t="array" aca="1" ref="AT39" ca="1">IF(AND($J39=1,ISNUMBER(INDIRECT(ADDRESS(ROW(),COLUMN()-_chom_perc_gap)))), INDIRECT(ADDRESS(ROW(),COLUMN()-_chom_perc_gap))*(1-AT$5)*(1-$BH$5), "")</f>
        <v/>
      </c>
      <c r="AU39" s="160" t="str" cm="1">
        <f t="array" aca="1" ref="AU39" ca="1">IF(AND($J39=1,ISNUMBER(INDIRECT(ADDRESS(ROW(),COLUMN()-_chom_perc_gap)))), INDIRECT(ADDRESS(ROW(),COLUMN()-_chom_perc_gap))*(1-AU$5)*(1-$BH$5), "")</f>
        <v/>
      </c>
      <c r="AV39" s="160" t="str" cm="1">
        <f t="array" aca="1" ref="AV39" ca="1">IF(AND($J39=1,ISNUMBER(INDIRECT(ADDRESS(ROW(),COLUMN()-_chom_perc_gap)))), INDIRECT(ADDRESS(ROW(),COLUMN()-_chom_perc_gap))*(1-AV$5)*(1-$BH$5), "")</f>
        <v/>
      </c>
      <c r="AW39" s="160" t="str" cm="1">
        <f t="array" aca="1" ref="AW39" ca="1">IF(AND($J39=1,ISNUMBER(INDIRECT(ADDRESS(ROW(),COLUMN()-_chom_perc_gap)))), INDIRECT(ADDRESS(ROW(),COLUMN()-_chom_perc_gap))*(1-AW$5)*(1-$BH$5), "")</f>
        <v/>
      </c>
      <c r="AX39" s="160" t="str" cm="1">
        <f t="array" aca="1" ref="AX39" ca="1">IF(AND($J39=1,ISNUMBER(INDIRECT(ADDRESS(ROW(),COLUMN()-_chom_perc_gap)))), INDIRECT(ADDRESS(ROW(),COLUMN()-_chom_perc_gap))*(1-AX$5)*(1-$BH$5), "")</f>
        <v/>
      </c>
      <c r="AY39" s="160" t="str" cm="1">
        <f t="array" aca="1" ref="AY39" ca="1">IF(AND($J39=1,ISNUMBER(INDIRECT(ADDRESS(ROW(),COLUMN()-_chom_perc_gap)))), INDIRECT(ADDRESS(ROW(),COLUMN()-_chom_perc_gap))*(1-AY$5)*(1-$BH$5), "")</f>
        <v/>
      </c>
      <c r="AZ39" s="160" t="str" cm="1">
        <f t="array" aca="1" ref="AZ39" ca="1">IF(AND($J39=1,ISNUMBER(INDIRECT(ADDRESS(ROW(),COLUMN()-_chom_perc_gap)))), INDIRECT(ADDRESS(ROW(),COLUMN()-_chom_perc_gap))*(1-AZ$5)*(1-$BH$5), "")</f>
        <v/>
      </c>
      <c r="BA39" s="160" t="str" cm="1">
        <f t="array" aca="1" ref="BA39" ca="1">IF(AND($J39=1,ISNUMBER(INDIRECT(ADDRESS(ROW(),COLUMN()-_chom_perc_gap)))), INDIRECT(ADDRESS(ROW(),COLUMN()-_chom_perc_gap))*(1-BA$5)*(1-$BH$5), "")</f>
        <v/>
      </c>
      <c r="BB39" s="160" t="str" cm="1">
        <f t="array" aca="1" ref="BB39" ca="1">IF(AND($J39=1,ISNUMBER(INDIRECT(ADDRESS(ROW(),COLUMN()-_chom_perc_gap)))), INDIRECT(ADDRESS(ROW(),COLUMN()-_chom_perc_gap))*(1-BB$5)*(1-$BH$5), "")</f>
        <v/>
      </c>
      <c r="BC39" s="161" t="str" cm="1">
        <f t="array" aca="1" ref="BC39" ca="1">IF(AND($J39=1,ISNUMBER(INDIRECT(ADDRESS(ROW(),COLUMN()-_chom_perc_gap)))), INDIRECT(ADDRESS(ROW(),COLUMN()-_chom_perc_gap))*(1-BC$5)*(1-$BH$5), "")</f>
        <v/>
      </c>
      <c r="BD39" s="218"/>
      <c r="BE39" s="238" t="str">
        <f t="shared" si="11"/>
        <v/>
      </c>
      <c r="BF39" s="130" t="str">
        <f t="shared" si="12"/>
        <v/>
      </c>
      <c r="BG39" s="239"/>
      <c r="BH39" s="240" t="str">
        <f t="shared" si="5"/>
        <v/>
      </c>
    </row>
    <row r="40" spans="2:60" s="132" customFormat="1" ht="14.95" customHeight="1" x14ac:dyDescent="0.25">
      <c r="B40" s="691">
        <v>32</v>
      </c>
      <c r="C40" s="554"/>
      <c r="D40" s="575"/>
      <c r="E40" s="575"/>
      <c r="F40" s="575"/>
      <c r="G40" s="576"/>
      <c r="H40" s="577"/>
      <c r="I40" s="218"/>
      <c r="J40" s="147">
        <f t="shared" si="6"/>
        <v>0</v>
      </c>
      <c r="K40" s="241" t="str">
        <f t="shared" ca="1" si="0"/>
        <v/>
      </c>
      <c r="L40" s="852" t="str">
        <f t="shared" si="7"/>
        <v/>
      </c>
      <c r="M40" s="150" t="str">
        <f t="shared" si="8"/>
        <v>$O$40:$AD$40</v>
      </c>
      <c r="N40" s="218"/>
      <c r="O40" s="584"/>
      <c r="P40" s="585"/>
      <c r="Q40" s="585"/>
      <c r="R40" s="585"/>
      <c r="S40" s="585"/>
      <c r="T40" s="585"/>
      <c r="U40" s="585"/>
      <c r="V40" s="585"/>
      <c r="W40" s="585"/>
      <c r="X40" s="585"/>
      <c r="Y40" s="585"/>
      <c r="Z40" s="585"/>
      <c r="AA40" s="585"/>
      <c r="AB40" s="585"/>
      <c r="AC40" s="585"/>
      <c r="AD40" s="586"/>
      <c r="AE40" s="218"/>
      <c r="AF40" s="232" t="str">
        <f t="shared" ca="1" si="1"/>
        <v/>
      </c>
      <c r="AG40" s="243" t="str">
        <f t="shared" si="9"/>
        <v/>
      </c>
      <c r="AH40" s="218"/>
      <c r="AI40" s="244" t="str">
        <f t="shared" si="2"/>
        <v/>
      </c>
      <c r="AJ40" s="245" t="str">
        <f t="shared" si="3"/>
        <v/>
      </c>
      <c r="AK40" s="236"/>
      <c r="AL40" s="246" t="str">
        <f t="shared" si="10"/>
        <v/>
      </c>
      <c r="AM40" s="236"/>
      <c r="AN40" s="159" t="str" cm="1">
        <f t="array" aca="1" ref="AN40" ca="1">IF(AND($J40=1,ISNUMBER(INDIRECT(ADDRESS(ROW(),COLUMN()-_chom_perc_gap)))), INDIRECT(ADDRESS(ROW(),COLUMN()-_chom_perc_gap))*(1-AN$5)*(1-$BH$5), "")</f>
        <v/>
      </c>
      <c r="AO40" s="160" t="str" cm="1">
        <f t="array" aca="1" ref="AO40" ca="1">IF(AND($J40=1,ISNUMBER(INDIRECT(ADDRESS(ROW(),COLUMN()-_chom_perc_gap)))), INDIRECT(ADDRESS(ROW(),COLUMN()-_chom_perc_gap))*(1-AO$5)*(1-$BH$5), "")</f>
        <v/>
      </c>
      <c r="AP40" s="160" t="str" cm="1">
        <f t="array" aca="1" ref="AP40" ca="1">IF(AND($J40=1,ISNUMBER(INDIRECT(ADDRESS(ROW(),COLUMN()-_chom_perc_gap)))), INDIRECT(ADDRESS(ROW(),COLUMN()-_chom_perc_gap))*(1-AP$5)*(1-$BH$5), "")</f>
        <v/>
      </c>
      <c r="AQ40" s="160" t="str" cm="1">
        <f t="array" aca="1" ref="AQ40" ca="1">IF(AND($J40=1,ISNUMBER(INDIRECT(ADDRESS(ROW(),COLUMN()-_chom_perc_gap)))), INDIRECT(ADDRESS(ROW(),COLUMN()-_chom_perc_gap))*(1-AQ$5)*(1-$BH$5), "")</f>
        <v/>
      </c>
      <c r="AR40" s="160" t="str" cm="1">
        <f t="array" aca="1" ref="AR40" ca="1">IF(AND($J40=1,ISNUMBER(INDIRECT(ADDRESS(ROW(),COLUMN()-_chom_perc_gap)))), INDIRECT(ADDRESS(ROW(),COLUMN()-_chom_perc_gap))*(1-AR$5)*(1-$BH$5), "")</f>
        <v/>
      </c>
      <c r="AS40" s="160" t="str" cm="1">
        <f t="array" aca="1" ref="AS40" ca="1">IF(AND($J40=1,ISNUMBER(INDIRECT(ADDRESS(ROW(),COLUMN()-_chom_perc_gap)))), INDIRECT(ADDRESS(ROW(),COLUMN()-_chom_perc_gap))*(1-AS$5)*(1-$BH$5), "")</f>
        <v/>
      </c>
      <c r="AT40" s="160" t="str" cm="1">
        <f t="array" aca="1" ref="AT40" ca="1">IF(AND($J40=1,ISNUMBER(INDIRECT(ADDRESS(ROW(),COLUMN()-_chom_perc_gap)))), INDIRECT(ADDRESS(ROW(),COLUMN()-_chom_perc_gap))*(1-AT$5)*(1-$BH$5), "")</f>
        <v/>
      </c>
      <c r="AU40" s="160" t="str" cm="1">
        <f t="array" aca="1" ref="AU40" ca="1">IF(AND($J40=1,ISNUMBER(INDIRECT(ADDRESS(ROW(),COLUMN()-_chom_perc_gap)))), INDIRECT(ADDRESS(ROW(),COLUMN()-_chom_perc_gap))*(1-AU$5)*(1-$BH$5), "")</f>
        <v/>
      </c>
      <c r="AV40" s="160" t="str" cm="1">
        <f t="array" aca="1" ref="AV40" ca="1">IF(AND($J40=1,ISNUMBER(INDIRECT(ADDRESS(ROW(),COLUMN()-_chom_perc_gap)))), INDIRECT(ADDRESS(ROW(),COLUMN()-_chom_perc_gap))*(1-AV$5)*(1-$BH$5), "")</f>
        <v/>
      </c>
      <c r="AW40" s="160" t="str" cm="1">
        <f t="array" aca="1" ref="AW40" ca="1">IF(AND($J40=1,ISNUMBER(INDIRECT(ADDRESS(ROW(),COLUMN()-_chom_perc_gap)))), INDIRECT(ADDRESS(ROW(),COLUMN()-_chom_perc_gap))*(1-AW$5)*(1-$BH$5), "")</f>
        <v/>
      </c>
      <c r="AX40" s="160" t="str" cm="1">
        <f t="array" aca="1" ref="AX40" ca="1">IF(AND($J40=1,ISNUMBER(INDIRECT(ADDRESS(ROW(),COLUMN()-_chom_perc_gap)))), INDIRECT(ADDRESS(ROW(),COLUMN()-_chom_perc_gap))*(1-AX$5)*(1-$BH$5), "")</f>
        <v/>
      </c>
      <c r="AY40" s="160" t="str" cm="1">
        <f t="array" aca="1" ref="AY40" ca="1">IF(AND($J40=1,ISNUMBER(INDIRECT(ADDRESS(ROW(),COLUMN()-_chom_perc_gap)))), INDIRECT(ADDRESS(ROW(),COLUMN()-_chom_perc_gap))*(1-AY$5)*(1-$BH$5), "")</f>
        <v/>
      </c>
      <c r="AZ40" s="160" t="str" cm="1">
        <f t="array" aca="1" ref="AZ40" ca="1">IF(AND($J40=1,ISNUMBER(INDIRECT(ADDRESS(ROW(),COLUMN()-_chom_perc_gap)))), INDIRECT(ADDRESS(ROW(),COLUMN()-_chom_perc_gap))*(1-AZ$5)*(1-$BH$5), "")</f>
        <v/>
      </c>
      <c r="BA40" s="160" t="str" cm="1">
        <f t="array" aca="1" ref="BA40" ca="1">IF(AND($J40=1,ISNUMBER(INDIRECT(ADDRESS(ROW(),COLUMN()-_chom_perc_gap)))), INDIRECT(ADDRESS(ROW(),COLUMN()-_chom_perc_gap))*(1-BA$5)*(1-$BH$5), "")</f>
        <v/>
      </c>
      <c r="BB40" s="160" t="str" cm="1">
        <f t="array" aca="1" ref="BB40" ca="1">IF(AND($J40=1,ISNUMBER(INDIRECT(ADDRESS(ROW(),COLUMN()-_chom_perc_gap)))), INDIRECT(ADDRESS(ROW(),COLUMN()-_chom_perc_gap))*(1-BB$5)*(1-$BH$5), "")</f>
        <v/>
      </c>
      <c r="BC40" s="161" t="str" cm="1">
        <f t="array" aca="1" ref="BC40" ca="1">IF(AND($J40=1,ISNUMBER(INDIRECT(ADDRESS(ROW(),COLUMN()-_chom_perc_gap)))), INDIRECT(ADDRESS(ROW(),COLUMN()-_chom_perc_gap))*(1-BC$5)*(1-$BH$5), "")</f>
        <v/>
      </c>
      <c r="BD40" s="218"/>
      <c r="BE40" s="238" t="str">
        <f t="shared" si="11"/>
        <v/>
      </c>
      <c r="BF40" s="130" t="str">
        <f t="shared" si="12"/>
        <v/>
      </c>
      <c r="BG40" s="239"/>
      <c r="BH40" s="240" t="str">
        <f t="shared" si="5"/>
        <v/>
      </c>
    </row>
    <row r="41" spans="2:60" s="132" customFormat="1" ht="14.95" customHeight="1" x14ac:dyDescent="0.25">
      <c r="B41" s="691">
        <v>33</v>
      </c>
      <c r="C41" s="554"/>
      <c r="D41" s="575"/>
      <c r="E41" s="575"/>
      <c r="F41" s="575"/>
      <c r="G41" s="576"/>
      <c r="H41" s="577"/>
      <c r="I41" s="218"/>
      <c r="J41" s="147">
        <f t="shared" si="6"/>
        <v>0</v>
      </c>
      <c r="K41" s="241" t="str">
        <f t="shared" ca="1" si="0"/>
        <v/>
      </c>
      <c r="L41" s="852" t="str">
        <f t="shared" si="7"/>
        <v/>
      </c>
      <c r="M41" s="150" t="str">
        <f t="shared" si="8"/>
        <v>$O$41:$AD$41</v>
      </c>
      <c r="N41" s="218"/>
      <c r="O41" s="584"/>
      <c r="P41" s="585"/>
      <c r="Q41" s="585"/>
      <c r="R41" s="585"/>
      <c r="S41" s="585"/>
      <c r="T41" s="585"/>
      <c r="U41" s="585"/>
      <c r="V41" s="585"/>
      <c r="W41" s="585"/>
      <c r="X41" s="585"/>
      <c r="Y41" s="585"/>
      <c r="Z41" s="585"/>
      <c r="AA41" s="585"/>
      <c r="AB41" s="585"/>
      <c r="AC41" s="585"/>
      <c r="AD41" s="586"/>
      <c r="AE41" s="218"/>
      <c r="AF41" s="232" t="str">
        <f t="shared" ca="1" si="1"/>
        <v/>
      </c>
      <c r="AG41" s="243" t="str">
        <f t="shared" si="9"/>
        <v/>
      </c>
      <c r="AH41" s="218"/>
      <c r="AI41" s="244" t="str">
        <f t="shared" si="2"/>
        <v/>
      </c>
      <c r="AJ41" s="245" t="str">
        <f t="shared" si="3"/>
        <v/>
      </c>
      <c r="AK41" s="236"/>
      <c r="AL41" s="246" t="str">
        <f t="shared" si="10"/>
        <v/>
      </c>
      <c r="AM41" s="236"/>
      <c r="AN41" s="159" t="str" cm="1">
        <f t="array" aca="1" ref="AN41" ca="1">IF(AND($J41=1,ISNUMBER(INDIRECT(ADDRESS(ROW(),COLUMN()-_chom_perc_gap)))), INDIRECT(ADDRESS(ROW(),COLUMN()-_chom_perc_gap))*(1-AN$5)*(1-$BH$5), "")</f>
        <v/>
      </c>
      <c r="AO41" s="160" t="str" cm="1">
        <f t="array" aca="1" ref="AO41" ca="1">IF(AND($J41=1,ISNUMBER(INDIRECT(ADDRESS(ROW(),COLUMN()-_chom_perc_gap)))), INDIRECT(ADDRESS(ROW(),COLUMN()-_chom_perc_gap))*(1-AO$5)*(1-$BH$5), "")</f>
        <v/>
      </c>
      <c r="AP41" s="160" t="str" cm="1">
        <f t="array" aca="1" ref="AP41" ca="1">IF(AND($J41=1,ISNUMBER(INDIRECT(ADDRESS(ROW(),COLUMN()-_chom_perc_gap)))), INDIRECT(ADDRESS(ROW(),COLUMN()-_chom_perc_gap))*(1-AP$5)*(1-$BH$5), "")</f>
        <v/>
      </c>
      <c r="AQ41" s="160" t="str" cm="1">
        <f t="array" aca="1" ref="AQ41" ca="1">IF(AND($J41=1,ISNUMBER(INDIRECT(ADDRESS(ROW(),COLUMN()-_chom_perc_gap)))), INDIRECT(ADDRESS(ROW(),COLUMN()-_chom_perc_gap))*(1-AQ$5)*(1-$BH$5), "")</f>
        <v/>
      </c>
      <c r="AR41" s="160" t="str" cm="1">
        <f t="array" aca="1" ref="AR41" ca="1">IF(AND($J41=1,ISNUMBER(INDIRECT(ADDRESS(ROW(),COLUMN()-_chom_perc_gap)))), INDIRECT(ADDRESS(ROW(),COLUMN()-_chom_perc_gap))*(1-AR$5)*(1-$BH$5), "")</f>
        <v/>
      </c>
      <c r="AS41" s="160" t="str" cm="1">
        <f t="array" aca="1" ref="AS41" ca="1">IF(AND($J41=1,ISNUMBER(INDIRECT(ADDRESS(ROW(),COLUMN()-_chom_perc_gap)))), INDIRECT(ADDRESS(ROW(),COLUMN()-_chom_perc_gap))*(1-AS$5)*(1-$BH$5), "")</f>
        <v/>
      </c>
      <c r="AT41" s="160" t="str" cm="1">
        <f t="array" aca="1" ref="AT41" ca="1">IF(AND($J41=1,ISNUMBER(INDIRECT(ADDRESS(ROW(),COLUMN()-_chom_perc_gap)))), INDIRECT(ADDRESS(ROW(),COLUMN()-_chom_perc_gap))*(1-AT$5)*(1-$BH$5), "")</f>
        <v/>
      </c>
      <c r="AU41" s="160" t="str" cm="1">
        <f t="array" aca="1" ref="AU41" ca="1">IF(AND($J41=1,ISNUMBER(INDIRECT(ADDRESS(ROW(),COLUMN()-_chom_perc_gap)))), INDIRECT(ADDRESS(ROW(),COLUMN()-_chom_perc_gap))*(1-AU$5)*(1-$BH$5), "")</f>
        <v/>
      </c>
      <c r="AV41" s="160" t="str" cm="1">
        <f t="array" aca="1" ref="AV41" ca="1">IF(AND($J41=1,ISNUMBER(INDIRECT(ADDRESS(ROW(),COLUMN()-_chom_perc_gap)))), INDIRECT(ADDRESS(ROW(),COLUMN()-_chom_perc_gap))*(1-AV$5)*(1-$BH$5), "")</f>
        <v/>
      </c>
      <c r="AW41" s="160" t="str" cm="1">
        <f t="array" aca="1" ref="AW41" ca="1">IF(AND($J41=1,ISNUMBER(INDIRECT(ADDRESS(ROW(),COLUMN()-_chom_perc_gap)))), INDIRECT(ADDRESS(ROW(),COLUMN()-_chom_perc_gap))*(1-AW$5)*(1-$BH$5), "")</f>
        <v/>
      </c>
      <c r="AX41" s="160" t="str" cm="1">
        <f t="array" aca="1" ref="AX41" ca="1">IF(AND($J41=1,ISNUMBER(INDIRECT(ADDRESS(ROW(),COLUMN()-_chom_perc_gap)))), INDIRECT(ADDRESS(ROW(),COLUMN()-_chom_perc_gap))*(1-AX$5)*(1-$BH$5), "")</f>
        <v/>
      </c>
      <c r="AY41" s="160" t="str" cm="1">
        <f t="array" aca="1" ref="AY41" ca="1">IF(AND($J41=1,ISNUMBER(INDIRECT(ADDRESS(ROW(),COLUMN()-_chom_perc_gap)))), INDIRECT(ADDRESS(ROW(),COLUMN()-_chom_perc_gap))*(1-AY$5)*(1-$BH$5), "")</f>
        <v/>
      </c>
      <c r="AZ41" s="160" t="str" cm="1">
        <f t="array" aca="1" ref="AZ41" ca="1">IF(AND($J41=1,ISNUMBER(INDIRECT(ADDRESS(ROW(),COLUMN()-_chom_perc_gap)))), INDIRECT(ADDRESS(ROW(),COLUMN()-_chom_perc_gap))*(1-AZ$5)*(1-$BH$5), "")</f>
        <v/>
      </c>
      <c r="BA41" s="160" t="str" cm="1">
        <f t="array" aca="1" ref="BA41" ca="1">IF(AND($J41=1,ISNUMBER(INDIRECT(ADDRESS(ROW(),COLUMN()-_chom_perc_gap)))), INDIRECT(ADDRESS(ROW(),COLUMN()-_chom_perc_gap))*(1-BA$5)*(1-$BH$5), "")</f>
        <v/>
      </c>
      <c r="BB41" s="160" t="str" cm="1">
        <f t="array" aca="1" ref="BB41" ca="1">IF(AND($J41=1,ISNUMBER(INDIRECT(ADDRESS(ROW(),COLUMN()-_chom_perc_gap)))), INDIRECT(ADDRESS(ROW(),COLUMN()-_chom_perc_gap))*(1-BB$5)*(1-$BH$5), "")</f>
        <v/>
      </c>
      <c r="BC41" s="161" t="str" cm="1">
        <f t="array" aca="1" ref="BC41" ca="1">IF(AND($J41=1,ISNUMBER(INDIRECT(ADDRESS(ROW(),COLUMN()-_chom_perc_gap)))), INDIRECT(ADDRESS(ROW(),COLUMN()-_chom_perc_gap))*(1-BC$5)*(1-$BH$5), "")</f>
        <v/>
      </c>
      <c r="BD41" s="218"/>
      <c r="BE41" s="238" t="str">
        <f t="shared" si="11"/>
        <v/>
      </c>
      <c r="BF41" s="130" t="str">
        <f t="shared" si="12"/>
        <v/>
      </c>
      <c r="BG41" s="239"/>
      <c r="BH41" s="240" t="str">
        <f t="shared" si="5"/>
        <v/>
      </c>
    </row>
    <row r="42" spans="2:60" s="132" customFormat="1" ht="14.95" customHeight="1" x14ac:dyDescent="0.25">
      <c r="B42" s="691">
        <v>34</v>
      </c>
      <c r="C42" s="554"/>
      <c r="D42" s="575"/>
      <c r="E42" s="575"/>
      <c r="F42" s="575"/>
      <c r="G42" s="576"/>
      <c r="H42" s="577"/>
      <c r="I42" s="218"/>
      <c r="J42" s="147">
        <f t="shared" si="6"/>
        <v>0</v>
      </c>
      <c r="K42" s="241" t="str">
        <f t="shared" ca="1" si="0"/>
        <v/>
      </c>
      <c r="L42" s="852" t="str">
        <f t="shared" si="7"/>
        <v/>
      </c>
      <c r="M42" s="150" t="str">
        <f t="shared" si="8"/>
        <v>$O$42:$AD$42</v>
      </c>
      <c r="N42" s="218"/>
      <c r="O42" s="584"/>
      <c r="P42" s="585"/>
      <c r="Q42" s="585"/>
      <c r="R42" s="585"/>
      <c r="S42" s="585"/>
      <c r="T42" s="585"/>
      <c r="U42" s="585"/>
      <c r="V42" s="585"/>
      <c r="W42" s="585"/>
      <c r="X42" s="585"/>
      <c r="Y42" s="585"/>
      <c r="Z42" s="585"/>
      <c r="AA42" s="585"/>
      <c r="AB42" s="585"/>
      <c r="AC42" s="585"/>
      <c r="AD42" s="586"/>
      <c r="AE42" s="218"/>
      <c r="AF42" s="232" t="str">
        <f t="shared" ca="1" si="1"/>
        <v/>
      </c>
      <c r="AG42" s="243" t="str">
        <f t="shared" si="9"/>
        <v/>
      </c>
      <c r="AH42" s="218"/>
      <c r="AI42" s="244" t="str">
        <f t="shared" si="2"/>
        <v/>
      </c>
      <c r="AJ42" s="245" t="str">
        <f t="shared" si="3"/>
        <v/>
      </c>
      <c r="AK42" s="236"/>
      <c r="AL42" s="246" t="str">
        <f t="shared" si="10"/>
        <v/>
      </c>
      <c r="AM42" s="236"/>
      <c r="AN42" s="159" t="str" cm="1">
        <f t="array" aca="1" ref="AN42" ca="1">IF(AND($J42=1,ISNUMBER(INDIRECT(ADDRESS(ROW(),COLUMN()-_chom_perc_gap)))), INDIRECT(ADDRESS(ROW(),COLUMN()-_chom_perc_gap))*(1-AN$5)*(1-$BH$5), "")</f>
        <v/>
      </c>
      <c r="AO42" s="160" t="str" cm="1">
        <f t="array" aca="1" ref="AO42" ca="1">IF(AND($J42=1,ISNUMBER(INDIRECT(ADDRESS(ROW(),COLUMN()-_chom_perc_gap)))), INDIRECT(ADDRESS(ROW(),COLUMN()-_chom_perc_gap))*(1-AO$5)*(1-$BH$5), "")</f>
        <v/>
      </c>
      <c r="AP42" s="160" t="str" cm="1">
        <f t="array" aca="1" ref="AP42" ca="1">IF(AND($J42=1,ISNUMBER(INDIRECT(ADDRESS(ROW(),COLUMN()-_chom_perc_gap)))), INDIRECT(ADDRESS(ROW(),COLUMN()-_chom_perc_gap))*(1-AP$5)*(1-$BH$5), "")</f>
        <v/>
      </c>
      <c r="AQ42" s="160" t="str" cm="1">
        <f t="array" aca="1" ref="AQ42" ca="1">IF(AND($J42=1,ISNUMBER(INDIRECT(ADDRESS(ROW(),COLUMN()-_chom_perc_gap)))), INDIRECT(ADDRESS(ROW(),COLUMN()-_chom_perc_gap))*(1-AQ$5)*(1-$BH$5), "")</f>
        <v/>
      </c>
      <c r="AR42" s="160" t="str" cm="1">
        <f t="array" aca="1" ref="AR42" ca="1">IF(AND($J42=1,ISNUMBER(INDIRECT(ADDRESS(ROW(),COLUMN()-_chom_perc_gap)))), INDIRECT(ADDRESS(ROW(),COLUMN()-_chom_perc_gap))*(1-AR$5)*(1-$BH$5), "")</f>
        <v/>
      </c>
      <c r="AS42" s="160" t="str" cm="1">
        <f t="array" aca="1" ref="AS42" ca="1">IF(AND($J42=1,ISNUMBER(INDIRECT(ADDRESS(ROW(),COLUMN()-_chom_perc_gap)))), INDIRECT(ADDRESS(ROW(),COLUMN()-_chom_perc_gap))*(1-AS$5)*(1-$BH$5), "")</f>
        <v/>
      </c>
      <c r="AT42" s="160" t="str" cm="1">
        <f t="array" aca="1" ref="AT42" ca="1">IF(AND($J42=1,ISNUMBER(INDIRECT(ADDRESS(ROW(),COLUMN()-_chom_perc_gap)))), INDIRECT(ADDRESS(ROW(),COLUMN()-_chom_perc_gap))*(1-AT$5)*(1-$BH$5), "")</f>
        <v/>
      </c>
      <c r="AU42" s="160" t="str" cm="1">
        <f t="array" aca="1" ref="AU42" ca="1">IF(AND($J42=1,ISNUMBER(INDIRECT(ADDRESS(ROW(),COLUMN()-_chom_perc_gap)))), INDIRECT(ADDRESS(ROW(),COLUMN()-_chom_perc_gap))*(1-AU$5)*(1-$BH$5), "")</f>
        <v/>
      </c>
      <c r="AV42" s="160" t="str" cm="1">
        <f t="array" aca="1" ref="AV42" ca="1">IF(AND($J42=1,ISNUMBER(INDIRECT(ADDRESS(ROW(),COLUMN()-_chom_perc_gap)))), INDIRECT(ADDRESS(ROW(),COLUMN()-_chom_perc_gap))*(1-AV$5)*(1-$BH$5), "")</f>
        <v/>
      </c>
      <c r="AW42" s="160" t="str" cm="1">
        <f t="array" aca="1" ref="AW42" ca="1">IF(AND($J42=1,ISNUMBER(INDIRECT(ADDRESS(ROW(),COLUMN()-_chom_perc_gap)))), INDIRECT(ADDRESS(ROW(),COLUMN()-_chom_perc_gap))*(1-AW$5)*(1-$BH$5), "")</f>
        <v/>
      </c>
      <c r="AX42" s="160" t="str" cm="1">
        <f t="array" aca="1" ref="AX42" ca="1">IF(AND($J42=1,ISNUMBER(INDIRECT(ADDRESS(ROW(),COLUMN()-_chom_perc_gap)))), INDIRECT(ADDRESS(ROW(),COLUMN()-_chom_perc_gap))*(1-AX$5)*(1-$BH$5), "")</f>
        <v/>
      </c>
      <c r="AY42" s="160" t="str" cm="1">
        <f t="array" aca="1" ref="AY42" ca="1">IF(AND($J42=1,ISNUMBER(INDIRECT(ADDRESS(ROW(),COLUMN()-_chom_perc_gap)))), INDIRECT(ADDRESS(ROW(),COLUMN()-_chom_perc_gap))*(1-AY$5)*(1-$BH$5), "")</f>
        <v/>
      </c>
      <c r="AZ42" s="160" t="str" cm="1">
        <f t="array" aca="1" ref="AZ42" ca="1">IF(AND($J42=1,ISNUMBER(INDIRECT(ADDRESS(ROW(),COLUMN()-_chom_perc_gap)))), INDIRECT(ADDRESS(ROW(),COLUMN()-_chom_perc_gap))*(1-AZ$5)*(1-$BH$5), "")</f>
        <v/>
      </c>
      <c r="BA42" s="160" t="str" cm="1">
        <f t="array" aca="1" ref="BA42" ca="1">IF(AND($J42=1,ISNUMBER(INDIRECT(ADDRESS(ROW(),COLUMN()-_chom_perc_gap)))), INDIRECT(ADDRESS(ROW(),COLUMN()-_chom_perc_gap))*(1-BA$5)*(1-$BH$5), "")</f>
        <v/>
      </c>
      <c r="BB42" s="160" t="str" cm="1">
        <f t="array" aca="1" ref="BB42" ca="1">IF(AND($J42=1,ISNUMBER(INDIRECT(ADDRESS(ROW(),COLUMN()-_chom_perc_gap)))), INDIRECT(ADDRESS(ROW(),COLUMN()-_chom_perc_gap))*(1-BB$5)*(1-$BH$5), "")</f>
        <v/>
      </c>
      <c r="BC42" s="161" t="str" cm="1">
        <f t="array" aca="1" ref="BC42" ca="1">IF(AND($J42=1,ISNUMBER(INDIRECT(ADDRESS(ROW(),COLUMN()-_chom_perc_gap)))), INDIRECT(ADDRESS(ROW(),COLUMN()-_chom_perc_gap))*(1-BC$5)*(1-$BH$5), "")</f>
        <v/>
      </c>
      <c r="BD42" s="218"/>
      <c r="BE42" s="238" t="str">
        <f t="shared" si="11"/>
        <v/>
      </c>
      <c r="BF42" s="130" t="str">
        <f t="shared" si="12"/>
        <v/>
      </c>
      <c r="BG42" s="239"/>
      <c r="BH42" s="240" t="str">
        <f t="shared" si="5"/>
        <v/>
      </c>
    </row>
    <row r="43" spans="2:60" s="132" customFormat="1" ht="14.95" customHeight="1" x14ac:dyDescent="0.25">
      <c r="B43" s="691">
        <v>35</v>
      </c>
      <c r="C43" s="554"/>
      <c r="D43" s="575"/>
      <c r="E43" s="575"/>
      <c r="F43" s="575"/>
      <c r="G43" s="576"/>
      <c r="H43" s="577"/>
      <c r="I43" s="218"/>
      <c r="J43" s="147">
        <f t="shared" si="6"/>
        <v>0</v>
      </c>
      <c r="K43" s="241" t="str">
        <f t="shared" ca="1" si="0"/>
        <v/>
      </c>
      <c r="L43" s="852" t="str">
        <f t="shared" si="7"/>
        <v/>
      </c>
      <c r="M43" s="150" t="str">
        <f t="shared" si="8"/>
        <v>$O$43:$AD$43</v>
      </c>
      <c r="N43" s="218"/>
      <c r="O43" s="584"/>
      <c r="P43" s="585"/>
      <c r="Q43" s="585"/>
      <c r="R43" s="585"/>
      <c r="S43" s="585"/>
      <c r="T43" s="585"/>
      <c r="U43" s="585"/>
      <c r="V43" s="585"/>
      <c r="W43" s="585"/>
      <c r="X43" s="585"/>
      <c r="Y43" s="585"/>
      <c r="Z43" s="585"/>
      <c r="AA43" s="585"/>
      <c r="AB43" s="585"/>
      <c r="AC43" s="585"/>
      <c r="AD43" s="586"/>
      <c r="AE43" s="218"/>
      <c r="AF43" s="232" t="str">
        <f t="shared" ca="1" si="1"/>
        <v/>
      </c>
      <c r="AG43" s="243" t="str">
        <f t="shared" si="9"/>
        <v/>
      </c>
      <c r="AH43" s="218"/>
      <c r="AI43" s="244" t="str">
        <f t="shared" si="2"/>
        <v/>
      </c>
      <c r="AJ43" s="245" t="str">
        <f t="shared" si="3"/>
        <v/>
      </c>
      <c r="AK43" s="236"/>
      <c r="AL43" s="246" t="str">
        <f t="shared" si="10"/>
        <v/>
      </c>
      <c r="AM43" s="236"/>
      <c r="AN43" s="159" t="str" cm="1">
        <f t="array" aca="1" ref="AN43" ca="1">IF(AND($J43=1,ISNUMBER(INDIRECT(ADDRESS(ROW(),COLUMN()-_chom_perc_gap)))), INDIRECT(ADDRESS(ROW(),COLUMN()-_chom_perc_gap))*(1-AN$5)*(1-$BH$5), "")</f>
        <v/>
      </c>
      <c r="AO43" s="160" t="str" cm="1">
        <f t="array" aca="1" ref="AO43" ca="1">IF(AND($J43=1,ISNUMBER(INDIRECT(ADDRESS(ROW(),COLUMN()-_chom_perc_gap)))), INDIRECT(ADDRESS(ROW(),COLUMN()-_chom_perc_gap))*(1-AO$5)*(1-$BH$5), "")</f>
        <v/>
      </c>
      <c r="AP43" s="160" t="str" cm="1">
        <f t="array" aca="1" ref="AP43" ca="1">IF(AND($J43=1,ISNUMBER(INDIRECT(ADDRESS(ROW(),COLUMN()-_chom_perc_gap)))), INDIRECT(ADDRESS(ROW(),COLUMN()-_chom_perc_gap))*(1-AP$5)*(1-$BH$5), "")</f>
        <v/>
      </c>
      <c r="AQ43" s="160" t="str" cm="1">
        <f t="array" aca="1" ref="AQ43" ca="1">IF(AND($J43=1,ISNUMBER(INDIRECT(ADDRESS(ROW(),COLUMN()-_chom_perc_gap)))), INDIRECT(ADDRESS(ROW(),COLUMN()-_chom_perc_gap))*(1-AQ$5)*(1-$BH$5), "")</f>
        <v/>
      </c>
      <c r="AR43" s="160" t="str" cm="1">
        <f t="array" aca="1" ref="AR43" ca="1">IF(AND($J43=1,ISNUMBER(INDIRECT(ADDRESS(ROW(),COLUMN()-_chom_perc_gap)))), INDIRECT(ADDRESS(ROW(),COLUMN()-_chom_perc_gap))*(1-AR$5)*(1-$BH$5), "")</f>
        <v/>
      </c>
      <c r="AS43" s="160" t="str" cm="1">
        <f t="array" aca="1" ref="AS43" ca="1">IF(AND($J43=1,ISNUMBER(INDIRECT(ADDRESS(ROW(),COLUMN()-_chom_perc_gap)))), INDIRECT(ADDRESS(ROW(),COLUMN()-_chom_perc_gap))*(1-AS$5)*(1-$BH$5), "")</f>
        <v/>
      </c>
      <c r="AT43" s="160" t="str" cm="1">
        <f t="array" aca="1" ref="AT43" ca="1">IF(AND($J43=1,ISNUMBER(INDIRECT(ADDRESS(ROW(),COLUMN()-_chom_perc_gap)))), INDIRECT(ADDRESS(ROW(),COLUMN()-_chom_perc_gap))*(1-AT$5)*(1-$BH$5), "")</f>
        <v/>
      </c>
      <c r="AU43" s="160" t="str" cm="1">
        <f t="array" aca="1" ref="AU43" ca="1">IF(AND($J43=1,ISNUMBER(INDIRECT(ADDRESS(ROW(),COLUMN()-_chom_perc_gap)))), INDIRECT(ADDRESS(ROW(),COLUMN()-_chom_perc_gap))*(1-AU$5)*(1-$BH$5), "")</f>
        <v/>
      </c>
      <c r="AV43" s="160" t="str" cm="1">
        <f t="array" aca="1" ref="AV43" ca="1">IF(AND($J43=1,ISNUMBER(INDIRECT(ADDRESS(ROW(),COLUMN()-_chom_perc_gap)))), INDIRECT(ADDRESS(ROW(),COLUMN()-_chom_perc_gap))*(1-AV$5)*(1-$BH$5), "")</f>
        <v/>
      </c>
      <c r="AW43" s="160" t="str" cm="1">
        <f t="array" aca="1" ref="AW43" ca="1">IF(AND($J43=1,ISNUMBER(INDIRECT(ADDRESS(ROW(),COLUMN()-_chom_perc_gap)))), INDIRECT(ADDRESS(ROW(),COLUMN()-_chom_perc_gap))*(1-AW$5)*(1-$BH$5), "")</f>
        <v/>
      </c>
      <c r="AX43" s="160" t="str" cm="1">
        <f t="array" aca="1" ref="AX43" ca="1">IF(AND($J43=1,ISNUMBER(INDIRECT(ADDRESS(ROW(),COLUMN()-_chom_perc_gap)))), INDIRECT(ADDRESS(ROW(),COLUMN()-_chom_perc_gap))*(1-AX$5)*(1-$BH$5), "")</f>
        <v/>
      </c>
      <c r="AY43" s="160" t="str" cm="1">
        <f t="array" aca="1" ref="AY43" ca="1">IF(AND($J43=1,ISNUMBER(INDIRECT(ADDRESS(ROW(),COLUMN()-_chom_perc_gap)))), INDIRECT(ADDRESS(ROW(),COLUMN()-_chom_perc_gap))*(1-AY$5)*(1-$BH$5), "")</f>
        <v/>
      </c>
      <c r="AZ43" s="160" t="str" cm="1">
        <f t="array" aca="1" ref="AZ43" ca="1">IF(AND($J43=1,ISNUMBER(INDIRECT(ADDRESS(ROW(),COLUMN()-_chom_perc_gap)))), INDIRECT(ADDRESS(ROW(),COLUMN()-_chom_perc_gap))*(1-AZ$5)*(1-$BH$5), "")</f>
        <v/>
      </c>
      <c r="BA43" s="160" t="str" cm="1">
        <f t="array" aca="1" ref="BA43" ca="1">IF(AND($J43=1,ISNUMBER(INDIRECT(ADDRESS(ROW(),COLUMN()-_chom_perc_gap)))), INDIRECT(ADDRESS(ROW(),COLUMN()-_chom_perc_gap))*(1-BA$5)*(1-$BH$5), "")</f>
        <v/>
      </c>
      <c r="BB43" s="160" t="str" cm="1">
        <f t="array" aca="1" ref="BB43" ca="1">IF(AND($J43=1,ISNUMBER(INDIRECT(ADDRESS(ROW(),COLUMN()-_chom_perc_gap)))), INDIRECT(ADDRESS(ROW(),COLUMN()-_chom_perc_gap))*(1-BB$5)*(1-$BH$5), "")</f>
        <v/>
      </c>
      <c r="BC43" s="161" t="str" cm="1">
        <f t="array" aca="1" ref="BC43" ca="1">IF(AND($J43=1,ISNUMBER(INDIRECT(ADDRESS(ROW(),COLUMN()-_chom_perc_gap)))), INDIRECT(ADDRESS(ROW(),COLUMN()-_chom_perc_gap))*(1-BC$5)*(1-$BH$5), "")</f>
        <v/>
      </c>
      <c r="BD43" s="218"/>
      <c r="BE43" s="238" t="str">
        <f t="shared" si="11"/>
        <v/>
      </c>
      <c r="BF43" s="130" t="str">
        <f t="shared" si="12"/>
        <v/>
      </c>
      <c r="BG43" s="239"/>
      <c r="BH43" s="240" t="str">
        <f t="shared" si="5"/>
        <v/>
      </c>
    </row>
    <row r="44" spans="2:60" s="132" customFormat="1" ht="14.95" customHeight="1" x14ac:dyDescent="0.25">
      <c r="B44" s="691">
        <v>36</v>
      </c>
      <c r="C44" s="554"/>
      <c r="D44" s="575"/>
      <c r="E44" s="575"/>
      <c r="F44" s="575"/>
      <c r="G44" s="576"/>
      <c r="H44" s="577"/>
      <c r="I44" s="218"/>
      <c r="J44" s="147">
        <f t="shared" si="6"/>
        <v>0</v>
      </c>
      <c r="K44" s="241" t="str">
        <f t="shared" ca="1" si="0"/>
        <v/>
      </c>
      <c r="L44" s="852" t="str">
        <f t="shared" si="7"/>
        <v/>
      </c>
      <c r="M44" s="150" t="str">
        <f t="shared" si="8"/>
        <v>$O$44:$AD$44</v>
      </c>
      <c r="N44" s="218"/>
      <c r="O44" s="584"/>
      <c r="P44" s="585"/>
      <c r="Q44" s="585"/>
      <c r="R44" s="585"/>
      <c r="S44" s="585"/>
      <c r="T44" s="585"/>
      <c r="U44" s="585"/>
      <c r="V44" s="585"/>
      <c r="W44" s="585"/>
      <c r="X44" s="585"/>
      <c r="Y44" s="585"/>
      <c r="Z44" s="585"/>
      <c r="AA44" s="585"/>
      <c r="AB44" s="585"/>
      <c r="AC44" s="585"/>
      <c r="AD44" s="586"/>
      <c r="AE44" s="218"/>
      <c r="AF44" s="232" t="str">
        <f t="shared" ca="1" si="1"/>
        <v/>
      </c>
      <c r="AG44" s="243" t="str">
        <f t="shared" si="9"/>
        <v/>
      </c>
      <c r="AH44" s="218"/>
      <c r="AI44" s="244" t="str">
        <f t="shared" si="2"/>
        <v/>
      </c>
      <c r="AJ44" s="245" t="str">
        <f t="shared" si="3"/>
        <v/>
      </c>
      <c r="AK44" s="236"/>
      <c r="AL44" s="246" t="str">
        <f t="shared" si="10"/>
        <v/>
      </c>
      <c r="AM44" s="236"/>
      <c r="AN44" s="159" t="str" cm="1">
        <f t="array" aca="1" ref="AN44" ca="1">IF(AND($J44=1,ISNUMBER(INDIRECT(ADDRESS(ROW(),COLUMN()-_chom_perc_gap)))), INDIRECT(ADDRESS(ROW(),COLUMN()-_chom_perc_gap))*(1-AN$5)*(1-$BH$5), "")</f>
        <v/>
      </c>
      <c r="AO44" s="160" t="str" cm="1">
        <f t="array" aca="1" ref="AO44" ca="1">IF(AND($J44=1,ISNUMBER(INDIRECT(ADDRESS(ROW(),COLUMN()-_chom_perc_gap)))), INDIRECT(ADDRESS(ROW(),COLUMN()-_chom_perc_gap))*(1-AO$5)*(1-$BH$5), "")</f>
        <v/>
      </c>
      <c r="AP44" s="160" t="str" cm="1">
        <f t="array" aca="1" ref="AP44" ca="1">IF(AND($J44=1,ISNUMBER(INDIRECT(ADDRESS(ROW(),COLUMN()-_chom_perc_gap)))), INDIRECT(ADDRESS(ROW(),COLUMN()-_chom_perc_gap))*(1-AP$5)*(1-$BH$5), "")</f>
        <v/>
      </c>
      <c r="AQ44" s="160" t="str" cm="1">
        <f t="array" aca="1" ref="AQ44" ca="1">IF(AND($J44=1,ISNUMBER(INDIRECT(ADDRESS(ROW(),COLUMN()-_chom_perc_gap)))), INDIRECT(ADDRESS(ROW(),COLUMN()-_chom_perc_gap))*(1-AQ$5)*(1-$BH$5), "")</f>
        <v/>
      </c>
      <c r="AR44" s="160" t="str" cm="1">
        <f t="array" aca="1" ref="AR44" ca="1">IF(AND($J44=1,ISNUMBER(INDIRECT(ADDRESS(ROW(),COLUMN()-_chom_perc_gap)))), INDIRECT(ADDRESS(ROW(),COLUMN()-_chom_perc_gap))*(1-AR$5)*(1-$BH$5), "")</f>
        <v/>
      </c>
      <c r="AS44" s="160" t="str" cm="1">
        <f t="array" aca="1" ref="AS44" ca="1">IF(AND($J44=1,ISNUMBER(INDIRECT(ADDRESS(ROW(),COLUMN()-_chom_perc_gap)))), INDIRECT(ADDRESS(ROW(),COLUMN()-_chom_perc_gap))*(1-AS$5)*(1-$BH$5), "")</f>
        <v/>
      </c>
      <c r="AT44" s="160" t="str" cm="1">
        <f t="array" aca="1" ref="AT44" ca="1">IF(AND($J44=1,ISNUMBER(INDIRECT(ADDRESS(ROW(),COLUMN()-_chom_perc_gap)))), INDIRECT(ADDRESS(ROW(),COLUMN()-_chom_perc_gap))*(1-AT$5)*(1-$BH$5), "")</f>
        <v/>
      </c>
      <c r="AU44" s="160" t="str" cm="1">
        <f t="array" aca="1" ref="AU44" ca="1">IF(AND($J44=1,ISNUMBER(INDIRECT(ADDRESS(ROW(),COLUMN()-_chom_perc_gap)))), INDIRECT(ADDRESS(ROW(),COLUMN()-_chom_perc_gap))*(1-AU$5)*(1-$BH$5), "")</f>
        <v/>
      </c>
      <c r="AV44" s="160" t="str" cm="1">
        <f t="array" aca="1" ref="AV44" ca="1">IF(AND($J44=1,ISNUMBER(INDIRECT(ADDRESS(ROW(),COLUMN()-_chom_perc_gap)))), INDIRECT(ADDRESS(ROW(),COLUMN()-_chom_perc_gap))*(1-AV$5)*(1-$BH$5), "")</f>
        <v/>
      </c>
      <c r="AW44" s="160" t="str" cm="1">
        <f t="array" aca="1" ref="AW44" ca="1">IF(AND($J44=1,ISNUMBER(INDIRECT(ADDRESS(ROW(),COLUMN()-_chom_perc_gap)))), INDIRECT(ADDRESS(ROW(),COLUMN()-_chom_perc_gap))*(1-AW$5)*(1-$BH$5), "")</f>
        <v/>
      </c>
      <c r="AX44" s="160" t="str" cm="1">
        <f t="array" aca="1" ref="AX44" ca="1">IF(AND($J44=1,ISNUMBER(INDIRECT(ADDRESS(ROW(),COLUMN()-_chom_perc_gap)))), INDIRECT(ADDRESS(ROW(),COLUMN()-_chom_perc_gap))*(1-AX$5)*(1-$BH$5), "")</f>
        <v/>
      </c>
      <c r="AY44" s="160" t="str" cm="1">
        <f t="array" aca="1" ref="AY44" ca="1">IF(AND($J44=1,ISNUMBER(INDIRECT(ADDRESS(ROW(),COLUMN()-_chom_perc_gap)))), INDIRECT(ADDRESS(ROW(),COLUMN()-_chom_perc_gap))*(1-AY$5)*(1-$BH$5), "")</f>
        <v/>
      </c>
      <c r="AZ44" s="160" t="str" cm="1">
        <f t="array" aca="1" ref="AZ44" ca="1">IF(AND($J44=1,ISNUMBER(INDIRECT(ADDRESS(ROW(),COLUMN()-_chom_perc_gap)))), INDIRECT(ADDRESS(ROW(),COLUMN()-_chom_perc_gap))*(1-AZ$5)*(1-$BH$5), "")</f>
        <v/>
      </c>
      <c r="BA44" s="160" t="str" cm="1">
        <f t="array" aca="1" ref="BA44" ca="1">IF(AND($J44=1,ISNUMBER(INDIRECT(ADDRESS(ROW(),COLUMN()-_chom_perc_gap)))), INDIRECT(ADDRESS(ROW(),COLUMN()-_chom_perc_gap))*(1-BA$5)*(1-$BH$5), "")</f>
        <v/>
      </c>
      <c r="BB44" s="160" t="str" cm="1">
        <f t="array" aca="1" ref="BB44" ca="1">IF(AND($J44=1,ISNUMBER(INDIRECT(ADDRESS(ROW(),COLUMN()-_chom_perc_gap)))), INDIRECT(ADDRESS(ROW(),COLUMN()-_chom_perc_gap))*(1-BB$5)*(1-$BH$5), "")</f>
        <v/>
      </c>
      <c r="BC44" s="161" t="str" cm="1">
        <f t="array" aca="1" ref="BC44" ca="1">IF(AND($J44=1,ISNUMBER(INDIRECT(ADDRESS(ROW(),COLUMN()-_chom_perc_gap)))), INDIRECT(ADDRESS(ROW(),COLUMN()-_chom_perc_gap))*(1-BC$5)*(1-$BH$5), "")</f>
        <v/>
      </c>
      <c r="BD44" s="218"/>
      <c r="BE44" s="238" t="str">
        <f t="shared" si="11"/>
        <v/>
      </c>
      <c r="BF44" s="130" t="str">
        <f t="shared" si="12"/>
        <v/>
      </c>
      <c r="BG44" s="239"/>
      <c r="BH44" s="240" t="str">
        <f t="shared" si="5"/>
        <v/>
      </c>
    </row>
    <row r="45" spans="2:60" s="132" customFormat="1" ht="14.95" customHeight="1" x14ac:dyDescent="0.25">
      <c r="B45" s="691">
        <v>37</v>
      </c>
      <c r="C45" s="554"/>
      <c r="D45" s="575"/>
      <c r="E45" s="575"/>
      <c r="F45" s="575"/>
      <c r="G45" s="576"/>
      <c r="H45" s="577"/>
      <c r="I45" s="218"/>
      <c r="J45" s="147">
        <f t="shared" si="6"/>
        <v>0</v>
      </c>
      <c r="K45" s="241" t="str">
        <f t="shared" ca="1" si="0"/>
        <v/>
      </c>
      <c r="L45" s="852" t="str">
        <f t="shared" si="7"/>
        <v/>
      </c>
      <c r="M45" s="150" t="str">
        <f t="shared" si="8"/>
        <v>$O$45:$AD$45</v>
      </c>
      <c r="N45" s="218"/>
      <c r="O45" s="584"/>
      <c r="P45" s="585"/>
      <c r="Q45" s="585"/>
      <c r="R45" s="585"/>
      <c r="S45" s="585"/>
      <c r="T45" s="585"/>
      <c r="U45" s="585"/>
      <c r="V45" s="585"/>
      <c r="W45" s="585"/>
      <c r="X45" s="585"/>
      <c r="Y45" s="585"/>
      <c r="Z45" s="585"/>
      <c r="AA45" s="585"/>
      <c r="AB45" s="585"/>
      <c r="AC45" s="585"/>
      <c r="AD45" s="586"/>
      <c r="AE45" s="218"/>
      <c r="AF45" s="232" t="str">
        <f t="shared" ca="1" si="1"/>
        <v/>
      </c>
      <c r="AG45" s="243" t="str">
        <f t="shared" si="9"/>
        <v/>
      </c>
      <c r="AH45" s="218"/>
      <c r="AI45" s="244" t="str">
        <f t="shared" si="2"/>
        <v/>
      </c>
      <c r="AJ45" s="245" t="str">
        <f t="shared" si="3"/>
        <v/>
      </c>
      <c r="AK45" s="236"/>
      <c r="AL45" s="246" t="str">
        <f t="shared" si="10"/>
        <v/>
      </c>
      <c r="AM45" s="236"/>
      <c r="AN45" s="159" t="str" cm="1">
        <f t="array" aca="1" ref="AN45" ca="1">IF(AND($J45=1,ISNUMBER(INDIRECT(ADDRESS(ROW(),COLUMN()-_chom_perc_gap)))), INDIRECT(ADDRESS(ROW(),COLUMN()-_chom_perc_gap))*(1-AN$5)*(1-$BH$5), "")</f>
        <v/>
      </c>
      <c r="AO45" s="160" t="str" cm="1">
        <f t="array" aca="1" ref="AO45" ca="1">IF(AND($J45=1,ISNUMBER(INDIRECT(ADDRESS(ROW(),COLUMN()-_chom_perc_gap)))), INDIRECT(ADDRESS(ROW(),COLUMN()-_chom_perc_gap))*(1-AO$5)*(1-$BH$5), "")</f>
        <v/>
      </c>
      <c r="AP45" s="160" t="str" cm="1">
        <f t="array" aca="1" ref="AP45" ca="1">IF(AND($J45=1,ISNUMBER(INDIRECT(ADDRESS(ROW(),COLUMN()-_chom_perc_gap)))), INDIRECT(ADDRESS(ROW(),COLUMN()-_chom_perc_gap))*(1-AP$5)*(1-$BH$5), "")</f>
        <v/>
      </c>
      <c r="AQ45" s="160" t="str" cm="1">
        <f t="array" aca="1" ref="AQ45" ca="1">IF(AND($J45=1,ISNUMBER(INDIRECT(ADDRESS(ROW(),COLUMN()-_chom_perc_gap)))), INDIRECT(ADDRESS(ROW(),COLUMN()-_chom_perc_gap))*(1-AQ$5)*(1-$BH$5), "")</f>
        <v/>
      </c>
      <c r="AR45" s="160" t="str" cm="1">
        <f t="array" aca="1" ref="AR45" ca="1">IF(AND($J45=1,ISNUMBER(INDIRECT(ADDRESS(ROW(),COLUMN()-_chom_perc_gap)))), INDIRECT(ADDRESS(ROW(),COLUMN()-_chom_perc_gap))*(1-AR$5)*(1-$BH$5), "")</f>
        <v/>
      </c>
      <c r="AS45" s="160" t="str" cm="1">
        <f t="array" aca="1" ref="AS45" ca="1">IF(AND($J45=1,ISNUMBER(INDIRECT(ADDRESS(ROW(),COLUMN()-_chom_perc_gap)))), INDIRECT(ADDRESS(ROW(),COLUMN()-_chom_perc_gap))*(1-AS$5)*(1-$BH$5), "")</f>
        <v/>
      </c>
      <c r="AT45" s="160" t="str" cm="1">
        <f t="array" aca="1" ref="AT45" ca="1">IF(AND($J45=1,ISNUMBER(INDIRECT(ADDRESS(ROW(),COLUMN()-_chom_perc_gap)))), INDIRECT(ADDRESS(ROW(),COLUMN()-_chom_perc_gap))*(1-AT$5)*(1-$BH$5), "")</f>
        <v/>
      </c>
      <c r="AU45" s="160" t="str" cm="1">
        <f t="array" aca="1" ref="AU45" ca="1">IF(AND($J45=1,ISNUMBER(INDIRECT(ADDRESS(ROW(),COLUMN()-_chom_perc_gap)))), INDIRECT(ADDRESS(ROW(),COLUMN()-_chom_perc_gap))*(1-AU$5)*(1-$BH$5), "")</f>
        <v/>
      </c>
      <c r="AV45" s="160" t="str" cm="1">
        <f t="array" aca="1" ref="AV45" ca="1">IF(AND($J45=1,ISNUMBER(INDIRECT(ADDRESS(ROW(),COLUMN()-_chom_perc_gap)))), INDIRECT(ADDRESS(ROW(),COLUMN()-_chom_perc_gap))*(1-AV$5)*(1-$BH$5), "")</f>
        <v/>
      </c>
      <c r="AW45" s="160" t="str" cm="1">
        <f t="array" aca="1" ref="AW45" ca="1">IF(AND($J45=1,ISNUMBER(INDIRECT(ADDRESS(ROW(),COLUMN()-_chom_perc_gap)))), INDIRECT(ADDRESS(ROW(),COLUMN()-_chom_perc_gap))*(1-AW$5)*(1-$BH$5), "")</f>
        <v/>
      </c>
      <c r="AX45" s="160" t="str" cm="1">
        <f t="array" aca="1" ref="AX45" ca="1">IF(AND($J45=1,ISNUMBER(INDIRECT(ADDRESS(ROW(),COLUMN()-_chom_perc_gap)))), INDIRECT(ADDRESS(ROW(),COLUMN()-_chom_perc_gap))*(1-AX$5)*(1-$BH$5), "")</f>
        <v/>
      </c>
      <c r="AY45" s="160" t="str" cm="1">
        <f t="array" aca="1" ref="AY45" ca="1">IF(AND($J45=1,ISNUMBER(INDIRECT(ADDRESS(ROW(),COLUMN()-_chom_perc_gap)))), INDIRECT(ADDRESS(ROW(),COLUMN()-_chom_perc_gap))*(1-AY$5)*(1-$BH$5), "")</f>
        <v/>
      </c>
      <c r="AZ45" s="160" t="str" cm="1">
        <f t="array" aca="1" ref="AZ45" ca="1">IF(AND($J45=1,ISNUMBER(INDIRECT(ADDRESS(ROW(),COLUMN()-_chom_perc_gap)))), INDIRECT(ADDRESS(ROW(),COLUMN()-_chom_perc_gap))*(1-AZ$5)*(1-$BH$5), "")</f>
        <v/>
      </c>
      <c r="BA45" s="160" t="str" cm="1">
        <f t="array" aca="1" ref="BA45" ca="1">IF(AND($J45=1,ISNUMBER(INDIRECT(ADDRESS(ROW(),COLUMN()-_chom_perc_gap)))), INDIRECT(ADDRESS(ROW(),COLUMN()-_chom_perc_gap))*(1-BA$5)*(1-$BH$5), "")</f>
        <v/>
      </c>
      <c r="BB45" s="160" t="str" cm="1">
        <f t="array" aca="1" ref="BB45" ca="1">IF(AND($J45=1,ISNUMBER(INDIRECT(ADDRESS(ROW(),COLUMN()-_chom_perc_gap)))), INDIRECT(ADDRESS(ROW(),COLUMN()-_chom_perc_gap))*(1-BB$5)*(1-$BH$5), "")</f>
        <v/>
      </c>
      <c r="BC45" s="161" t="str" cm="1">
        <f t="array" aca="1" ref="BC45" ca="1">IF(AND($J45=1,ISNUMBER(INDIRECT(ADDRESS(ROW(),COLUMN()-_chom_perc_gap)))), INDIRECT(ADDRESS(ROW(),COLUMN()-_chom_perc_gap))*(1-BC$5)*(1-$BH$5), "")</f>
        <v/>
      </c>
      <c r="BD45" s="218"/>
      <c r="BE45" s="238" t="str">
        <f t="shared" si="11"/>
        <v/>
      </c>
      <c r="BF45" s="130" t="str">
        <f t="shared" si="12"/>
        <v/>
      </c>
      <c r="BG45" s="239"/>
      <c r="BH45" s="240" t="str">
        <f t="shared" si="5"/>
        <v/>
      </c>
    </row>
    <row r="46" spans="2:60" s="132" customFormat="1" ht="14.95" customHeight="1" x14ac:dyDescent="0.25">
      <c r="B46" s="691">
        <v>38</v>
      </c>
      <c r="C46" s="554"/>
      <c r="D46" s="575"/>
      <c r="E46" s="575"/>
      <c r="F46" s="575"/>
      <c r="G46" s="576"/>
      <c r="H46" s="577"/>
      <c r="I46" s="218"/>
      <c r="J46" s="147">
        <f t="shared" si="6"/>
        <v>0</v>
      </c>
      <c r="K46" s="241" t="str">
        <f t="shared" ca="1" si="0"/>
        <v/>
      </c>
      <c r="L46" s="852" t="str">
        <f t="shared" si="7"/>
        <v/>
      </c>
      <c r="M46" s="150" t="str">
        <f t="shared" si="8"/>
        <v>$O$46:$AD$46</v>
      </c>
      <c r="N46" s="218"/>
      <c r="O46" s="584"/>
      <c r="P46" s="585"/>
      <c r="Q46" s="585"/>
      <c r="R46" s="585"/>
      <c r="S46" s="585"/>
      <c r="T46" s="585"/>
      <c r="U46" s="585"/>
      <c r="V46" s="585"/>
      <c r="W46" s="585"/>
      <c r="X46" s="585"/>
      <c r="Y46" s="585"/>
      <c r="Z46" s="585"/>
      <c r="AA46" s="585"/>
      <c r="AB46" s="585"/>
      <c r="AC46" s="585"/>
      <c r="AD46" s="586"/>
      <c r="AE46" s="218"/>
      <c r="AF46" s="232" t="str">
        <f t="shared" ca="1" si="1"/>
        <v/>
      </c>
      <c r="AG46" s="243" t="str">
        <f t="shared" si="9"/>
        <v/>
      </c>
      <c r="AH46" s="218"/>
      <c r="AI46" s="244" t="str">
        <f t="shared" si="2"/>
        <v/>
      </c>
      <c r="AJ46" s="245" t="str">
        <f t="shared" si="3"/>
        <v/>
      </c>
      <c r="AK46" s="236"/>
      <c r="AL46" s="246" t="str">
        <f t="shared" si="10"/>
        <v/>
      </c>
      <c r="AM46" s="236"/>
      <c r="AN46" s="159" t="str" cm="1">
        <f t="array" aca="1" ref="AN46" ca="1">IF(AND($J46=1,ISNUMBER(INDIRECT(ADDRESS(ROW(),COLUMN()-_chom_perc_gap)))), INDIRECT(ADDRESS(ROW(),COLUMN()-_chom_perc_gap))*(1-AN$5)*(1-$BH$5), "")</f>
        <v/>
      </c>
      <c r="AO46" s="160" t="str" cm="1">
        <f t="array" aca="1" ref="AO46" ca="1">IF(AND($J46=1,ISNUMBER(INDIRECT(ADDRESS(ROW(),COLUMN()-_chom_perc_gap)))), INDIRECT(ADDRESS(ROW(),COLUMN()-_chom_perc_gap))*(1-AO$5)*(1-$BH$5), "")</f>
        <v/>
      </c>
      <c r="AP46" s="160" t="str" cm="1">
        <f t="array" aca="1" ref="AP46" ca="1">IF(AND($J46=1,ISNUMBER(INDIRECT(ADDRESS(ROW(),COLUMN()-_chom_perc_gap)))), INDIRECT(ADDRESS(ROW(),COLUMN()-_chom_perc_gap))*(1-AP$5)*(1-$BH$5), "")</f>
        <v/>
      </c>
      <c r="AQ46" s="160" t="str" cm="1">
        <f t="array" aca="1" ref="AQ46" ca="1">IF(AND($J46=1,ISNUMBER(INDIRECT(ADDRESS(ROW(),COLUMN()-_chom_perc_gap)))), INDIRECT(ADDRESS(ROW(),COLUMN()-_chom_perc_gap))*(1-AQ$5)*(1-$BH$5), "")</f>
        <v/>
      </c>
      <c r="AR46" s="160" t="str" cm="1">
        <f t="array" aca="1" ref="AR46" ca="1">IF(AND($J46=1,ISNUMBER(INDIRECT(ADDRESS(ROW(),COLUMN()-_chom_perc_gap)))), INDIRECT(ADDRESS(ROW(),COLUMN()-_chom_perc_gap))*(1-AR$5)*(1-$BH$5), "")</f>
        <v/>
      </c>
      <c r="AS46" s="160" t="str" cm="1">
        <f t="array" aca="1" ref="AS46" ca="1">IF(AND($J46=1,ISNUMBER(INDIRECT(ADDRESS(ROW(),COLUMN()-_chom_perc_gap)))), INDIRECT(ADDRESS(ROW(),COLUMN()-_chom_perc_gap))*(1-AS$5)*(1-$BH$5), "")</f>
        <v/>
      </c>
      <c r="AT46" s="160" t="str" cm="1">
        <f t="array" aca="1" ref="AT46" ca="1">IF(AND($J46=1,ISNUMBER(INDIRECT(ADDRESS(ROW(),COLUMN()-_chom_perc_gap)))), INDIRECT(ADDRESS(ROW(),COLUMN()-_chom_perc_gap))*(1-AT$5)*(1-$BH$5), "")</f>
        <v/>
      </c>
      <c r="AU46" s="160" t="str" cm="1">
        <f t="array" aca="1" ref="AU46" ca="1">IF(AND($J46=1,ISNUMBER(INDIRECT(ADDRESS(ROW(),COLUMN()-_chom_perc_gap)))), INDIRECT(ADDRESS(ROW(),COLUMN()-_chom_perc_gap))*(1-AU$5)*(1-$BH$5), "")</f>
        <v/>
      </c>
      <c r="AV46" s="160" t="str" cm="1">
        <f t="array" aca="1" ref="AV46" ca="1">IF(AND($J46=1,ISNUMBER(INDIRECT(ADDRESS(ROW(),COLUMN()-_chom_perc_gap)))), INDIRECT(ADDRESS(ROW(),COLUMN()-_chom_perc_gap))*(1-AV$5)*(1-$BH$5), "")</f>
        <v/>
      </c>
      <c r="AW46" s="160" t="str" cm="1">
        <f t="array" aca="1" ref="AW46" ca="1">IF(AND($J46=1,ISNUMBER(INDIRECT(ADDRESS(ROW(),COLUMN()-_chom_perc_gap)))), INDIRECT(ADDRESS(ROW(),COLUMN()-_chom_perc_gap))*(1-AW$5)*(1-$BH$5), "")</f>
        <v/>
      </c>
      <c r="AX46" s="160" t="str" cm="1">
        <f t="array" aca="1" ref="AX46" ca="1">IF(AND($J46=1,ISNUMBER(INDIRECT(ADDRESS(ROW(),COLUMN()-_chom_perc_gap)))), INDIRECT(ADDRESS(ROW(),COLUMN()-_chom_perc_gap))*(1-AX$5)*(1-$BH$5), "")</f>
        <v/>
      </c>
      <c r="AY46" s="160" t="str" cm="1">
        <f t="array" aca="1" ref="AY46" ca="1">IF(AND($J46=1,ISNUMBER(INDIRECT(ADDRESS(ROW(),COLUMN()-_chom_perc_gap)))), INDIRECT(ADDRESS(ROW(),COLUMN()-_chom_perc_gap))*(1-AY$5)*(1-$BH$5), "")</f>
        <v/>
      </c>
      <c r="AZ46" s="160" t="str" cm="1">
        <f t="array" aca="1" ref="AZ46" ca="1">IF(AND($J46=1,ISNUMBER(INDIRECT(ADDRESS(ROW(),COLUMN()-_chom_perc_gap)))), INDIRECT(ADDRESS(ROW(),COLUMN()-_chom_perc_gap))*(1-AZ$5)*(1-$BH$5), "")</f>
        <v/>
      </c>
      <c r="BA46" s="160" t="str" cm="1">
        <f t="array" aca="1" ref="BA46" ca="1">IF(AND($J46=1,ISNUMBER(INDIRECT(ADDRESS(ROW(),COLUMN()-_chom_perc_gap)))), INDIRECT(ADDRESS(ROW(),COLUMN()-_chom_perc_gap))*(1-BA$5)*(1-$BH$5), "")</f>
        <v/>
      </c>
      <c r="BB46" s="160" t="str" cm="1">
        <f t="array" aca="1" ref="BB46" ca="1">IF(AND($J46=1,ISNUMBER(INDIRECT(ADDRESS(ROW(),COLUMN()-_chom_perc_gap)))), INDIRECT(ADDRESS(ROW(),COLUMN()-_chom_perc_gap))*(1-BB$5)*(1-$BH$5), "")</f>
        <v/>
      </c>
      <c r="BC46" s="161" t="str" cm="1">
        <f t="array" aca="1" ref="BC46" ca="1">IF(AND($J46=1,ISNUMBER(INDIRECT(ADDRESS(ROW(),COLUMN()-_chom_perc_gap)))), INDIRECT(ADDRESS(ROW(),COLUMN()-_chom_perc_gap))*(1-BC$5)*(1-$BH$5), "")</f>
        <v/>
      </c>
      <c r="BD46" s="218"/>
      <c r="BE46" s="238" t="str">
        <f t="shared" si="11"/>
        <v/>
      </c>
      <c r="BF46" s="130" t="str">
        <f t="shared" si="12"/>
        <v/>
      </c>
      <c r="BG46" s="239"/>
      <c r="BH46" s="240" t="str">
        <f t="shared" si="5"/>
        <v/>
      </c>
    </row>
    <row r="47" spans="2:60" s="132" customFormat="1" ht="14.95" customHeight="1" x14ac:dyDescent="0.25">
      <c r="B47" s="691">
        <v>39</v>
      </c>
      <c r="C47" s="554"/>
      <c r="D47" s="575"/>
      <c r="E47" s="575"/>
      <c r="F47" s="575"/>
      <c r="G47" s="576"/>
      <c r="H47" s="577"/>
      <c r="I47" s="218"/>
      <c r="J47" s="147">
        <f t="shared" si="6"/>
        <v>0</v>
      </c>
      <c r="K47" s="241" t="str">
        <f t="shared" ca="1" si="0"/>
        <v/>
      </c>
      <c r="L47" s="852" t="str">
        <f t="shared" si="7"/>
        <v/>
      </c>
      <c r="M47" s="150" t="str">
        <f t="shared" si="8"/>
        <v>$O$47:$AD$47</v>
      </c>
      <c r="N47" s="218"/>
      <c r="O47" s="584"/>
      <c r="P47" s="585"/>
      <c r="Q47" s="585"/>
      <c r="R47" s="585"/>
      <c r="S47" s="585"/>
      <c r="T47" s="585"/>
      <c r="U47" s="585"/>
      <c r="V47" s="585"/>
      <c r="W47" s="585"/>
      <c r="X47" s="585"/>
      <c r="Y47" s="585"/>
      <c r="Z47" s="585"/>
      <c r="AA47" s="585"/>
      <c r="AB47" s="585"/>
      <c r="AC47" s="585"/>
      <c r="AD47" s="586"/>
      <c r="AE47" s="218"/>
      <c r="AF47" s="232" t="str">
        <f t="shared" ca="1" si="1"/>
        <v/>
      </c>
      <c r="AG47" s="243" t="str">
        <f t="shared" si="9"/>
        <v/>
      </c>
      <c r="AH47" s="218"/>
      <c r="AI47" s="244" t="str">
        <f t="shared" si="2"/>
        <v/>
      </c>
      <c r="AJ47" s="245" t="str">
        <f t="shared" si="3"/>
        <v/>
      </c>
      <c r="AK47" s="236"/>
      <c r="AL47" s="246" t="str">
        <f t="shared" si="10"/>
        <v/>
      </c>
      <c r="AM47" s="236"/>
      <c r="AN47" s="159" t="str" cm="1">
        <f t="array" aca="1" ref="AN47" ca="1">IF(AND($J47=1,ISNUMBER(INDIRECT(ADDRESS(ROW(),COLUMN()-_chom_perc_gap)))), INDIRECT(ADDRESS(ROW(),COLUMN()-_chom_perc_gap))*(1-AN$5)*(1-$BH$5), "")</f>
        <v/>
      </c>
      <c r="AO47" s="160" t="str" cm="1">
        <f t="array" aca="1" ref="AO47" ca="1">IF(AND($J47=1,ISNUMBER(INDIRECT(ADDRESS(ROW(),COLUMN()-_chom_perc_gap)))), INDIRECT(ADDRESS(ROW(),COLUMN()-_chom_perc_gap))*(1-AO$5)*(1-$BH$5), "")</f>
        <v/>
      </c>
      <c r="AP47" s="160" t="str" cm="1">
        <f t="array" aca="1" ref="AP47" ca="1">IF(AND($J47=1,ISNUMBER(INDIRECT(ADDRESS(ROW(),COLUMN()-_chom_perc_gap)))), INDIRECT(ADDRESS(ROW(),COLUMN()-_chom_perc_gap))*(1-AP$5)*(1-$BH$5), "")</f>
        <v/>
      </c>
      <c r="AQ47" s="160" t="str" cm="1">
        <f t="array" aca="1" ref="AQ47" ca="1">IF(AND($J47=1,ISNUMBER(INDIRECT(ADDRESS(ROW(),COLUMN()-_chom_perc_gap)))), INDIRECT(ADDRESS(ROW(),COLUMN()-_chom_perc_gap))*(1-AQ$5)*(1-$BH$5), "")</f>
        <v/>
      </c>
      <c r="AR47" s="160" t="str" cm="1">
        <f t="array" aca="1" ref="AR47" ca="1">IF(AND($J47=1,ISNUMBER(INDIRECT(ADDRESS(ROW(),COLUMN()-_chom_perc_gap)))), INDIRECT(ADDRESS(ROW(),COLUMN()-_chom_perc_gap))*(1-AR$5)*(1-$BH$5), "")</f>
        <v/>
      </c>
      <c r="AS47" s="160" t="str" cm="1">
        <f t="array" aca="1" ref="AS47" ca="1">IF(AND($J47=1,ISNUMBER(INDIRECT(ADDRESS(ROW(),COLUMN()-_chom_perc_gap)))), INDIRECT(ADDRESS(ROW(),COLUMN()-_chom_perc_gap))*(1-AS$5)*(1-$BH$5), "")</f>
        <v/>
      </c>
      <c r="AT47" s="160" t="str" cm="1">
        <f t="array" aca="1" ref="AT47" ca="1">IF(AND($J47=1,ISNUMBER(INDIRECT(ADDRESS(ROW(),COLUMN()-_chom_perc_gap)))), INDIRECT(ADDRESS(ROW(),COLUMN()-_chom_perc_gap))*(1-AT$5)*(1-$BH$5), "")</f>
        <v/>
      </c>
      <c r="AU47" s="160" t="str" cm="1">
        <f t="array" aca="1" ref="AU47" ca="1">IF(AND($J47=1,ISNUMBER(INDIRECT(ADDRESS(ROW(),COLUMN()-_chom_perc_gap)))), INDIRECT(ADDRESS(ROW(),COLUMN()-_chom_perc_gap))*(1-AU$5)*(1-$BH$5), "")</f>
        <v/>
      </c>
      <c r="AV47" s="160" t="str" cm="1">
        <f t="array" aca="1" ref="AV47" ca="1">IF(AND($J47=1,ISNUMBER(INDIRECT(ADDRESS(ROW(),COLUMN()-_chom_perc_gap)))), INDIRECT(ADDRESS(ROW(),COLUMN()-_chom_perc_gap))*(1-AV$5)*(1-$BH$5), "")</f>
        <v/>
      </c>
      <c r="AW47" s="160" t="str" cm="1">
        <f t="array" aca="1" ref="AW47" ca="1">IF(AND($J47=1,ISNUMBER(INDIRECT(ADDRESS(ROW(),COLUMN()-_chom_perc_gap)))), INDIRECT(ADDRESS(ROW(),COLUMN()-_chom_perc_gap))*(1-AW$5)*(1-$BH$5), "")</f>
        <v/>
      </c>
      <c r="AX47" s="160" t="str" cm="1">
        <f t="array" aca="1" ref="AX47" ca="1">IF(AND($J47=1,ISNUMBER(INDIRECT(ADDRESS(ROW(),COLUMN()-_chom_perc_gap)))), INDIRECT(ADDRESS(ROW(),COLUMN()-_chom_perc_gap))*(1-AX$5)*(1-$BH$5), "")</f>
        <v/>
      </c>
      <c r="AY47" s="160" t="str" cm="1">
        <f t="array" aca="1" ref="AY47" ca="1">IF(AND($J47=1,ISNUMBER(INDIRECT(ADDRESS(ROW(),COLUMN()-_chom_perc_gap)))), INDIRECT(ADDRESS(ROW(),COLUMN()-_chom_perc_gap))*(1-AY$5)*(1-$BH$5), "")</f>
        <v/>
      </c>
      <c r="AZ47" s="160" t="str" cm="1">
        <f t="array" aca="1" ref="AZ47" ca="1">IF(AND($J47=1,ISNUMBER(INDIRECT(ADDRESS(ROW(),COLUMN()-_chom_perc_gap)))), INDIRECT(ADDRESS(ROW(),COLUMN()-_chom_perc_gap))*(1-AZ$5)*(1-$BH$5), "")</f>
        <v/>
      </c>
      <c r="BA47" s="160" t="str" cm="1">
        <f t="array" aca="1" ref="BA47" ca="1">IF(AND($J47=1,ISNUMBER(INDIRECT(ADDRESS(ROW(),COLUMN()-_chom_perc_gap)))), INDIRECT(ADDRESS(ROW(),COLUMN()-_chom_perc_gap))*(1-BA$5)*(1-$BH$5), "")</f>
        <v/>
      </c>
      <c r="BB47" s="160" t="str" cm="1">
        <f t="array" aca="1" ref="BB47" ca="1">IF(AND($J47=1,ISNUMBER(INDIRECT(ADDRESS(ROW(),COLUMN()-_chom_perc_gap)))), INDIRECT(ADDRESS(ROW(),COLUMN()-_chom_perc_gap))*(1-BB$5)*(1-$BH$5), "")</f>
        <v/>
      </c>
      <c r="BC47" s="161" t="str" cm="1">
        <f t="array" aca="1" ref="BC47" ca="1">IF(AND($J47=1,ISNUMBER(INDIRECT(ADDRESS(ROW(),COLUMN()-_chom_perc_gap)))), INDIRECT(ADDRESS(ROW(),COLUMN()-_chom_perc_gap))*(1-BC$5)*(1-$BH$5), "")</f>
        <v/>
      </c>
      <c r="BD47" s="218"/>
      <c r="BE47" s="238" t="str">
        <f t="shared" si="11"/>
        <v/>
      </c>
      <c r="BF47" s="130" t="str">
        <f t="shared" si="12"/>
        <v/>
      </c>
      <c r="BG47" s="239"/>
      <c r="BH47" s="240" t="str">
        <f t="shared" si="5"/>
        <v/>
      </c>
    </row>
    <row r="48" spans="2:60" s="132" customFormat="1" ht="14.95" customHeight="1" thickBot="1" x14ac:dyDescent="0.3">
      <c r="B48" s="691">
        <v>40</v>
      </c>
      <c r="C48" s="558"/>
      <c r="D48" s="578"/>
      <c r="E48" s="578"/>
      <c r="F48" s="578"/>
      <c r="G48" s="579"/>
      <c r="H48" s="580"/>
      <c r="I48" s="218"/>
      <c r="J48" s="857">
        <f t="shared" si="6"/>
        <v>0</v>
      </c>
      <c r="K48" s="866" t="str">
        <f t="shared" ca="1" si="0"/>
        <v/>
      </c>
      <c r="L48" s="860" t="str">
        <f t="shared" si="7"/>
        <v/>
      </c>
      <c r="M48" s="867" t="str">
        <f t="shared" si="8"/>
        <v>$O$48:$AD$48</v>
      </c>
      <c r="N48" s="218"/>
      <c r="O48" s="587"/>
      <c r="P48" s="588"/>
      <c r="Q48" s="588"/>
      <c r="R48" s="588"/>
      <c r="S48" s="588"/>
      <c r="T48" s="588"/>
      <c r="U48" s="588"/>
      <c r="V48" s="588"/>
      <c r="W48" s="588"/>
      <c r="X48" s="588"/>
      <c r="Y48" s="588"/>
      <c r="Z48" s="588"/>
      <c r="AA48" s="588"/>
      <c r="AB48" s="588"/>
      <c r="AC48" s="588"/>
      <c r="AD48" s="589"/>
      <c r="AE48" s="218"/>
      <c r="AF48" s="232" t="str">
        <f t="shared" ca="1" si="1"/>
        <v/>
      </c>
      <c r="AG48" s="248" t="str">
        <f t="shared" si="9"/>
        <v/>
      </c>
      <c r="AH48" s="218"/>
      <c r="AI48" s="249" t="str">
        <f t="shared" si="2"/>
        <v/>
      </c>
      <c r="AJ48" s="250" t="str">
        <f t="shared" si="3"/>
        <v/>
      </c>
      <c r="AK48" s="236"/>
      <c r="AL48" s="251" t="str">
        <f t="shared" si="10"/>
        <v/>
      </c>
      <c r="AM48" s="236"/>
      <c r="AN48" s="527" t="str" cm="1">
        <f t="array" aca="1" ref="AN48" ca="1">IF(AND($J48=1,ISNUMBER(INDIRECT(ADDRESS(ROW(),COLUMN()-_chom_perc_gap)))), INDIRECT(ADDRESS(ROW(),COLUMN()-_chom_perc_gap))*(1-AN$5)*(1-$BH$5), "")</f>
        <v/>
      </c>
      <c r="AO48" s="528" t="str" cm="1">
        <f t="array" aca="1" ref="AO48" ca="1">IF(AND($J48=1,ISNUMBER(INDIRECT(ADDRESS(ROW(),COLUMN()-_chom_perc_gap)))), INDIRECT(ADDRESS(ROW(),COLUMN()-_chom_perc_gap))*(1-AO$5)*(1-$BH$5), "")</f>
        <v/>
      </c>
      <c r="AP48" s="528" t="str" cm="1">
        <f t="array" aca="1" ref="AP48" ca="1">IF(AND($J48=1,ISNUMBER(INDIRECT(ADDRESS(ROW(),COLUMN()-_chom_perc_gap)))), INDIRECT(ADDRESS(ROW(),COLUMN()-_chom_perc_gap))*(1-AP$5)*(1-$BH$5), "")</f>
        <v/>
      </c>
      <c r="AQ48" s="528" t="str" cm="1">
        <f t="array" aca="1" ref="AQ48" ca="1">IF(AND($J48=1,ISNUMBER(INDIRECT(ADDRESS(ROW(),COLUMN()-_chom_perc_gap)))), INDIRECT(ADDRESS(ROW(),COLUMN()-_chom_perc_gap))*(1-AQ$5)*(1-$BH$5), "")</f>
        <v/>
      </c>
      <c r="AR48" s="528" t="str" cm="1">
        <f t="array" aca="1" ref="AR48" ca="1">IF(AND($J48=1,ISNUMBER(INDIRECT(ADDRESS(ROW(),COLUMN()-_chom_perc_gap)))), INDIRECT(ADDRESS(ROW(),COLUMN()-_chom_perc_gap))*(1-AR$5)*(1-$BH$5), "")</f>
        <v/>
      </c>
      <c r="AS48" s="528" t="str" cm="1">
        <f t="array" aca="1" ref="AS48" ca="1">IF(AND($J48=1,ISNUMBER(INDIRECT(ADDRESS(ROW(),COLUMN()-_chom_perc_gap)))), INDIRECT(ADDRESS(ROW(),COLUMN()-_chom_perc_gap))*(1-AS$5)*(1-$BH$5), "")</f>
        <v/>
      </c>
      <c r="AT48" s="528" t="str" cm="1">
        <f t="array" aca="1" ref="AT48" ca="1">IF(AND($J48=1,ISNUMBER(INDIRECT(ADDRESS(ROW(),COLUMN()-_chom_perc_gap)))), INDIRECT(ADDRESS(ROW(),COLUMN()-_chom_perc_gap))*(1-AT$5)*(1-$BH$5), "")</f>
        <v/>
      </c>
      <c r="AU48" s="528" t="str" cm="1">
        <f t="array" aca="1" ref="AU48" ca="1">IF(AND($J48=1,ISNUMBER(INDIRECT(ADDRESS(ROW(),COLUMN()-_chom_perc_gap)))), INDIRECT(ADDRESS(ROW(),COLUMN()-_chom_perc_gap))*(1-AU$5)*(1-$BH$5), "")</f>
        <v/>
      </c>
      <c r="AV48" s="528" t="str" cm="1">
        <f t="array" aca="1" ref="AV48" ca="1">IF(AND($J48=1,ISNUMBER(INDIRECT(ADDRESS(ROW(),COLUMN()-_chom_perc_gap)))), INDIRECT(ADDRESS(ROW(),COLUMN()-_chom_perc_gap))*(1-AV$5)*(1-$BH$5), "")</f>
        <v/>
      </c>
      <c r="AW48" s="528" t="str" cm="1">
        <f t="array" aca="1" ref="AW48" ca="1">IF(AND($J48=1,ISNUMBER(INDIRECT(ADDRESS(ROW(),COLUMN()-_chom_perc_gap)))), INDIRECT(ADDRESS(ROW(),COLUMN()-_chom_perc_gap))*(1-AW$5)*(1-$BH$5), "")</f>
        <v/>
      </c>
      <c r="AX48" s="528" t="str" cm="1">
        <f t="array" aca="1" ref="AX48" ca="1">IF(AND($J48=1,ISNUMBER(INDIRECT(ADDRESS(ROW(),COLUMN()-_chom_perc_gap)))), INDIRECT(ADDRESS(ROW(),COLUMN()-_chom_perc_gap))*(1-AX$5)*(1-$BH$5), "")</f>
        <v/>
      </c>
      <c r="AY48" s="528" t="str" cm="1">
        <f t="array" aca="1" ref="AY48" ca="1">IF(AND($J48=1,ISNUMBER(INDIRECT(ADDRESS(ROW(),COLUMN()-_chom_perc_gap)))), INDIRECT(ADDRESS(ROW(),COLUMN()-_chom_perc_gap))*(1-AY$5)*(1-$BH$5), "")</f>
        <v/>
      </c>
      <c r="AZ48" s="528" t="str" cm="1">
        <f t="array" aca="1" ref="AZ48" ca="1">IF(AND($J48=1,ISNUMBER(INDIRECT(ADDRESS(ROW(),COLUMN()-_chom_perc_gap)))), INDIRECT(ADDRESS(ROW(),COLUMN()-_chom_perc_gap))*(1-AZ$5)*(1-$BH$5), "")</f>
        <v/>
      </c>
      <c r="BA48" s="528" t="str" cm="1">
        <f t="array" aca="1" ref="BA48" ca="1">IF(AND($J48=1,ISNUMBER(INDIRECT(ADDRESS(ROW(),COLUMN()-_chom_perc_gap)))), INDIRECT(ADDRESS(ROW(),COLUMN()-_chom_perc_gap))*(1-BA$5)*(1-$BH$5), "")</f>
        <v/>
      </c>
      <c r="BB48" s="528" t="str" cm="1">
        <f t="array" aca="1" ref="BB48" ca="1">IF(AND($J48=1,ISNUMBER(INDIRECT(ADDRESS(ROW(),COLUMN()-_chom_perc_gap)))), INDIRECT(ADDRESS(ROW(),COLUMN()-_chom_perc_gap))*(1-BB$5)*(1-$BH$5), "")</f>
        <v/>
      </c>
      <c r="BC48" s="529" t="str" cm="1">
        <f t="array" aca="1" ref="BC48" ca="1">IF(AND($J48=1,ISNUMBER(INDIRECT(ADDRESS(ROW(),COLUMN()-_chom_perc_gap)))), INDIRECT(ADDRESS(ROW(),COLUMN()-_chom_perc_gap))*(1-BC$5)*(1-$BH$5), "")</f>
        <v/>
      </c>
      <c r="BD48" s="218"/>
      <c r="BE48" s="238" t="str">
        <f t="shared" si="11"/>
        <v/>
      </c>
      <c r="BF48" s="130" t="str">
        <f t="shared" si="12"/>
        <v/>
      </c>
      <c r="BG48" s="239"/>
      <c r="BH48" s="240" t="str">
        <f t="shared" si="5"/>
        <v/>
      </c>
    </row>
    <row r="49" spans="2:60" s="132" customFormat="1" ht="14.95" customHeight="1" x14ac:dyDescent="0.25">
      <c r="B49" s="252"/>
      <c r="C49" s="253" t="s">
        <v>297</v>
      </c>
      <c r="D49" s="254"/>
      <c r="E49" s="254"/>
      <c r="F49" s="254"/>
      <c r="G49" s="255"/>
      <c r="H49" s="256"/>
      <c r="I49" s="218"/>
      <c r="J49" s="928"/>
      <c r="K49" s="929"/>
      <c r="L49" s="930">
        <f>SUM(L9:L48)</f>
        <v>0</v>
      </c>
      <c r="M49" s="931"/>
      <c r="N49" s="218"/>
      <c r="O49" s="258" t="str" cm="1">
        <f t="array" aca="1" ref="O49" ca="1">IF(OFFSET(wp_act,0,COLUMN()-COLUMN(INDIRECT(O52)),1,1)=0,"",SUMPRODUCT(INDIRECT(O52):INDIRECT(O53),$L$9:$L$48))</f>
        <v/>
      </c>
      <c r="P49" s="259" t="str" cm="1">
        <f t="array" aca="1" ref="P49" ca="1">IF(OFFSET(wp_act,0,COLUMN()-COLUMN(INDIRECT(P52)),1,1)=0,"",SUMPRODUCT(INDIRECT(P52):INDIRECT(P53),$L$9:$L$48))</f>
        <v/>
      </c>
      <c r="Q49" s="259" t="str" cm="1">
        <f t="array" aca="1" ref="Q49" ca="1">IF(OFFSET(wp_act,0,COLUMN()-COLUMN(INDIRECT(Q52)),1,1)=0,"",SUMPRODUCT(INDIRECT(Q52):INDIRECT(Q53),$L$9:$L$48))</f>
        <v/>
      </c>
      <c r="R49" s="259" t="str" cm="1">
        <f t="array" aca="1" ref="R49" ca="1">IF(OFFSET(wp_act,0,COLUMN()-COLUMN(INDIRECT(R52)),1,1)=0,"",SUMPRODUCT(INDIRECT(R52):INDIRECT(R53),$L$9:$L$48))</f>
        <v/>
      </c>
      <c r="S49" s="259" t="str" cm="1">
        <f t="array" aca="1" ref="S49" ca="1">IF(OFFSET(wp_act,0,COLUMN()-COLUMN(INDIRECT(S52)),1,1)=0,"",SUMPRODUCT(INDIRECT(S52):INDIRECT(S53),$L$9:$L$48))</f>
        <v/>
      </c>
      <c r="T49" s="259" t="str" cm="1">
        <f t="array" aca="1" ref="T49" ca="1">IF(OFFSET(wp_act,0,COLUMN()-COLUMN(INDIRECT(T52)),1,1)=0,"",SUMPRODUCT(INDIRECT(T52):INDIRECT(T53),$L$9:$L$48))</f>
        <v/>
      </c>
      <c r="U49" s="259" t="str" cm="1">
        <f t="array" aca="1" ref="U49" ca="1">IF(OFFSET(wp_act,0,COLUMN()-COLUMN(INDIRECT(U52)),1,1)=0,"",SUMPRODUCT(INDIRECT(U52):INDIRECT(U53),$L$9:$L$48))</f>
        <v/>
      </c>
      <c r="V49" s="259" t="str" cm="1">
        <f t="array" aca="1" ref="V49" ca="1">IF(OFFSET(wp_act,0,COLUMN()-COLUMN(INDIRECT(V52)),1,1)=0,"",SUMPRODUCT(INDIRECT(V52):INDIRECT(V53),$L$9:$L$48))</f>
        <v/>
      </c>
      <c r="W49" s="259" t="str" cm="1">
        <f t="array" aca="1" ref="W49" ca="1">IF(OFFSET(wp_act,0,COLUMN()-COLUMN(INDIRECT(W52)),1,1)=0,"",SUMPRODUCT(INDIRECT(W52):INDIRECT(W53),$L$9:$L$48))</f>
        <v/>
      </c>
      <c r="X49" s="259" t="str" cm="1">
        <f t="array" aca="1" ref="X49" ca="1">IF(OFFSET(wp_act,0,COLUMN()-COLUMN(INDIRECT(X52)),1,1)=0,"",SUMPRODUCT(INDIRECT(X52):INDIRECT(X53),$L$9:$L$48))</f>
        <v/>
      </c>
      <c r="Y49" s="259" t="str" cm="1">
        <f t="array" aca="1" ref="Y49" ca="1">IF(OFFSET(wp_act,0,COLUMN()-COLUMN(INDIRECT(Y52)),1,1)=0,"",SUMPRODUCT(INDIRECT(Y52):INDIRECT(Y53),$L$9:$L$48))</f>
        <v/>
      </c>
      <c r="Z49" s="259" t="str" cm="1">
        <f t="array" aca="1" ref="Z49" ca="1">IF(OFFSET(wp_act,0,COLUMN()-COLUMN(INDIRECT(Z52)),1,1)=0,"",SUMPRODUCT(INDIRECT(Z52):INDIRECT(Z53),$L$9:$L$48))</f>
        <v/>
      </c>
      <c r="AA49" s="259" t="str" cm="1">
        <f t="array" aca="1" ref="AA49" ca="1">IF(OFFSET(wp_act,0,COLUMN()-COLUMN(INDIRECT(AA52)),1,1)=0,"",SUMPRODUCT(INDIRECT(AA52):INDIRECT(AA53),$L$9:$L$48))</f>
        <v/>
      </c>
      <c r="AB49" s="259" t="str" cm="1">
        <f t="array" aca="1" ref="AB49" ca="1">IF(OFFSET(wp_act,0,COLUMN()-COLUMN(INDIRECT(AB52)),1,1)=0,"",SUMPRODUCT(INDIRECT(AB52):INDIRECT(AB53),$L$9:$L$48))</f>
        <v/>
      </c>
      <c r="AC49" s="259" t="str" cm="1">
        <f t="array" aca="1" ref="AC49" ca="1">IF(OFFSET(wp_act,0,COLUMN()-COLUMN(INDIRECT(AC52)),1,1)=0,"",SUMPRODUCT(INDIRECT(AC52):INDIRECT(AC53),$L$9:$L$48))</f>
        <v/>
      </c>
      <c r="AD49" s="260" t="str" cm="1">
        <f t="array" aca="1" ref="AD49" ca="1">IF(OFFSET(wp_act,0,COLUMN()-COLUMN(INDIRECT(AD52)),1,1)=0,"",SUMPRODUCT(INDIRECT(AD52):INDIRECT(AD53),$L$9:$L$48))</f>
        <v/>
      </c>
      <c r="AE49" s="218"/>
      <c r="AF49" s="449">
        <f ca="1">IF(COUNTIFS(AF9:AF48,"&lt;&gt;1",AF9:AF48,"&gt;0")&lt;&gt;0, 0,1)</f>
        <v>1</v>
      </c>
      <c r="AG49" s="261">
        <f ca="1">IF(chomarim_chev_calc_flag=1,SUM(AG9:AG48),"")</f>
        <v>0</v>
      </c>
      <c r="AH49" s="218"/>
      <c r="AI49" s="262"/>
      <c r="AJ49" s="263"/>
      <c r="AK49" s="218"/>
      <c r="AL49" s="264"/>
      <c r="AM49" s="218"/>
      <c r="AN49" s="265" t="str">
        <f t="shared" ref="AN49:BC49" ca="1" si="13">IF(OFFSET(wp_act,0,COLUMN()-COLUMN($AN$9),1,1)=0,"",SUMPRODUCT(AN9:AN48,$AL$9:$AL$48))</f>
        <v/>
      </c>
      <c r="AO49" s="266" t="str">
        <f t="shared" ca="1" si="13"/>
        <v/>
      </c>
      <c r="AP49" s="266" t="str">
        <f t="shared" ca="1" si="13"/>
        <v/>
      </c>
      <c r="AQ49" s="266" t="str">
        <f t="shared" ca="1" si="13"/>
        <v/>
      </c>
      <c r="AR49" s="266" t="str">
        <f t="shared" ca="1" si="13"/>
        <v/>
      </c>
      <c r="AS49" s="266" t="str">
        <f t="shared" ca="1" si="13"/>
        <v/>
      </c>
      <c r="AT49" s="266" t="str">
        <f t="shared" ca="1" si="13"/>
        <v/>
      </c>
      <c r="AU49" s="266" t="str">
        <f t="shared" ca="1" si="13"/>
        <v/>
      </c>
      <c r="AV49" s="266" t="str">
        <f t="shared" ca="1" si="13"/>
        <v/>
      </c>
      <c r="AW49" s="266" t="str">
        <f t="shared" ca="1" si="13"/>
        <v/>
      </c>
      <c r="AX49" s="266" t="str">
        <f t="shared" ca="1" si="13"/>
        <v/>
      </c>
      <c r="AY49" s="266" t="str">
        <f t="shared" ca="1" si="13"/>
        <v/>
      </c>
      <c r="AZ49" s="266" t="str">
        <f t="shared" ca="1" si="13"/>
        <v/>
      </c>
      <c r="BA49" s="266" t="str">
        <f t="shared" ca="1" si="13"/>
        <v/>
      </c>
      <c r="BB49" s="266" t="str">
        <f t="shared" ca="1" si="13"/>
        <v/>
      </c>
      <c r="BC49" s="267" t="str">
        <f t="shared" ca="1" si="13"/>
        <v/>
      </c>
      <c r="BD49" s="218"/>
      <c r="BE49" s="268"/>
      <c r="BF49" s="269">
        <f>SUM(BF9:BF48)</f>
        <v>0</v>
      </c>
      <c r="BG49" s="270"/>
      <c r="BH49" s="271"/>
    </row>
    <row r="50" spans="2:60" s="132" customFormat="1" ht="14.95" customHeight="1" x14ac:dyDescent="0.25">
      <c r="B50" s="272"/>
      <c r="C50" s="273" t="s">
        <v>145</v>
      </c>
      <c r="D50" s="274"/>
      <c r="E50" s="274"/>
      <c r="F50" s="274"/>
      <c r="G50" s="275"/>
      <c r="H50" s="276"/>
      <c r="I50" s="218"/>
      <c r="J50" s="277"/>
      <c r="K50" s="278"/>
      <c r="L50" s="346">
        <f>L49*chomarim_achuz_tkura</f>
        <v>0</v>
      </c>
      <c r="M50" s="279"/>
      <c r="N50" s="218"/>
      <c r="O50" s="280" t="str" cm="1">
        <f t="array" aca="1" ref="O50" ca="1">IF(OFFSET(wp_act,0,COLUMN()-COLUMN(INDIRECT(O52)),1,1)=0,"",O49*chomarim_achuz_tkura)</f>
        <v/>
      </c>
      <c r="P50" s="281" t="str" cm="1">
        <f t="array" aca="1" ref="P50" ca="1">IF(OFFSET(wp_act,0,COLUMN()-COLUMN(INDIRECT(P52)),1,1)=0,"",P49*chomarim_achuz_tkura)</f>
        <v/>
      </c>
      <c r="Q50" s="281" t="str" cm="1">
        <f t="array" aca="1" ref="Q50" ca="1">IF(OFFSET(wp_act,0,COLUMN()-COLUMN(INDIRECT(Q52)),1,1)=0,"",Q49*chomarim_achuz_tkura)</f>
        <v/>
      </c>
      <c r="R50" s="281" t="str" cm="1">
        <f t="array" aca="1" ref="R50" ca="1">IF(OFFSET(wp_act,0,COLUMN()-COLUMN(INDIRECT(R52)),1,1)=0,"",R49*chomarim_achuz_tkura)</f>
        <v/>
      </c>
      <c r="S50" s="281" t="str" cm="1">
        <f t="array" aca="1" ref="S50" ca="1">IF(OFFSET(wp_act,0,COLUMN()-COLUMN(INDIRECT(S52)),1,1)=0,"",S49*chomarim_achuz_tkura)</f>
        <v/>
      </c>
      <c r="T50" s="281" t="str" cm="1">
        <f t="array" aca="1" ref="T50" ca="1">IF(OFFSET(wp_act,0,COLUMN()-COLUMN(INDIRECT(T52)),1,1)=0,"",T49*chomarim_achuz_tkura)</f>
        <v/>
      </c>
      <c r="U50" s="281" t="str" cm="1">
        <f t="array" aca="1" ref="U50" ca="1">IF(OFFSET(wp_act,0,COLUMN()-COLUMN(INDIRECT(U52)),1,1)=0,"",U49*chomarim_achuz_tkura)</f>
        <v/>
      </c>
      <c r="V50" s="281" t="str" cm="1">
        <f t="array" aca="1" ref="V50" ca="1">IF(OFFSET(wp_act,0,COLUMN()-COLUMN(INDIRECT(V52)),1,1)=0,"",V49*chomarim_achuz_tkura)</f>
        <v/>
      </c>
      <c r="W50" s="281" t="str" cm="1">
        <f t="array" aca="1" ref="W50" ca="1">IF(OFFSET(wp_act,0,COLUMN()-COLUMN(INDIRECT(W52)),1,1)=0,"",W49*chomarim_achuz_tkura)</f>
        <v/>
      </c>
      <c r="X50" s="281" t="str" cm="1">
        <f t="array" aca="1" ref="X50" ca="1">IF(OFFSET(wp_act,0,COLUMN()-COLUMN(INDIRECT(X52)),1,1)=0,"",X49*chomarim_achuz_tkura)</f>
        <v/>
      </c>
      <c r="Y50" s="281" t="str" cm="1">
        <f t="array" aca="1" ref="Y50" ca="1">IF(OFFSET(wp_act,0,COLUMN()-COLUMN(INDIRECT(Y52)),1,1)=0,"",Y49*chomarim_achuz_tkura)</f>
        <v/>
      </c>
      <c r="Z50" s="281" t="str" cm="1">
        <f t="array" aca="1" ref="Z50" ca="1">IF(OFFSET(wp_act,0,COLUMN()-COLUMN(INDIRECT(Z52)),1,1)=0,"",Z49*chomarim_achuz_tkura)</f>
        <v/>
      </c>
      <c r="AA50" s="281" t="str" cm="1">
        <f t="array" aca="1" ref="AA50" ca="1">IF(OFFSET(wp_act,0,COLUMN()-COLUMN(INDIRECT(AA52)),1,1)=0,"",AA49*chomarim_achuz_tkura)</f>
        <v/>
      </c>
      <c r="AB50" s="281" t="str" cm="1">
        <f t="array" aca="1" ref="AB50" ca="1">IF(OFFSET(wp_act,0,COLUMN()-COLUMN(INDIRECT(AB52)),1,1)=0,"",AB49*chomarim_achuz_tkura)</f>
        <v/>
      </c>
      <c r="AC50" s="281" t="str" cm="1">
        <f t="array" aca="1" ref="AC50" ca="1">IF(OFFSET(wp_act,0,COLUMN()-COLUMN(INDIRECT(AC52)),1,1)=0,"",AC49*chomarim_achuz_tkura)</f>
        <v/>
      </c>
      <c r="AD50" s="282" t="str" cm="1">
        <f t="array" aca="1" ref="AD50" ca="1">IF(OFFSET(wp_act,0,COLUMN()-COLUMN(INDIRECT(AD52)),1,1)=0,"",AD49*chomarim_achuz_tkura)</f>
        <v/>
      </c>
      <c r="AE50" s="218"/>
      <c r="AF50" s="283"/>
      <c r="AG50" s="284">
        <f ca="1">IF(chomarim_chev_calc_flag=1,AG49*chomarim_achuz_tkura,"")</f>
        <v>0</v>
      </c>
      <c r="AH50" s="218"/>
      <c r="AI50" s="285"/>
      <c r="AJ50" s="286"/>
      <c r="AK50" s="218"/>
      <c r="AL50" s="287"/>
      <c r="AM50" s="218"/>
      <c r="AN50" s="288" t="str">
        <f t="shared" ref="AN50:BC50" ca="1" si="14">IF(OFFSET(wp_act,0,COLUMN()-COLUMN($AN$9),1,1)=0,"",AN49*chomarim_achuz_tkura)</f>
        <v/>
      </c>
      <c r="AO50" s="289" t="str">
        <f t="shared" ca="1" si="14"/>
        <v/>
      </c>
      <c r="AP50" s="289" t="str">
        <f t="shared" ca="1" si="14"/>
        <v/>
      </c>
      <c r="AQ50" s="289" t="str">
        <f t="shared" ca="1" si="14"/>
        <v/>
      </c>
      <c r="AR50" s="289" t="str">
        <f t="shared" ca="1" si="14"/>
        <v/>
      </c>
      <c r="AS50" s="289" t="str">
        <f t="shared" ca="1" si="14"/>
        <v/>
      </c>
      <c r="AT50" s="289" t="str">
        <f t="shared" ca="1" si="14"/>
        <v/>
      </c>
      <c r="AU50" s="289" t="str">
        <f t="shared" ca="1" si="14"/>
        <v/>
      </c>
      <c r="AV50" s="289" t="str">
        <f t="shared" ca="1" si="14"/>
        <v/>
      </c>
      <c r="AW50" s="289" t="str">
        <f t="shared" ca="1" si="14"/>
        <v/>
      </c>
      <c r="AX50" s="289" t="str">
        <f t="shared" ca="1" si="14"/>
        <v/>
      </c>
      <c r="AY50" s="289" t="str">
        <f t="shared" ca="1" si="14"/>
        <v/>
      </c>
      <c r="AZ50" s="289" t="str">
        <f t="shared" ca="1" si="14"/>
        <v/>
      </c>
      <c r="BA50" s="289" t="str">
        <f t="shared" ca="1" si="14"/>
        <v/>
      </c>
      <c r="BB50" s="289" t="str">
        <f t="shared" ca="1" si="14"/>
        <v/>
      </c>
      <c r="BC50" s="290" t="str">
        <f t="shared" ca="1" si="14"/>
        <v/>
      </c>
      <c r="BD50" s="218"/>
      <c r="BE50" s="291"/>
      <c r="BF50" s="292">
        <f>BF49*chomarim_achuz_tkura</f>
        <v>0</v>
      </c>
      <c r="BG50" s="293"/>
      <c r="BH50" s="294"/>
    </row>
    <row r="51" spans="2:60" s="132" customFormat="1" ht="14.95" customHeight="1" thickBot="1" x14ac:dyDescent="0.3">
      <c r="B51" s="295"/>
      <c r="C51" s="296" t="s">
        <v>4</v>
      </c>
      <c r="D51" s="297"/>
      <c r="E51" s="297"/>
      <c r="F51" s="297"/>
      <c r="G51" s="297"/>
      <c r="H51" s="298"/>
      <c r="I51" s="218"/>
      <c r="J51" s="299"/>
      <c r="K51" s="300"/>
      <c r="L51" s="369">
        <f>L49+L50</f>
        <v>0</v>
      </c>
      <c r="M51" s="301"/>
      <c r="N51" s="218"/>
      <c r="O51" s="302" t="str" cm="1">
        <f t="array" aca="1" ref="O51" ca="1">IF(OFFSET(wp_act,0,COLUMN()-COLUMN(INDIRECT(O52)),1,1)=0,"",O49+O50)</f>
        <v/>
      </c>
      <c r="P51" s="303" t="str" cm="1">
        <f t="array" aca="1" ref="P51" ca="1">IF(OFFSET(wp_act,0,COLUMN()-COLUMN(INDIRECT(P52)),1,1)=0,"",P49+P50)</f>
        <v/>
      </c>
      <c r="Q51" s="303" t="str" cm="1">
        <f t="array" aca="1" ref="Q51" ca="1">IF(OFFSET(wp_act,0,COLUMN()-COLUMN(INDIRECT(Q52)),1,1)=0,"",Q49+Q50)</f>
        <v/>
      </c>
      <c r="R51" s="303" t="str" cm="1">
        <f t="array" aca="1" ref="R51" ca="1">IF(OFFSET(wp_act,0,COLUMN()-COLUMN(INDIRECT(R52)),1,1)=0,"",R49+R50)</f>
        <v/>
      </c>
      <c r="S51" s="303" t="str" cm="1">
        <f t="array" aca="1" ref="S51" ca="1">IF(OFFSET(wp_act,0,COLUMN()-COLUMN(INDIRECT(S52)),1,1)=0,"",S49+S50)</f>
        <v/>
      </c>
      <c r="T51" s="303" t="str" cm="1">
        <f t="array" aca="1" ref="T51" ca="1">IF(OFFSET(wp_act,0,COLUMN()-COLUMN(INDIRECT(T52)),1,1)=0,"",T49+T50)</f>
        <v/>
      </c>
      <c r="U51" s="303" t="str" cm="1">
        <f t="array" aca="1" ref="U51" ca="1">IF(OFFSET(wp_act,0,COLUMN()-COLUMN(INDIRECT(U52)),1,1)=0,"",U49+U50)</f>
        <v/>
      </c>
      <c r="V51" s="303" t="str" cm="1">
        <f t="array" aca="1" ref="V51" ca="1">IF(OFFSET(wp_act,0,COLUMN()-COLUMN(INDIRECT(V52)),1,1)=0,"",V49+V50)</f>
        <v/>
      </c>
      <c r="W51" s="303" t="str" cm="1">
        <f t="array" aca="1" ref="W51" ca="1">IF(OFFSET(wp_act,0,COLUMN()-COLUMN(INDIRECT(W52)),1,1)=0,"",W49+W50)</f>
        <v/>
      </c>
      <c r="X51" s="303" t="str" cm="1">
        <f t="array" aca="1" ref="X51" ca="1">IF(OFFSET(wp_act,0,COLUMN()-COLUMN(INDIRECT(X52)),1,1)=0,"",X49+X50)</f>
        <v/>
      </c>
      <c r="Y51" s="303" t="str" cm="1">
        <f t="array" aca="1" ref="Y51" ca="1">IF(OFFSET(wp_act,0,COLUMN()-COLUMN(INDIRECT(Y52)),1,1)=0,"",Y49+Y50)</f>
        <v/>
      </c>
      <c r="Z51" s="303" t="str" cm="1">
        <f t="array" aca="1" ref="Z51" ca="1">IF(OFFSET(wp_act,0,COLUMN()-COLUMN(INDIRECT(Z52)),1,1)=0,"",Z49+Z50)</f>
        <v/>
      </c>
      <c r="AA51" s="303" t="str" cm="1">
        <f t="array" aca="1" ref="AA51" ca="1">IF(OFFSET(wp_act,0,COLUMN()-COLUMN(INDIRECT(AA52)),1,1)=0,"",AA49+AA50)</f>
        <v/>
      </c>
      <c r="AB51" s="303" t="str" cm="1">
        <f t="array" aca="1" ref="AB51" ca="1">IF(OFFSET(wp_act,0,COLUMN()-COLUMN(INDIRECT(AB52)),1,1)=0,"",AB49+AB50)</f>
        <v/>
      </c>
      <c r="AC51" s="303" t="str" cm="1">
        <f t="array" aca="1" ref="AC51" ca="1">IF(OFFSET(wp_act,0,COLUMN()-COLUMN(INDIRECT(AC52)),1,1)=0,"",AC49+AC50)</f>
        <v/>
      </c>
      <c r="AD51" s="304" t="str" cm="1">
        <f t="array" aca="1" ref="AD51" ca="1">IF(OFFSET(wp_act,0,COLUMN()-COLUMN(INDIRECT(AD52)),1,1)=0,"",AD49+AD50)</f>
        <v/>
      </c>
      <c r="AE51" s="218"/>
      <c r="AF51" s="305"/>
      <c r="AG51" s="306">
        <f ca="1">IF(chomarim_chev_calc_flag=1,AG49+AG50,"")</f>
        <v>0</v>
      </c>
      <c r="AH51" s="218"/>
      <c r="AI51" s="307"/>
      <c r="AJ51" s="308"/>
      <c r="AK51" s="218"/>
      <c r="AL51" s="309"/>
      <c r="AM51" s="218"/>
      <c r="AN51" s="310" t="str">
        <f t="shared" ref="AN51:BC51" ca="1" si="15">IF(OFFSET(wp_act,0,COLUMN()-COLUMN($AN$9),1,1)=0,"",AN49+AN50)</f>
        <v/>
      </c>
      <c r="AO51" s="311" t="str">
        <f t="shared" ca="1" si="15"/>
        <v/>
      </c>
      <c r="AP51" s="311" t="str">
        <f t="shared" ca="1" si="15"/>
        <v/>
      </c>
      <c r="AQ51" s="311" t="str">
        <f t="shared" ca="1" si="15"/>
        <v/>
      </c>
      <c r="AR51" s="311" t="str">
        <f t="shared" ca="1" si="15"/>
        <v/>
      </c>
      <c r="AS51" s="311" t="str">
        <f t="shared" ca="1" si="15"/>
        <v/>
      </c>
      <c r="AT51" s="311" t="str">
        <f t="shared" ca="1" si="15"/>
        <v/>
      </c>
      <c r="AU51" s="311" t="str">
        <f t="shared" ca="1" si="15"/>
        <v/>
      </c>
      <c r="AV51" s="311" t="str">
        <f t="shared" ca="1" si="15"/>
        <v/>
      </c>
      <c r="AW51" s="311" t="str">
        <f t="shared" ca="1" si="15"/>
        <v/>
      </c>
      <c r="AX51" s="311" t="str">
        <f t="shared" ca="1" si="15"/>
        <v/>
      </c>
      <c r="AY51" s="311" t="str">
        <f t="shared" ca="1" si="15"/>
        <v/>
      </c>
      <c r="AZ51" s="311" t="str">
        <f t="shared" ca="1" si="15"/>
        <v/>
      </c>
      <c r="BA51" s="311" t="str">
        <f t="shared" ca="1" si="15"/>
        <v/>
      </c>
      <c r="BB51" s="311" t="str">
        <f t="shared" ca="1" si="15"/>
        <v/>
      </c>
      <c r="BC51" s="312" t="str">
        <f t="shared" ca="1" si="15"/>
        <v/>
      </c>
      <c r="BD51" s="218"/>
      <c r="BE51" s="313"/>
      <c r="BF51" s="314">
        <f>BF49+BF50</f>
        <v>0</v>
      </c>
      <c r="BG51" s="315"/>
      <c r="BH51" s="316"/>
    </row>
    <row r="52" spans="2:60" hidden="1" outlineLevel="1" x14ac:dyDescent="0.25">
      <c r="O52" s="927" t="str">
        <f t="shared" ref="O52:AD52" si="16">ADDRESS(ROW(_chom_perc_gap)+1,COLUMN())</f>
        <v>$O$9</v>
      </c>
      <c r="P52" s="927" t="str">
        <f t="shared" si="16"/>
        <v>$P$9</v>
      </c>
      <c r="Q52" s="927" t="str">
        <f t="shared" si="16"/>
        <v>$Q$9</v>
      </c>
      <c r="R52" s="927" t="str">
        <f t="shared" si="16"/>
        <v>$R$9</v>
      </c>
      <c r="S52" s="927" t="str">
        <f t="shared" si="16"/>
        <v>$S$9</v>
      </c>
      <c r="T52" s="927" t="str">
        <f t="shared" si="16"/>
        <v>$T$9</v>
      </c>
      <c r="U52" s="927" t="str">
        <f t="shared" si="16"/>
        <v>$U$9</v>
      </c>
      <c r="V52" s="927" t="str">
        <f t="shared" si="16"/>
        <v>$V$9</v>
      </c>
      <c r="W52" s="927" t="str">
        <f t="shared" si="16"/>
        <v>$W$9</v>
      </c>
      <c r="X52" s="927" t="str">
        <f t="shared" si="16"/>
        <v>$X$9</v>
      </c>
      <c r="Y52" s="927" t="str">
        <f t="shared" si="16"/>
        <v>$Y$9</v>
      </c>
      <c r="Z52" s="927" t="str">
        <f t="shared" si="16"/>
        <v>$Z$9</v>
      </c>
      <c r="AA52" s="927" t="str">
        <f t="shared" si="16"/>
        <v>$AA$9</v>
      </c>
      <c r="AB52" s="927" t="str">
        <f t="shared" si="16"/>
        <v>$AB$9</v>
      </c>
      <c r="AC52" s="927" t="str">
        <f t="shared" si="16"/>
        <v>$AC$9</v>
      </c>
      <c r="AD52" s="927" t="str">
        <f t="shared" si="16"/>
        <v>$AD$9</v>
      </c>
    </row>
    <row r="53" spans="2:60" hidden="1" outlineLevel="1" x14ac:dyDescent="0.25">
      <c r="O53" s="927" t="str">
        <f>ADDRESS(ROW()-5,COLUMN())</f>
        <v>$O$48</v>
      </c>
      <c r="P53" s="927" t="str">
        <f t="shared" ref="P53:AD53" si="17">ADDRESS(ROW()-5,COLUMN())</f>
        <v>$P$48</v>
      </c>
      <c r="Q53" s="927" t="str">
        <f t="shared" si="17"/>
        <v>$Q$48</v>
      </c>
      <c r="R53" s="927" t="str">
        <f t="shared" si="17"/>
        <v>$R$48</v>
      </c>
      <c r="S53" s="927" t="str">
        <f t="shared" si="17"/>
        <v>$S$48</v>
      </c>
      <c r="T53" s="927" t="str">
        <f t="shared" si="17"/>
        <v>$T$48</v>
      </c>
      <c r="U53" s="927" t="str">
        <f t="shared" si="17"/>
        <v>$U$48</v>
      </c>
      <c r="V53" s="927" t="str">
        <f t="shared" si="17"/>
        <v>$V$48</v>
      </c>
      <c r="W53" s="927" t="str">
        <f t="shared" si="17"/>
        <v>$W$48</v>
      </c>
      <c r="X53" s="927" t="str">
        <f t="shared" si="17"/>
        <v>$X$48</v>
      </c>
      <c r="Y53" s="927" t="str">
        <f t="shared" si="17"/>
        <v>$Y$48</v>
      </c>
      <c r="Z53" s="927" t="str">
        <f t="shared" si="17"/>
        <v>$Z$48</v>
      </c>
      <c r="AA53" s="927" t="str">
        <f t="shared" si="17"/>
        <v>$AA$48</v>
      </c>
      <c r="AB53" s="927" t="str">
        <f t="shared" si="17"/>
        <v>$AB$48</v>
      </c>
      <c r="AC53" s="927" t="str">
        <f t="shared" si="17"/>
        <v>$AC$48</v>
      </c>
      <c r="AD53" s="927" t="str">
        <f t="shared" si="17"/>
        <v>$AD$48</v>
      </c>
    </row>
    <row r="54" spans="2:60" collapsed="1" x14ac:dyDescent="0.25"/>
  </sheetData>
  <sheetProtection algorithmName="SHA-512" hashValue="tiIGCvLFYctKmkjjUMPXnnapo2L6ofEB3vRZVJiykTqNnEKYXhTcaYP/INxFV+8uA6b3PVvkNJ+U/WaAeh5dEA==" saltValue="iBrK7qgx14VghoCZV3aozA==" spinCount="100000" sheet="1" objects="1" scenarios="1"/>
  <customSheetViews>
    <customSheetView guid="{0C0A7354-1E68-4AF0-8238-6CB67405E9AA}">
      <selection activeCell="B10" sqref="B10"/>
      <pageMargins left="0.75" right="0.75" top="1" bottom="1" header="0.5" footer="0.5"/>
      <pageSetup paperSize="9" orientation="landscape"/>
      <headerFooter alignWithMargins="0"/>
    </customSheetView>
  </customSheetViews>
  <mergeCells count="61">
    <mergeCell ref="AN2:AO2"/>
    <mergeCell ref="O2:AD2"/>
    <mergeCell ref="B6:B8"/>
    <mergeCell ref="C6:C8"/>
    <mergeCell ref="D6:D8"/>
    <mergeCell ref="E6:E8"/>
    <mergeCell ref="F6:F8"/>
    <mergeCell ref="J6:J8"/>
    <mergeCell ref="K6:K8"/>
    <mergeCell ref="L6:L8"/>
    <mergeCell ref="O6:O8"/>
    <mergeCell ref="C4:H4"/>
    <mergeCell ref="C5:H5"/>
    <mergeCell ref="G6:G8"/>
    <mergeCell ref="H6:H8"/>
    <mergeCell ref="AC6:AC8"/>
    <mergeCell ref="BE4:BG5"/>
    <mergeCell ref="AI4:AJ5"/>
    <mergeCell ref="BE6:BE8"/>
    <mergeCell ref="BF6:BF8"/>
    <mergeCell ref="AL4:AL5"/>
    <mergeCell ref="AN4:BC4"/>
    <mergeCell ref="AV6:AV8"/>
    <mergeCell ref="AI6:AI8"/>
    <mergeCell ref="AJ6:AJ8"/>
    <mergeCell ref="BG6:BG8"/>
    <mergeCell ref="BB6:BB8"/>
    <mergeCell ref="BC6:BC8"/>
    <mergeCell ref="AY6:AY8"/>
    <mergeCell ref="AO6:AO8"/>
    <mergeCell ref="Z6:Z8"/>
    <mergeCell ref="AA6:AA8"/>
    <mergeCell ref="AB6:AB8"/>
    <mergeCell ref="O4:AD4"/>
    <mergeCell ref="AN6:AN8"/>
    <mergeCell ref="Y6:Y8"/>
    <mergeCell ref="P6:P8"/>
    <mergeCell ref="Q6:Q8"/>
    <mergeCell ref="R6:R8"/>
    <mergeCell ref="S6:S8"/>
    <mergeCell ref="T6:T8"/>
    <mergeCell ref="U6:U8"/>
    <mergeCell ref="V6:V8"/>
    <mergeCell ref="X6:X8"/>
    <mergeCell ref="W6:W8"/>
    <mergeCell ref="J4:M5"/>
    <mergeCell ref="AD6:AD8"/>
    <mergeCell ref="AW6:AW8"/>
    <mergeCell ref="AX6:AX8"/>
    <mergeCell ref="BH6:BH8"/>
    <mergeCell ref="AP6:AP8"/>
    <mergeCell ref="AQ6:AQ8"/>
    <mergeCell ref="AR6:AR8"/>
    <mergeCell ref="AS6:AS8"/>
    <mergeCell ref="AZ6:AZ8"/>
    <mergeCell ref="BA6:BA8"/>
    <mergeCell ref="AT6:AT8"/>
    <mergeCell ref="AU6:AU8"/>
    <mergeCell ref="AL6:AL8"/>
    <mergeCell ref="AF4:AF8"/>
    <mergeCell ref="AG4:AG8"/>
  </mergeCells>
  <phoneticPr fontId="40" type="noConversion"/>
  <conditionalFormatting sqref="B1:AG3 B4:J4 N4:AG8 B5:I5 B6:G8 B9:AG1048576">
    <cfRule type="expression" dxfId="101" priority="4" stopIfTrue="1">
      <formula>chev_on_flag=0</formula>
    </cfRule>
  </conditionalFormatting>
  <conditionalFormatting sqref="H6:H8">
    <cfRule type="expression" dxfId="100" priority="6" stopIfTrue="1">
      <formula>chev_on_flag=0</formula>
    </cfRule>
  </conditionalFormatting>
  <conditionalFormatting sqref="I6:M8">
    <cfRule type="expression" dxfId="99" priority="1" stopIfTrue="1">
      <formula>chev_on_flag=0</formula>
    </cfRule>
  </conditionalFormatting>
  <conditionalFormatting sqref="O2:AD2">
    <cfRule type="expression" dxfId="98" priority="16">
      <formula>$AF$49</formula>
    </cfRule>
  </conditionalFormatting>
  <conditionalFormatting sqref="O6:AD51">
    <cfRule type="expression" dxfId="97" priority="5" stopIfTrue="1">
      <formula>OFFSET(wp_act,0,COLUMN()-COLUMN($O$6),1,1)=0</formula>
    </cfRule>
  </conditionalFormatting>
  <conditionalFormatting sqref="O9:AD48 AF9:AF48">
    <cfRule type="expression" dxfId="96" priority="15">
      <formula>AND($J9=1,$AF9&lt;&gt;1, $AF9&lt;&gt;0)</formula>
    </cfRule>
  </conditionalFormatting>
  <conditionalFormatting sqref="AF9:AF48">
    <cfRule type="expression" dxfId="95" priority="7">
      <formula>(ROUND($AF9*100,1)-INT($AF9*100))&lt;&gt;0</formula>
    </cfRule>
  </conditionalFormatting>
  <conditionalFormatting sqref="AF9:AG48">
    <cfRule type="expression" dxfId="94" priority="30">
      <formula>$AF9=0</formula>
    </cfRule>
  </conditionalFormatting>
  <conditionalFormatting sqref="AG49:AG51">
    <cfRule type="expression" dxfId="93" priority="17">
      <formula>chomarim_chev_calc_flag=0</formula>
    </cfRule>
  </conditionalFormatting>
  <conditionalFormatting sqref="AI9:AJ48">
    <cfRule type="expression" dxfId="92" priority="18">
      <formula>AI9&lt;&gt;E9</formula>
    </cfRule>
  </conditionalFormatting>
  <conditionalFormatting sqref="AI1:BH1048576">
    <cfRule type="expression" dxfId="91" priority="3" stopIfTrue="1">
      <formula>bodek_on_flag=0</formula>
    </cfRule>
  </conditionalFormatting>
  <conditionalFormatting sqref="AN5:BC5 BH5">
    <cfRule type="expression" dxfId="90" priority="24" stopIfTrue="1">
      <formula>AN$5&gt;0</formula>
    </cfRule>
  </conditionalFormatting>
  <conditionalFormatting sqref="AN9:BC48 AF9:AG48 O9:AD48 J9:M48 AI9:AJ48 AL9:AL48 BE9:BH48">
    <cfRule type="expression" dxfId="89" priority="14" stopIfTrue="1">
      <formula>$J9=0</formula>
    </cfRule>
  </conditionalFormatting>
  <conditionalFormatting sqref="AN9:BC48">
    <cfRule type="expression" dxfId="88" priority="19" stopIfTrue="1">
      <formula>NOT(_xlfn.ISFORMULA(AN9))</formula>
    </cfRule>
  </conditionalFormatting>
  <conditionalFormatting sqref="AN9:BC51">
    <cfRule type="expression" dxfId="87" priority="8" stopIfTrue="1">
      <formula>OFFSET(wp_act,0,COLUMN()-COLUMN($AN$6),1,1)=0</formula>
    </cfRule>
  </conditionalFormatting>
  <conditionalFormatting sqref="BE9:BE48">
    <cfRule type="expression" dxfId="86" priority="329" stopIfTrue="1">
      <formula>AND(J9=1,$BE9&gt;100%)</formula>
    </cfRule>
    <cfRule type="expression" dxfId="85" priority="330" stopIfTrue="1">
      <formula>AND($J9=1,$BE9&lt;$AF9)</formula>
    </cfRule>
  </conditionalFormatting>
  <dataValidations xWindow="2204" yWindow="404" count="6">
    <dataValidation type="decimal" allowBlank="1" showInputMessage="1" showErrorMessage="1" error="נא להזין הסכום בש&quot;ח באופן תקין" sqref="E9:E50" xr:uid="{00000000-0002-0000-0400-000000000000}">
      <formula1>0</formula1>
      <formula2>999999999</formula2>
    </dataValidation>
    <dataValidation type="whole" operator="greaterThan" allowBlank="1" showInputMessage="1" showErrorMessage="1" error="נא להזין את הכמות הנדרשת באופן תקין וביחידות שלמות." sqref="F9:F50" xr:uid="{00000000-0002-0000-0400-000001000000}">
      <formula1>0</formula1>
    </dataValidation>
    <dataValidation allowBlank="1" showErrorMessage="1" error="נא בחר קוד עלות :_x000a_הצעת מחיר, _x000a_חוזה, _x000a_ מחירון, _x000a_אמדן." promptTitle="בחר קוד עלות:" prompt="_x000a_  הצעת מחיר._x000a_ חוזה._x000a_ מחירון.   _x000a_ אמדן" sqref="H9:H48" xr:uid="{00000000-0002-0000-0400-000002000000}"/>
    <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בחר קוד נימוק" prompt="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sqref="BG9:BG48" xr:uid="{00000000-0002-0000-0400-000003000000}">
      <formula1>kod_nimuk_chomarim_rng</formula1>
    </dataValidation>
    <dataValidation type="decimal" allowBlank="1" showInputMessage="1" showErrorMessage="1" errorTitle="טעות הקלדה" error="יש להקליד מספר בין 0 ל- 100" sqref="O9:AD48" xr:uid="{00000000-0002-0000-0400-000004000000}">
      <formula1>0</formula1>
      <formula2>1</formula2>
    </dataValidation>
    <dataValidation type="decimal" allowBlank="1" showInputMessage="1" showErrorMessage="1" sqref="AN9:BC48" xr:uid="{E173AD2B-1427-482E-A2C2-DA37C1543DB5}">
      <formula1>0</formula1>
      <formula2>1</formula2>
    </dataValidation>
  </dataValidations>
  <printOptions horizontalCentered="1" verticalCentered="1"/>
  <pageMargins left="0.31496062992126" right="0.15748031496063" top="0.39370078740157499" bottom="0.47244094488188998" header="0.31496062992126" footer="0.23622047244094499"/>
  <pageSetup paperSize="9" scale="17" orientation="portrait" r:id="rId1"/>
  <headerFooter alignWithMargins="0">
    <oddFooter>&amp;Cעמוד &amp;P מתוך &amp;N</oddFooter>
  </headerFooter>
  <cellWatches>
    <cellWatch r="D18"/>
  </cellWatches>
  <legacyDrawing r:id="rId2"/>
  <extLst>
    <ext xmlns:x14="http://schemas.microsoft.com/office/spreadsheetml/2009/9/main" uri="{CCE6A557-97BC-4b89-ADB6-D9C93CAAB3DF}">
      <x14:dataValidations xmlns:xm="http://schemas.microsoft.com/office/excel/2006/main" xWindow="2204" yWindow="404" count="2">
        <x14:dataValidation type="list" allowBlank="1" showErrorMessage="1" error="נא בחר קוד עלות :_x000a_הצעת מחיר, _x000a_חוזה, _x000a_ מחירון, _x000a_אמדן." promptTitle="בחר קוד עלות:" prompt="_x000a_  הצעת מחיר._x000a_ חוזה._x000a_ מחירון.   _x000a_ אמדן" xr:uid="{00000000-0002-0000-0400-000005000000}">
          <x14:formula1>
            <xm:f>Utils!$F$6:$F$9</xm:f>
          </x14:formula1>
          <xm:sqref>G9:G50 H49:H50</xm:sqref>
        </x14:dataValidation>
        <x14: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xr:uid="{00000000-0002-0000-0400-000006000000}">
          <x14:formula1>
            <xm:f>Utils!$H$7:$H$9</xm:f>
          </x14:formula1>
          <xm:sqref>BG49:BG50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Worksheet______4">
    <tabColor theme="7" tint="0.39997558519241921"/>
    <pageSetUpPr fitToPage="1"/>
  </sheetPr>
  <dimension ref="A1:BT55"/>
  <sheetViews>
    <sheetView showGridLines="0" rightToLeft="1" topLeftCell="A28" zoomScale="90" zoomScaleNormal="90" zoomScaleSheetLayoutView="50" workbookViewId="0"/>
  </sheetViews>
  <sheetFormatPr defaultColWidth="0" defaultRowHeight="13.6" zeroHeight="1" outlineLevelRow="1" outlineLevelCol="1" x14ac:dyDescent="0.25"/>
  <cols>
    <col min="1" max="1" width="2.75" style="317" customWidth="1"/>
    <col min="2" max="2" width="5.75" style="317" customWidth="1"/>
    <col min="3" max="3" width="29.75" style="317" customWidth="1"/>
    <col min="4" max="4" width="28.375" style="317" customWidth="1"/>
    <col min="5" max="5" width="8.625" style="317" customWidth="1"/>
    <col min="6" max="6" width="15.625" style="317" customWidth="1"/>
    <col min="7" max="7" width="10.625" style="317" customWidth="1"/>
    <col min="8" max="8" width="8.125" style="317" customWidth="1"/>
    <col min="9" max="9" width="13.75" style="317" customWidth="1"/>
    <col min="10" max="10" width="13.125" style="317" customWidth="1"/>
    <col min="11" max="11" width="2.75" style="317" customWidth="1"/>
    <col min="12" max="12" width="8.75" style="317" hidden="1" customWidth="1" outlineLevel="1"/>
    <col min="13" max="13" width="8.75" style="318" hidden="1" customWidth="1" outlineLevel="1"/>
    <col min="14" max="14" width="10.375" style="317" hidden="1" customWidth="1" outlineLevel="1"/>
    <col min="15" max="15" width="13.375" style="317" hidden="1" customWidth="1" outlineLevel="1"/>
    <col min="16" max="16" width="2.75" style="317" customWidth="1" collapsed="1"/>
    <col min="17" max="32" width="9.75" style="319" customWidth="1"/>
    <col min="33" max="33" width="1.75" style="317" customWidth="1"/>
    <col min="34" max="34" width="8.75" style="317" customWidth="1"/>
    <col min="35" max="35" width="12.375" style="317" customWidth="1"/>
    <col min="36" max="36" width="1.75" style="317" customWidth="1"/>
    <col min="37" max="38" width="12" style="317" customWidth="1"/>
    <col min="39" max="39" width="1.75" style="317" customWidth="1"/>
    <col min="40" max="40" width="13.375" style="218" hidden="1" customWidth="1" outlineLevel="1"/>
    <col min="41" max="41" width="1.75" style="317" customWidth="1" collapsed="1"/>
    <col min="42" max="57" width="7.75" style="102" customWidth="1"/>
    <col min="58" max="58" width="1.75" style="317" customWidth="1"/>
    <col min="59" max="59" width="12.75" style="317" customWidth="1"/>
    <col min="60" max="60" width="12.75" style="319" customWidth="1"/>
    <col min="61" max="61" width="12.75" style="317" customWidth="1"/>
    <col min="62" max="62" width="40.25" style="317" customWidth="1"/>
    <col min="63" max="63" width="2.75" style="317" customWidth="1"/>
    <col min="64" max="64" width="9.125" style="320" hidden="1" customWidth="1"/>
    <col min="65" max="70" width="9.125" style="317" hidden="1" customWidth="1"/>
    <col min="71" max="72" width="9.375" style="317" hidden="1" customWidth="1"/>
    <col min="73" max="16384" width="9.125" style="317" hidden="1"/>
  </cols>
  <sheetData>
    <row r="1" spans="2:65" ht="14.95" customHeight="1" thickBot="1" x14ac:dyDescent="0.3"/>
    <row r="2" spans="2:65" s="465" customFormat="1" ht="14.95" customHeight="1" thickBot="1" x14ac:dyDescent="0.3">
      <c r="M2" s="466"/>
      <c r="P2" s="317"/>
      <c r="Q2" s="1310" t="s">
        <v>389</v>
      </c>
      <c r="R2" s="1311"/>
      <c r="S2" s="1311"/>
      <c r="T2" s="1311"/>
      <c r="U2" s="1311"/>
      <c r="V2" s="1311"/>
      <c r="W2" s="1311"/>
      <c r="X2" s="1311"/>
      <c r="Y2" s="1311"/>
      <c r="Z2" s="1311"/>
      <c r="AA2" s="1311"/>
      <c r="AB2" s="1311"/>
      <c r="AC2" s="1311"/>
      <c r="AD2" s="1311"/>
      <c r="AE2" s="1311"/>
      <c r="AF2" s="1312"/>
      <c r="AK2" s="1263" t="s">
        <v>82</v>
      </c>
      <c r="AL2" s="1264"/>
      <c r="AM2" s="1264"/>
      <c r="AN2" s="1264"/>
      <c r="AO2" s="1264"/>
      <c r="AP2" s="1264"/>
      <c r="AQ2" s="1264"/>
      <c r="AR2" s="1264"/>
      <c r="AS2" s="1264"/>
      <c r="AT2" s="1264"/>
      <c r="AU2" s="1264"/>
      <c r="AV2" s="1264"/>
      <c r="AW2" s="1264"/>
      <c r="AX2" s="1264"/>
      <c r="AY2" s="1264"/>
      <c r="AZ2" s="1264"/>
      <c r="BA2" s="1264"/>
      <c r="BB2" s="1264"/>
      <c r="BC2" s="1264"/>
      <c r="BD2" s="1264"/>
      <c r="BE2" s="1264"/>
      <c r="BF2" s="1264"/>
      <c r="BG2" s="1264"/>
      <c r="BH2" s="1264"/>
      <c r="BI2" s="1264"/>
      <c r="BJ2" s="1265"/>
      <c r="BL2" s="467"/>
    </row>
    <row r="3" spans="2:65" ht="14.95" customHeight="1" thickBot="1" x14ac:dyDescent="0.3"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</row>
    <row r="4" spans="2:65" ht="14.95" customHeight="1" thickBot="1" x14ac:dyDescent="0.3">
      <c r="C4" s="1301" t="s">
        <v>76</v>
      </c>
      <c r="D4" s="1302"/>
      <c r="E4" s="1302"/>
      <c r="F4" s="1302"/>
      <c r="G4" s="1302"/>
      <c r="H4" s="1302"/>
      <c r="I4" s="1302"/>
      <c r="J4" s="1303"/>
      <c r="L4" s="1202" t="s">
        <v>228</v>
      </c>
      <c r="M4" s="1203"/>
      <c r="N4" s="1203"/>
      <c r="O4" s="1204"/>
      <c r="Q4" s="1220" t="s">
        <v>263</v>
      </c>
      <c r="R4" s="1221"/>
      <c r="S4" s="1221"/>
      <c r="T4" s="1221"/>
      <c r="U4" s="1221"/>
      <c r="V4" s="1221"/>
      <c r="W4" s="1221"/>
      <c r="X4" s="1221"/>
      <c r="Y4" s="1221"/>
      <c r="Z4" s="1221"/>
      <c r="AA4" s="1221"/>
      <c r="AB4" s="1221"/>
      <c r="AC4" s="1221"/>
      <c r="AD4" s="1221"/>
      <c r="AE4" s="1221"/>
      <c r="AF4" s="1222"/>
      <c r="AK4" s="1274" t="s">
        <v>266</v>
      </c>
      <c r="AL4" s="1275"/>
      <c r="AN4" s="1228" t="s">
        <v>229</v>
      </c>
      <c r="AP4" s="1124" t="s">
        <v>233</v>
      </c>
      <c r="AQ4" s="1125"/>
      <c r="AR4" s="1125"/>
      <c r="AS4" s="1125"/>
      <c r="AT4" s="1125"/>
      <c r="AU4" s="1125"/>
      <c r="AV4" s="1125"/>
      <c r="AW4" s="1125"/>
      <c r="AX4" s="1125"/>
      <c r="AY4" s="1125"/>
      <c r="AZ4" s="1125"/>
      <c r="BA4" s="1125"/>
      <c r="BB4" s="1125"/>
      <c r="BC4" s="1125"/>
      <c r="BD4" s="1125"/>
      <c r="BE4" s="1126"/>
      <c r="BG4" s="1223" t="s">
        <v>246</v>
      </c>
      <c r="BH4" s="1224"/>
      <c r="BI4" s="1224"/>
      <c r="BJ4" s="221" t="s">
        <v>65</v>
      </c>
    </row>
    <row r="5" spans="2:65" ht="14.95" customHeight="1" thickBot="1" x14ac:dyDescent="0.3">
      <c r="C5" s="1298" t="s">
        <v>390</v>
      </c>
      <c r="D5" s="1299"/>
      <c r="E5" s="1299"/>
      <c r="F5" s="1299"/>
      <c r="G5" s="1299"/>
      <c r="H5" s="1299"/>
      <c r="I5" s="1299"/>
      <c r="J5" s="1300"/>
      <c r="L5" s="1205"/>
      <c r="M5" s="1206"/>
      <c r="N5" s="1206"/>
      <c r="O5" s="1207"/>
      <c r="AK5" s="1276"/>
      <c r="AL5" s="1277"/>
      <c r="AN5" s="1256"/>
      <c r="AP5" s="225">
        <v>0</v>
      </c>
      <c r="AQ5" s="226">
        <v>0</v>
      </c>
      <c r="AR5" s="226">
        <v>0</v>
      </c>
      <c r="AS5" s="226">
        <v>0</v>
      </c>
      <c r="AT5" s="226">
        <v>0</v>
      </c>
      <c r="AU5" s="226">
        <v>0</v>
      </c>
      <c r="AV5" s="226">
        <v>0</v>
      </c>
      <c r="AW5" s="226">
        <v>0</v>
      </c>
      <c r="AX5" s="226">
        <v>0</v>
      </c>
      <c r="AY5" s="226">
        <v>0</v>
      </c>
      <c r="AZ5" s="226">
        <v>0</v>
      </c>
      <c r="BA5" s="226">
        <v>0</v>
      </c>
      <c r="BB5" s="226">
        <v>0</v>
      </c>
      <c r="BC5" s="226">
        <v>0</v>
      </c>
      <c r="BD5" s="226">
        <v>0</v>
      </c>
      <c r="BE5" s="227">
        <v>0</v>
      </c>
      <c r="BG5" s="1258"/>
      <c r="BH5" s="1259"/>
      <c r="BI5" s="1259"/>
      <c r="BJ5" s="321">
        <v>0</v>
      </c>
    </row>
    <row r="6" spans="2:65" s="322" customFormat="1" ht="14.95" customHeight="1" x14ac:dyDescent="0.25">
      <c r="B6" s="1280" t="s">
        <v>48</v>
      </c>
      <c r="C6" s="1307" t="s">
        <v>46</v>
      </c>
      <c r="D6" s="1289" t="s">
        <v>47</v>
      </c>
      <c r="E6" s="1304" t="s">
        <v>117</v>
      </c>
      <c r="F6" s="1289" t="s">
        <v>193</v>
      </c>
      <c r="G6" s="1289" t="s">
        <v>33</v>
      </c>
      <c r="H6" s="1289" t="s">
        <v>109</v>
      </c>
      <c r="I6" s="1289" t="s">
        <v>62</v>
      </c>
      <c r="J6" s="1292" t="s">
        <v>409</v>
      </c>
      <c r="K6" s="317"/>
      <c r="L6" s="1295" t="s">
        <v>242</v>
      </c>
      <c r="M6" s="1283" t="s">
        <v>244</v>
      </c>
      <c r="N6" s="1283" t="s">
        <v>394</v>
      </c>
      <c r="O6" s="853" t="s">
        <v>462</v>
      </c>
      <c r="P6" s="317"/>
      <c r="Q6" s="1286" t="s">
        <v>301</v>
      </c>
      <c r="R6" s="1260" t="s">
        <v>302</v>
      </c>
      <c r="S6" s="1260" t="s">
        <v>303</v>
      </c>
      <c r="T6" s="1260" t="s">
        <v>304</v>
      </c>
      <c r="U6" s="1260" t="s">
        <v>305</v>
      </c>
      <c r="V6" s="1260" t="s">
        <v>306</v>
      </c>
      <c r="W6" s="1260" t="s">
        <v>307</v>
      </c>
      <c r="X6" s="1260" t="s">
        <v>308</v>
      </c>
      <c r="Y6" s="1260" t="s">
        <v>309</v>
      </c>
      <c r="Z6" s="1260" t="s">
        <v>310</v>
      </c>
      <c r="AA6" s="1260" t="s">
        <v>311</v>
      </c>
      <c r="AB6" s="1260" t="s">
        <v>312</v>
      </c>
      <c r="AC6" s="1260" t="s">
        <v>313</v>
      </c>
      <c r="AD6" s="1260" t="s">
        <v>314</v>
      </c>
      <c r="AE6" s="1260" t="s">
        <v>315</v>
      </c>
      <c r="AF6" s="1317" t="s">
        <v>316</v>
      </c>
      <c r="AG6" s="317"/>
      <c r="AH6" s="1314" t="s">
        <v>248</v>
      </c>
      <c r="AI6" s="1314" t="s">
        <v>249</v>
      </c>
      <c r="AJ6" s="317"/>
      <c r="AK6" s="1273" t="s">
        <v>33</v>
      </c>
      <c r="AL6" s="1313" t="s">
        <v>109</v>
      </c>
      <c r="AM6" s="317"/>
      <c r="AN6" s="1257" t="s">
        <v>394</v>
      </c>
      <c r="AO6" s="317"/>
      <c r="AP6" s="1278" t="s">
        <v>301</v>
      </c>
      <c r="AQ6" s="1127" t="s">
        <v>302</v>
      </c>
      <c r="AR6" s="1127" t="s">
        <v>303</v>
      </c>
      <c r="AS6" s="1127" t="s">
        <v>304</v>
      </c>
      <c r="AT6" s="1127" t="s">
        <v>305</v>
      </c>
      <c r="AU6" s="1127" t="s">
        <v>306</v>
      </c>
      <c r="AV6" s="1127" t="s">
        <v>307</v>
      </c>
      <c r="AW6" s="1127" t="s">
        <v>308</v>
      </c>
      <c r="AX6" s="1127" t="s">
        <v>309</v>
      </c>
      <c r="AY6" s="1127" t="s">
        <v>310</v>
      </c>
      <c r="AZ6" s="1127" t="s">
        <v>311</v>
      </c>
      <c r="BA6" s="1127" t="s">
        <v>312</v>
      </c>
      <c r="BB6" s="1127" t="s">
        <v>313</v>
      </c>
      <c r="BC6" s="1127" t="s">
        <v>314</v>
      </c>
      <c r="BD6" s="1127" t="s">
        <v>315</v>
      </c>
      <c r="BE6" s="1129" t="s">
        <v>316</v>
      </c>
      <c r="BF6" s="317"/>
      <c r="BG6" s="1266" t="s">
        <v>281</v>
      </c>
      <c r="BH6" s="1267" t="s">
        <v>250</v>
      </c>
      <c r="BI6" s="1268" t="s">
        <v>91</v>
      </c>
      <c r="BJ6" s="1270" t="s">
        <v>264</v>
      </c>
      <c r="BL6" s="320"/>
    </row>
    <row r="7" spans="2:65" s="322" customFormat="1" ht="14.95" customHeight="1" x14ac:dyDescent="0.25">
      <c r="B7" s="1281"/>
      <c r="C7" s="1308"/>
      <c r="D7" s="1290"/>
      <c r="E7" s="1305"/>
      <c r="F7" s="1290"/>
      <c r="G7" s="1290"/>
      <c r="H7" s="1290"/>
      <c r="I7" s="1290"/>
      <c r="J7" s="1293"/>
      <c r="K7" s="317"/>
      <c r="L7" s="1296"/>
      <c r="M7" s="1284"/>
      <c r="N7" s="1284"/>
      <c r="O7" s="871" t="s">
        <v>466</v>
      </c>
      <c r="P7" s="317"/>
      <c r="Q7" s="1287"/>
      <c r="R7" s="1261"/>
      <c r="S7" s="1261"/>
      <c r="T7" s="1261"/>
      <c r="U7" s="1261"/>
      <c r="V7" s="1261"/>
      <c r="W7" s="1261"/>
      <c r="X7" s="1261"/>
      <c r="Y7" s="1261"/>
      <c r="Z7" s="1261"/>
      <c r="AA7" s="1261"/>
      <c r="AB7" s="1261"/>
      <c r="AC7" s="1261"/>
      <c r="AD7" s="1261"/>
      <c r="AE7" s="1261"/>
      <c r="AF7" s="1318"/>
      <c r="AG7" s="317"/>
      <c r="AH7" s="1315"/>
      <c r="AI7" s="1315"/>
      <c r="AJ7" s="317"/>
      <c r="AK7" s="1273"/>
      <c r="AL7" s="1313"/>
      <c r="AM7" s="317"/>
      <c r="AN7" s="1257"/>
      <c r="AO7" s="317"/>
      <c r="AP7" s="1278"/>
      <c r="AQ7" s="1127"/>
      <c r="AR7" s="1127"/>
      <c r="AS7" s="1127"/>
      <c r="AT7" s="1127"/>
      <c r="AU7" s="1127"/>
      <c r="AV7" s="1127"/>
      <c r="AW7" s="1127"/>
      <c r="AX7" s="1127"/>
      <c r="AY7" s="1127"/>
      <c r="AZ7" s="1127"/>
      <c r="BA7" s="1127"/>
      <c r="BB7" s="1127"/>
      <c r="BC7" s="1127"/>
      <c r="BD7" s="1127"/>
      <c r="BE7" s="1129"/>
      <c r="BF7" s="317"/>
      <c r="BG7" s="1131"/>
      <c r="BH7" s="1127"/>
      <c r="BI7" s="1237"/>
      <c r="BJ7" s="1271"/>
      <c r="BL7" s="320"/>
    </row>
    <row r="8" spans="2:65" ht="14.95" customHeight="1" thickBot="1" x14ac:dyDescent="0.3">
      <c r="B8" s="1282"/>
      <c r="C8" s="1309"/>
      <c r="D8" s="1291"/>
      <c r="E8" s="1306"/>
      <c r="F8" s="1291"/>
      <c r="G8" s="1291"/>
      <c r="H8" s="1291"/>
      <c r="I8" s="1291"/>
      <c r="J8" s="1294"/>
      <c r="L8" s="1297"/>
      <c r="M8" s="1285"/>
      <c r="N8" s="1285"/>
      <c r="O8" s="862">
        <f>COLUMN(AP6)-COLUMN(Q6)</f>
        <v>25</v>
      </c>
      <c r="Q8" s="1288"/>
      <c r="R8" s="1262"/>
      <c r="S8" s="1262"/>
      <c r="T8" s="1262"/>
      <c r="U8" s="1262"/>
      <c r="V8" s="1262"/>
      <c r="W8" s="1262"/>
      <c r="X8" s="1262"/>
      <c r="Y8" s="1262"/>
      <c r="Z8" s="1262"/>
      <c r="AA8" s="1262"/>
      <c r="AB8" s="1262"/>
      <c r="AC8" s="1262"/>
      <c r="AD8" s="1262"/>
      <c r="AE8" s="1262"/>
      <c r="AF8" s="1319"/>
      <c r="AH8" s="1316"/>
      <c r="AI8" s="1316"/>
      <c r="AK8" s="1273"/>
      <c r="AL8" s="1313"/>
      <c r="AN8" s="1257"/>
      <c r="AP8" s="1279"/>
      <c r="AQ8" s="1128"/>
      <c r="AR8" s="1128"/>
      <c r="AS8" s="1128"/>
      <c r="AT8" s="1128"/>
      <c r="AU8" s="1128"/>
      <c r="AV8" s="1128"/>
      <c r="AW8" s="1128"/>
      <c r="AX8" s="1128"/>
      <c r="AY8" s="1128"/>
      <c r="AZ8" s="1128"/>
      <c r="BA8" s="1128"/>
      <c r="BB8" s="1128"/>
      <c r="BC8" s="1128"/>
      <c r="BD8" s="1128"/>
      <c r="BE8" s="1130"/>
      <c r="BG8" s="1132"/>
      <c r="BH8" s="1128"/>
      <c r="BI8" s="1269"/>
      <c r="BJ8" s="1272"/>
    </row>
    <row r="9" spans="2:65" s="334" customFormat="1" ht="14.95" customHeight="1" x14ac:dyDescent="0.25">
      <c r="B9" s="937">
        <v>1</v>
      </c>
      <c r="C9" s="942"/>
      <c r="D9" s="590"/>
      <c r="E9" s="568"/>
      <c r="F9" s="591"/>
      <c r="G9" s="592"/>
      <c r="H9" s="593"/>
      <c r="I9" s="594"/>
      <c r="J9" s="943"/>
      <c r="K9" s="317"/>
      <c r="L9" s="854">
        <f>IF(COUNTBLANK(C9:J9)&gt;0,0,1)</f>
        <v>0</v>
      </c>
      <c r="M9" s="932" t="str">
        <f t="shared" ref="M9:M48" ca="1" si="0">IF(L9,SUMIFS(INDIRECT(O9),wp_act, "=1" ),"")</f>
        <v/>
      </c>
      <c r="N9" s="855" t="str">
        <f>IF(L9=0,"",IF(M9=0,0,G9*H9))</f>
        <v/>
      </c>
      <c r="O9" s="855" t="str">
        <f>ADDRESS(ROW(),COLUMN()+2)&amp;":"&amp;ADDRESS(ROW(),COLUMN()+17)</f>
        <v>$Q$9:$AF$9</v>
      </c>
      <c r="P9" s="317"/>
      <c r="Q9" s="957"/>
      <c r="R9" s="958"/>
      <c r="S9" s="958"/>
      <c r="T9" s="958"/>
      <c r="U9" s="958"/>
      <c r="V9" s="958"/>
      <c r="W9" s="958"/>
      <c r="X9" s="958"/>
      <c r="Y9" s="958"/>
      <c r="Z9" s="958"/>
      <c r="AA9" s="958"/>
      <c r="AB9" s="958"/>
      <c r="AC9" s="958"/>
      <c r="AD9" s="958"/>
      <c r="AE9" s="958"/>
      <c r="AF9" s="959"/>
      <c r="AG9" s="317"/>
      <c r="AH9" s="884" t="str">
        <f t="shared" ref="AH9:AH48" ca="1" si="1">IF($L9,SUMIFS(INDIRECT(O9),wp_act, "=1" ),"")</f>
        <v/>
      </c>
      <c r="AI9" s="885" t="str">
        <f>IF($L9=0,"",G9*H9*AH9)</f>
        <v/>
      </c>
      <c r="AJ9" s="317"/>
      <c r="AK9" s="325" t="str">
        <f>IF($L9=1,G9,"")</f>
        <v/>
      </c>
      <c r="AL9" s="326" t="str">
        <f>IF($L9=1,H9,"")</f>
        <v/>
      </c>
      <c r="AM9" s="317"/>
      <c r="AN9" s="246" t="str">
        <f>IF(L9=0,"", AK9*AL9)</f>
        <v/>
      </c>
      <c r="AO9" s="317"/>
      <c r="AP9" s="881" t="str" cm="1">
        <f t="array" aca="1" ref="AP9" ca="1">IF(AND($L9=1,ISNUMBER(INDIRECT(ADDRESS(ROW(),COLUMN()-_chom_perc_gap)))), INDIRECT(ADDRESS(ROW(),COLUMN()-_chom_perc_gap))*(1-AP$5)*(1-$BJ$5), "")</f>
        <v/>
      </c>
      <c r="AQ9" s="882" t="str" cm="1">
        <f t="array" aca="1" ref="AQ9" ca="1">IF(AND($L9=1,ISNUMBER(INDIRECT(ADDRESS(ROW(),COLUMN()-_chom_perc_gap)))), INDIRECT(ADDRESS(ROW(),COLUMN()-_chom_perc_gap))*(1-AQ$5)*(1-$BJ$5), "")</f>
        <v/>
      </c>
      <c r="AR9" s="882" t="str" cm="1">
        <f t="array" aca="1" ref="AR9" ca="1">IF(AND($L9=1,ISNUMBER(INDIRECT(ADDRESS(ROW(),COLUMN()-_chom_perc_gap)))), INDIRECT(ADDRESS(ROW(),COLUMN()-_chom_perc_gap))*(1-AR$5)*(1-$BJ$5), "")</f>
        <v/>
      </c>
      <c r="AS9" s="882" t="str" cm="1">
        <f t="array" aca="1" ref="AS9" ca="1">IF(AND($L9=1,ISNUMBER(INDIRECT(ADDRESS(ROW(),COLUMN()-_chom_perc_gap)))), INDIRECT(ADDRESS(ROW(),COLUMN()-_chom_perc_gap))*(1-AS$5)*(1-$BJ$5), "")</f>
        <v/>
      </c>
      <c r="AT9" s="882" t="str" cm="1">
        <f t="array" aca="1" ref="AT9" ca="1">IF(AND($L9=1,ISNUMBER(INDIRECT(ADDRESS(ROW(),COLUMN()-_chom_perc_gap)))), INDIRECT(ADDRESS(ROW(),COLUMN()-_chom_perc_gap))*(1-AT$5)*(1-$BJ$5), "")</f>
        <v/>
      </c>
      <c r="AU9" s="882" t="str" cm="1">
        <f t="array" aca="1" ref="AU9" ca="1">IF(AND($L9=1,ISNUMBER(INDIRECT(ADDRESS(ROW(),COLUMN()-_chom_perc_gap)))), INDIRECT(ADDRESS(ROW(),COLUMN()-_chom_perc_gap))*(1-AU$5)*(1-$BJ$5), "")</f>
        <v/>
      </c>
      <c r="AV9" s="882" t="str" cm="1">
        <f t="array" aca="1" ref="AV9" ca="1">IF(AND($L9=1,ISNUMBER(INDIRECT(ADDRESS(ROW(),COLUMN()-_chom_perc_gap)))), INDIRECT(ADDRESS(ROW(),COLUMN()-_chom_perc_gap))*(1-AV$5)*(1-$BJ$5), "")</f>
        <v/>
      </c>
      <c r="AW9" s="882" t="str" cm="1">
        <f t="array" aca="1" ref="AW9" ca="1">IF(AND($L9=1,ISNUMBER(INDIRECT(ADDRESS(ROW(),COLUMN()-_chom_perc_gap)))), INDIRECT(ADDRESS(ROW(),COLUMN()-_chom_perc_gap))*(1-AW$5)*(1-$BJ$5), "")</f>
        <v/>
      </c>
      <c r="AX9" s="882" t="str" cm="1">
        <f t="array" aca="1" ref="AX9" ca="1">IF(AND($L9=1,ISNUMBER(INDIRECT(ADDRESS(ROW(),COLUMN()-_chom_perc_gap)))), INDIRECT(ADDRESS(ROW(),COLUMN()-_chom_perc_gap))*(1-AX$5)*(1-$BJ$5), "")</f>
        <v/>
      </c>
      <c r="AY9" s="882" t="str" cm="1">
        <f t="array" aca="1" ref="AY9" ca="1">IF(AND($L9=1,ISNUMBER(INDIRECT(ADDRESS(ROW(),COLUMN()-_chom_perc_gap)))), INDIRECT(ADDRESS(ROW(),COLUMN()-_chom_perc_gap))*(1-AY$5)*(1-$BJ$5), "")</f>
        <v/>
      </c>
      <c r="AZ9" s="882" t="str" cm="1">
        <f t="array" aca="1" ref="AZ9" ca="1">IF(AND($L9=1,ISNUMBER(INDIRECT(ADDRESS(ROW(),COLUMN()-_chom_perc_gap)))), INDIRECT(ADDRESS(ROW(),COLUMN()-_chom_perc_gap))*(1-AZ$5)*(1-$BJ$5), "")</f>
        <v/>
      </c>
      <c r="BA9" s="882" t="str" cm="1">
        <f t="array" aca="1" ref="BA9" ca="1">IF(AND($L9=1,ISNUMBER(INDIRECT(ADDRESS(ROW(),COLUMN()-_chom_perc_gap)))), INDIRECT(ADDRESS(ROW(),COLUMN()-_chom_perc_gap))*(1-BA$5)*(1-$BJ$5), "")</f>
        <v/>
      </c>
      <c r="BB9" s="882" t="str" cm="1">
        <f t="array" aca="1" ref="BB9" ca="1">IF(AND($L9=1,ISNUMBER(INDIRECT(ADDRESS(ROW(),COLUMN()-_chom_perc_gap)))), INDIRECT(ADDRESS(ROW(),COLUMN()-_chom_perc_gap))*(1-BB$5)*(1-$BJ$5), "")</f>
        <v/>
      </c>
      <c r="BC9" s="882" t="str" cm="1">
        <f t="array" aca="1" ref="BC9" ca="1">IF(AND($L9=1,ISNUMBER(INDIRECT(ADDRESS(ROW(),COLUMN()-_chom_perc_gap)))), INDIRECT(ADDRESS(ROW(),COLUMN()-_chom_perc_gap))*(1-BC$5)*(1-$BJ$5), "")</f>
        <v/>
      </c>
      <c r="BD9" s="882" t="str" cm="1">
        <f t="array" aca="1" ref="BD9" ca="1">IF(AND($L9=1,ISNUMBER(INDIRECT(ADDRESS(ROW(),COLUMN()-_chom_perc_gap)))), INDIRECT(ADDRESS(ROW(),COLUMN()-_chom_perc_gap))*(1-BD$5)*(1-$BJ$5), "")</f>
        <v/>
      </c>
      <c r="BE9" s="883" t="str" cm="1">
        <f t="array" aca="1" ref="BE9" ca="1">IF(AND($L9=1,ISNUMBER(INDIRECT(ADDRESS(ROW(),COLUMN()-_chom_perc_gap)))), INDIRECT(ADDRESS(ROW(),COLUMN()-_chom_perc_gap))*(1-BE$5)*(1-$BJ$5), "")</f>
        <v/>
      </c>
      <c r="BF9" s="317"/>
      <c r="BG9" s="330" t="str">
        <f>IF($L9,SUMIFS(AP9:BE9,wp_act, "=1" ),"")</f>
        <v/>
      </c>
      <c r="BH9" s="331" t="str">
        <f>IF($L9=0,"",AK9*AL9*BG9)</f>
        <v/>
      </c>
      <c r="BI9" s="332"/>
      <c r="BJ9" s="333" t="str">
        <f>IF(BI9&gt;0,(VLOOKUP(BI9,Utils!$H$26:$I$31,2,0)),"")</f>
        <v/>
      </c>
      <c r="BL9" s="335" t="e">
        <f>IF(AND(H9&lt;&gt;1,H9&gt;186*'ראשי-פרטים כלליים וריכוז הוצאות'!$D$10),1,0)</f>
        <v>#VALUE!</v>
      </c>
      <c r="BM9" s="335" t="e">
        <f>IF(AND(G9&lt;&gt;"",E9=#REF!,#REF!/#REF!&gt;50%),1,0)</f>
        <v>#REF!</v>
      </c>
    </row>
    <row r="10" spans="2:65" s="334" customFormat="1" ht="14.95" customHeight="1" x14ac:dyDescent="0.25">
      <c r="B10" s="938">
        <v>2</v>
      </c>
      <c r="C10" s="944"/>
      <c r="D10" s="571"/>
      <c r="E10" s="572"/>
      <c r="F10" s="571"/>
      <c r="G10" s="596"/>
      <c r="H10" s="597"/>
      <c r="I10" s="573"/>
      <c r="J10" s="574"/>
      <c r="K10" s="317"/>
      <c r="L10" s="147">
        <f t="shared" ref="L10:L48" si="2">IF(COUNTBLANK(C10:J10)&gt;0,0,1)</f>
        <v>0</v>
      </c>
      <c r="M10" s="324" t="str">
        <f t="shared" ca="1" si="0"/>
        <v/>
      </c>
      <c r="N10" s="852" t="str">
        <f t="shared" ref="N10:N48" si="3">IF(L10=0,"",IF(M10=0,0,G10*H10))</f>
        <v/>
      </c>
      <c r="O10" s="852" t="str">
        <f t="shared" ref="O10:O48" si="4">ADDRESS(ROW(),COLUMN()+2)&amp;":"&amp;ADDRESS(ROW(),COLUMN()+17)</f>
        <v>$Q$10:$AF$10</v>
      </c>
      <c r="P10" s="317"/>
      <c r="Q10" s="952"/>
      <c r="R10" s="608"/>
      <c r="S10" s="608"/>
      <c r="T10" s="608"/>
      <c r="U10" s="608"/>
      <c r="V10" s="608"/>
      <c r="W10" s="608"/>
      <c r="X10" s="608"/>
      <c r="Y10" s="608"/>
      <c r="Z10" s="608"/>
      <c r="AA10" s="608"/>
      <c r="AB10" s="608"/>
      <c r="AC10" s="608"/>
      <c r="AD10" s="608"/>
      <c r="AE10" s="608"/>
      <c r="AF10" s="953"/>
      <c r="AG10" s="317"/>
      <c r="AH10" s="242" t="str">
        <f t="shared" ca="1" si="1"/>
        <v/>
      </c>
      <c r="AI10" s="243" t="str">
        <f t="shared" ref="AI10:AI48" si="5">IF($L10=0,"",G10*H10*AH10)</f>
        <v/>
      </c>
      <c r="AJ10" s="317"/>
      <c r="AK10" s="325" t="str">
        <f t="shared" ref="AK10:AK48" si="6">IF($L10=1,G10,"")</f>
        <v/>
      </c>
      <c r="AL10" s="326" t="str">
        <f t="shared" ref="AL10:AL48" si="7">IF($L10=1,H10,"")</f>
        <v/>
      </c>
      <c r="AM10" s="317"/>
      <c r="AN10" s="246" t="str">
        <f t="shared" ref="AN10:AN48" si="8">IF(L10=0,"", AK10*AL10)</f>
        <v/>
      </c>
      <c r="AO10" s="317"/>
      <c r="AP10" s="327" t="str" cm="1">
        <f t="array" aca="1" ref="AP10" ca="1">IF(AND($L10=1,ISNUMBER(INDIRECT(ADDRESS(ROW(),COLUMN()-_chom_perc_gap)))), INDIRECT(ADDRESS(ROW(),COLUMN()-_chom_perc_gap))*(1-AP$5)*(1-$BJ$5), "")</f>
        <v/>
      </c>
      <c r="AQ10" s="328" t="str" cm="1">
        <f t="array" aca="1" ref="AQ10" ca="1">IF(AND($L10=1,ISNUMBER(INDIRECT(ADDRESS(ROW(),COLUMN()-_chom_perc_gap)))), INDIRECT(ADDRESS(ROW(),COLUMN()-_chom_perc_gap))*(1-AQ$5)*(1-$BJ$5), "")</f>
        <v/>
      </c>
      <c r="AR10" s="328" t="str" cm="1">
        <f t="array" aca="1" ref="AR10" ca="1">IF(AND($L10=1,ISNUMBER(INDIRECT(ADDRESS(ROW(),COLUMN()-_chom_perc_gap)))), INDIRECT(ADDRESS(ROW(),COLUMN()-_chom_perc_gap))*(1-AR$5)*(1-$BJ$5), "")</f>
        <v/>
      </c>
      <c r="AS10" s="328" t="str" cm="1">
        <f t="array" aca="1" ref="AS10" ca="1">IF(AND($L10=1,ISNUMBER(INDIRECT(ADDRESS(ROW(),COLUMN()-_chom_perc_gap)))), INDIRECT(ADDRESS(ROW(),COLUMN()-_chom_perc_gap))*(1-AS$5)*(1-$BJ$5), "")</f>
        <v/>
      </c>
      <c r="AT10" s="328" t="str" cm="1">
        <f t="array" aca="1" ref="AT10" ca="1">IF(AND($L10=1,ISNUMBER(INDIRECT(ADDRESS(ROW(),COLUMN()-_chom_perc_gap)))), INDIRECT(ADDRESS(ROW(),COLUMN()-_chom_perc_gap))*(1-AT$5)*(1-$BJ$5), "")</f>
        <v/>
      </c>
      <c r="AU10" s="328" t="str" cm="1">
        <f t="array" aca="1" ref="AU10" ca="1">IF(AND($L10=1,ISNUMBER(INDIRECT(ADDRESS(ROW(),COLUMN()-_chom_perc_gap)))), INDIRECT(ADDRESS(ROW(),COLUMN()-_chom_perc_gap))*(1-AU$5)*(1-$BJ$5), "")</f>
        <v/>
      </c>
      <c r="AV10" s="328" t="str" cm="1">
        <f t="array" aca="1" ref="AV10" ca="1">IF(AND($L10=1,ISNUMBER(INDIRECT(ADDRESS(ROW(),COLUMN()-_chom_perc_gap)))), INDIRECT(ADDRESS(ROW(),COLUMN()-_chom_perc_gap))*(1-AV$5)*(1-$BJ$5), "")</f>
        <v/>
      </c>
      <c r="AW10" s="328" t="str" cm="1">
        <f t="array" aca="1" ref="AW10" ca="1">IF(AND($L10=1,ISNUMBER(INDIRECT(ADDRESS(ROW(),COLUMN()-_chom_perc_gap)))), INDIRECT(ADDRESS(ROW(),COLUMN()-_chom_perc_gap))*(1-AW$5)*(1-$BJ$5), "")</f>
        <v/>
      </c>
      <c r="AX10" s="328" t="str" cm="1">
        <f t="array" aca="1" ref="AX10" ca="1">IF(AND($L10=1,ISNUMBER(INDIRECT(ADDRESS(ROW(),COLUMN()-_chom_perc_gap)))), INDIRECT(ADDRESS(ROW(),COLUMN()-_chom_perc_gap))*(1-AX$5)*(1-$BJ$5), "")</f>
        <v/>
      </c>
      <c r="AY10" s="328" t="str" cm="1">
        <f t="array" aca="1" ref="AY10" ca="1">IF(AND($L10=1,ISNUMBER(INDIRECT(ADDRESS(ROW(),COLUMN()-_chom_perc_gap)))), INDIRECT(ADDRESS(ROW(),COLUMN()-_chom_perc_gap))*(1-AY$5)*(1-$BJ$5), "")</f>
        <v/>
      </c>
      <c r="AZ10" s="328" t="str" cm="1">
        <f t="array" aca="1" ref="AZ10" ca="1">IF(AND($L10=1,ISNUMBER(INDIRECT(ADDRESS(ROW(),COLUMN()-_chom_perc_gap)))), INDIRECT(ADDRESS(ROW(),COLUMN()-_chom_perc_gap))*(1-AZ$5)*(1-$BJ$5), "")</f>
        <v/>
      </c>
      <c r="BA10" s="328" t="str" cm="1">
        <f t="array" aca="1" ref="BA10" ca="1">IF(AND($L10=1,ISNUMBER(INDIRECT(ADDRESS(ROW(),COLUMN()-_chom_perc_gap)))), INDIRECT(ADDRESS(ROW(),COLUMN()-_chom_perc_gap))*(1-BA$5)*(1-$BJ$5), "")</f>
        <v/>
      </c>
      <c r="BB10" s="328" t="str" cm="1">
        <f t="array" aca="1" ref="BB10" ca="1">IF(AND($L10=1,ISNUMBER(INDIRECT(ADDRESS(ROW(),COLUMN()-_chom_perc_gap)))), INDIRECT(ADDRESS(ROW(),COLUMN()-_chom_perc_gap))*(1-BB$5)*(1-$BJ$5), "")</f>
        <v/>
      </c>
      <c r="BC10" s="328" t="str" cm="1">
        <f t="array" aca="1" ref="BC10" ca="1">IF(AND($L10=1,ISNUMBER(INDIRECT(ADDRESS(ROW(),COLUMN()-_chom_perc_gap)))), INDIRECT(ADDRESS(ROW(),COLUMN()-_chom_perc_gap))*(1-BC$5)*(1-$BJ$5), "")</f>
        <v/>
      </c>
      <c r="BD10" s="328" t="str" cm="1">
        <f t="array" aca="1" ref="BD10" ca="1">IF(AND($L10=1,ISNUMBER(INDIRECT(ADDRESS(ROW(),COLUMN()-_chom_perc_gap)))), INDIRECT(ADDRESS(ROW(),COLUMN()-_chom_perc_gap))*(1-BD$5)*(1-$BJ$5), "")</f>
        <v/>
      </c>
      <c r="BE10" s="329" t="str" cm="1">
        <f t="array" aca="1" ref="BE10" ca="1">IF(AND($L10=1,ISNUMBER(INDIRECT(ADDRESS(ROW(),COLUMN()-_chom_perc_gap)))), INDIRECT(ADDRESS(ROW(),COLUMN()-_chom_perc_gap))*(1-BE$5)*(1-$BJ$5), "")</f>
        <v/>
      </c>
      <c r="BF10" s="317"/>
      <c r="BG10" s="330" t="str">
        <f t="shared" ref="BG10:BG48" si="9">IF($L10,SUMIFS(AP10:BE10,wp_act, "=1" ),"")</f>
        <v/>
      </c>
      <c r="BH10" s="331" t="str">
        <f t="shared" ref="BH10:BH48" si="10">IF($L10=0,"",AK10*AL10*BG10)</f>
        <v/>
      </c>
      <c r="BI10" s="336"/>
      <c r="BJ10" s="337" t="str">
        <f>IF(BI10&gt;0,(VLOOKUP(BI10,Utils!$H$26:$I$31,2,0)),"")</f>
        <v/>
      </c>
      <c r="BL10" s="335" t="e">
        <f>IF(AND(H10&lt;&gt;1,H10&gt;186*'ראשי-פרטים כלליים וריכוז הוצאות'!$D$10),1,0)</f>
        <v>#VALUE!</v>
      </c>
      <c r="BM10" s="335" t="e">
        <f>IF(AND(G10&lt;&gt;"",E10=#REF!,#REF!/#REF!&gt;50%),1,0)</f>
        <v>#REF!</v>
      </c>
    </row>
    <row r="11" spans="2:65" s="334" customFormat="1" ht="14.95" customHeight="1" x14ac:dyDescent="0.25">
      <c r="B11" s="938">
        <v>3</v>
      </c>
      <c r="C11" s="944"/>
      <c r="D11" s="571"/>
      <c r="E11" s="572"/>
      <c r="F11" s="571"/>
      <c r="G11" s="596"/>
      <c r="H11" s="597"/>
      <c r="I11" s="573"/>
      <c r="J11" s="574"/>
      <c r="K11" s="317"/>
      <c r="L11" s="147">
        <f t="shared" si="2"/>
        <v>0</v>
      </c>
      <c r="M11" s="324" t="str">
        <f t="shared" ca="1" si="0"/>
        <v/>
      </c>
      <c r="N11" s="852" t="str">
        <f t="shared" si="3"/>
        <v/>
      </c>
      <c r="O11" s="852" t="str">
        <f t="shared" si="4"/>
        <v>$Q$11:$AF$11</v>
      </c>
      <c r="P11" s="317"/>
      <c r="Q11" s="952"/>
      <c r="R11" s="608"/>
      <c r="S11" s="608"/>
      <c r="T11" s="608"/>
      <c r="U11" s="608"/>
      <c r="V11" s="608"/>
      <c r="W11" s="608"/>
      <c r="X11" s="608"/>
      <c r="Y11" s="608"/>
      <c r="Z11" s="608"/>
      <c r="AA11" s="608"/>
      <c r="AB11" s="608"/>
      <c r="AC11" s="608"/>
      <c r="AD11" s="608"/>
      <c r="AE11" s="608"/>
      <c r="AF11" s="953"/>
      <c r="AG11" s="317"/>
      <c r="AH11" s="242" t="str">
        <f t="shared" ca="1" si="1"/>
        <v/>
      </c>
      <c r="AI11" s="243" t="str">
        <f t="shared" si="5"/>
        <v/>
      </c>
      <c r="AJ11" s="317"/>
      <c r="AK11" s="325" t="str">
        <f t="shared" si="6"/>
        <v/>
      </c>
      <c r="AL11" s="326" t="str">
        <f t="shared" si="7"/>
        <v/>
      </c>
      <c r="AM11" s="317"/>
      <c r="AN11" s="246" t="str">
        <f t="shared" si="8"/>
        <v/>
      </c>
      <c r="AO11" s="317"/>
      <c r="AP11" s="327" t="str" cm="1">
        <f t="array" aca="1" ref="AP11" ca="1">IF(AND($L11=1,ISNUMBER(INDIRECT(ADDRESS(ROW(),COLUMN()-_chom_perc_gap)))), INDIRECT(ADDRESS(ROW(),COLUMN()-_chom_perc_gap))*(1-AP$5)*(1-$BJ$5), "")</f>
        <v/>
      </c>
      <c r="AQ11" s="328" t="str" cm="1">
        <f t="array" aca="1" ref="AQ11" ca="1">IF(AND($L11=1,ISNUMBER(INDIRECT(ADDRESS(ROW(),COLUMN()-_chom_perc_gap)))), INDIRECT(ADDRESS(ROW(),COLUMN()-_chom_perc_gap))*(1-AQ$5)*(1-$BJ$5), "")</f>
        <v/>
      </c>
      <c r="AR11" s="328" t="str" cm="1">
        <f t="array" aca="1" ref="AR11" ca="1">IF(AND($L11=1,ISNUMBER(INDIRECT(ADDRESS(ROW(),COLUMN()-_chom_perc_gap)))), INDIRECT(ADDRESS(ROW(),COLUMN()-_chom_perc_gap))*(1-AR$5)*(1-$BJ$5), "")</f>
        <v/>
      </c>
      <c r="AS11" s="328" t="str" cm="1">
        <f t="array" aca="1" ref="AS11" ca="1">IF(AND($L11=1,ISNUMBER(INDIRECT(ADDRESS(ROW(),COLUMN()-_chom_perc_gap)))), INDIRECT(ADDRESS(ROW(),COLUMN()-_chom_perc_gap))*(1-AS$5)*(1-$BJ$5), "")</f>
        <v/>
      </c>
      <c r="AT11" s="328" t="str" cm="1">
        <f t="array" aca="1" ref="AT11" ca="1">IF(AND($L11=1,ISNUMBER(INDIRECT(ADDRESS(ROW(),COLUMN()-_chom_perc_gap)))), INDIRECT(ADDRESS(ROW(),COLUMN()-_chom_perc_gap))*(1-AT$5)*(1-$BJ$5), "")</f>
        <v/>
      </c>
      <c r="AU11" s="328" t="str" cm="1">
        <f t="array" aca="1" ref="AU11" ca="1">IF(AND($L11=1,ISNUMBER(INDIRECT(ADDRESS(ROW(),COLUMN()-_chom_perc_gap)))), INDIRECT(ADDRESS(ROW(),COLUMN()-_chom_perc_gap))*(1-AU$5)*(1-$BJ$5), "")</f>
        <v/>
      </c>
      <c r="AV11" s="328" t="str" cm="1">
        <f t="array" aca="1" ref="AV11" ca="1">IF(AND($L11=1,ISNUMBER(INDIRECT(ADDRESS(ROW(),COLUMN()-_chom_perc_gap)))), INDIRECT(ADDRESS(ROW(),COLUMN()-_chom_perc_gap))*(1-AV$5)*(1-$BJ$5), "")</f>
        <v/>
      </c>
      <c r="AW11" s="328" t="str" cm="1">
        <f t="array" aca="1" ref="AW11" ca="1">IF(AND($L11=1,ISNUMBER(INDIRECT(ADDRESS(ROW(),COLUMN()-_chom_perc_gap)))), INDIRECT(ADDRESS(ROW(),COLUMN()-_chom_perc_gap))*(1-AW$5)*(1-$BJ$5), "")</f>
        <v/>
      </c>
      <c r="AX11" s="328" t="str" cm="1">
        <f t="array" aca="1" ref="AX11" ca="1">IF(AND($L11=1,ISNUMBER(INDIRECT(ADDRESS(ROW(),COLUMN()-_chom_perc_gap)))), INDIRECT(ADDRESS(ROW(),COLUMN()-_chom_perc_gap))*(1-AX$5)*(1-$BJ$5), "")</f>
        <v/>
      </c>
      <c r="AY11" s="328" t="str" cm="1">
        <f t="array" aca="1" ref="AY11" ca="1">IF(AND($L11=1,ISNUMBER(INDIRECT(ADDRESS(ROW(),COLUMN()-_chom_perc_gap)))), INDIRECT(ADDRESS(ROW(),COLUMN()-_chom_perc_gap))*(1-AY$5)*(1-$BJ$5), "")</f>
        <v/>
      </c>
      <c r="AZ11" s="328" t="str" cm="1">
        <f t="array" aca="1" ref="AZ11" ca="1">IF(AND($L11=1,ISNUMBER(INDIRECT(ADDRESS(ROW(),COLUMN()-_chom_perc_gap)))), INDIRECT(ADDRESS(ROW(),COLUMN()-_chom_perc_gap))*(1-AZ$5)*(1-$BJ$5), "")</f>
        <v/>
      </c>
      <c r="BA11" s="328" t="str" cm="1">
        <f t="array" aca="1" ref="BA11" ca="1">IF(AND($L11=1,ISNUMBER(INDIRECT(ADDRESS(ROW(),COLUMN()-_chom_perc_gap)))), INDIRECT(ADDRESS(ROW(),COLUMN()-_chom_perc_gap))*(1-BA$5)*(1-$BJ$5), "")</f>
        <v/>
      </c>
      <c r="BB11" s="328" t="str" cm="1">
        <f t="array" aca="1" ref="BB11" ca="1">IF(AND($L11=1,ISNUMBER(INDIRECT(ADDRESS(ROW(),COLUMN()-_chom_perc_gap)))), INDIRECT(ADDRESS(ROW(),COLUMN()-_chom_perc_gap))*(1-BB$5)*(1-$BJ$5), "")</f>
        <v/>
      </c>
      <c r="BC11" s="328" t="str" cm="1">
        <f t="array" aca="1" ref="BC11" ca="1">IF(AND($L11=1,ISNUMBER(INDIRECT(ADDRESS(ROW(),COLUMN()-_chom_perc_gap)))), INDIRECT(ADDRESS(ROW(),COLUMN()-_chom_perc_gap))*(1-BC$5)*(1-$BJ$5), "")</f>
        <v/>
      </c>
      <c r="BD11" s="328" t="str" cm="1">
        <f t="array" aca="1" ref="BD11" ca="1">IF(AND($L11=1,ISNUMBER(INDIRECT(ADDRESS(ROW(),COLUMN()-_chom_perc_gap)))), INDIRECT(ADDRESS(ROW(),COLUMN()-_chom_perc_gap))*(1-BD$5)*(1-$BJ$5), "")</f>
        <v/>
      </c>
      <c r="BE11" s="329" t="str" cm="1">
        <f t="array" aca="1" ref="BE11" ca="1">IF(AND($L11=1,ISNUMBER(INDIRECT(ADDRESS(ROW(),COLUMN()-_chom_perc_gap)))), INDIRECT(ADDRESS(ROW(),COLUMN()-_chom_perc_gap))*(1-BE$5)*(1-$BJ$5), "")</f>
        <v/>
      </c>
      <c r="BF11" s="317"/>
      <c r="BG11" s="330" t="str">
        <f t="shared" si="9"/>
        <v/>
      </c>
      <c r="BH11" s="331" t="str">
        <f t="shared" si="10"/>
        <v/>
      </c>
      <c r="BI11" s="336"/>
      <c r="BJ11" s="337" t="str">
        <f>IF(BI11&gt;0,(VLOOKUP(BI11,Utils!$H$26:$I$31,2,0)),"")</f>
        <v/>
      </c>
      <c r="BL11" s="335" t="e">
        <f>IF(AND(H11&lt;&gt;1,H11&gt;186*'ראשי-פרטים כלליים וריכוז הוצאות'!$D$10),1,0)</f>
        <v>#VALUE!</v>
      </c>
      <c r="BM11" s="335" t="e">
        <f>IF(AND(G11&lt;&gt;"",E11=#REF!,#REF!/#REF!&gt;50%),1,0)</f>
        <v>#REF!</v>
      </c>
    </row>
    <row r="12" spans="2:65" s="334" customFormat="1" ht="14.95" customHeight="1" x14ac:dyDescent="0.25">
      <c r="B12" s="938">
        <v>4</v>
      </c>
      <c r="C12" s="944"/>
      <c r="D12" s="571"/>
      <c r="E12" s="572"/>
      <c r="F12" s="571"/>
      <c r="G12" s="596"/>
      <c r="H12" s="597"/>
      <c r="I12" s="573"/>
      <c r="J12" s="574"/>
      <c r="K12" s="317"/>
      <c r="L12" s="147">
        <f t="shared" si="2"/>
        <v>0</v>
      </c>
      <c r="M12" s="324" t="str">
        <f t="shared" ca="1" si="0"/>
        <v/>
      </c>
      <c r="N12" s="852" t="str">
        <f t="shared" si="3"/>
        <v/>
      </c>
      <c r="O12" s="852" t="str">
        <f t="shared" si="4"/>
        <v>$Q$12:$AF$12</v>
      </c>
      <c r="P12" s="317"/>
      <c r="Q12" s="950"/>
      <c r="R12" s="607"/>
      <c r="S12" s="607"/>
      <c r="T12" s="607"/>
      <c r="U12" s="608"/>
      <c r="V12" s="608"/>
      <c r="W12" s="608"/>
      <c r="X12" s="608"/>
      <c r="Y12" s="608"/>
      <c r="Z12" s="608"/>
      <c r="AA12" s="608"/>
      <c r="AB12" s="608"/>
      <c r="AC12" s="608"/>
      <c r="AD12" s="608"/>
      <c r="AE12" s="608"/>
      <c r="AF12" s="953"/>
      <c r="AG12" s="317"/>
      <c r="AH12" s="242" t="str">
        <f t="shared" ca="1" si="1"/>
        <v/>
      </c>
      <c r="AI12" s="243" t="str">
        <f t="shared" si="5"/>
        <v/>
      </c>
      <c r="AJ12" s="317"/>
      <c r="AK12" s="325" t="str">
        <f t="shared" si="6"/>
        <v/>
      </c>
      <c r="AL12" s="326" t="str">
        <f t="shared" si="7"/>
        <v/>
      </c>
      <c r="AM12" s="317"/>
      <c r="AN12" s="246" t="str">
        <f t="shared" si="8"/>
        <v/>
      </c>
      <c r="AO12" s="317"/>
      <c r="AP12" s="327" t="str" cm="1">
        <f t="array" aca="1" ref="AP12" ca="1">IF(AND($L12=1,ISNUMBER(INDIRECT(ADDRESS(ROW(),COLUMN()-_chom_perc_gap)))), INDIRECT(ADDRESS(ROW(),COLUMN()-_chom_perc_gap))*(1-AP$5)*(1-$BJ$5), "")</f>
        <v/>
      </c>
      <c r="AQ12" s="328" t="str" cm="1">
        <f t="array" aca="1" ref="AQ12" ca="1">IF(AND($L12=1,ISNUMBER(INDIRECT(ADDRESS(ROW(),COLUMN()-_chom_perc_gap)))), INDIRECT(ADDRESS(ROW(),COLUMN()-_chom_perc_gap))*(1-AQ$5)*(1-$BJ$5), "")</f>
        <v/>
      </c>
      <c r="AR12" s="328" t="str" cm="1">
        <f t="array" aca="1" ref="AR12" ca="1">IF(AND($L12=1,ISNUMBER(INDIRECT(ADDRESS(ROW(),COLUMN()-_chom_perc_gap)))), INDIRECT(ADDRESS(ROW(),COLUMN()-_chom_perc_gap))*(1-AR$5)*(1-$BJ$5), "")</f>
        <v/>
      </c>
      <c r="AS12" s="328" t="str" cm="1">
        <f t="array" aca="1" ref="AS12" ca="1">IF(AND($L12=1,ISNUMBER(INDIRECT(ADDRESS(ROW(),COLUMN()-_chom_perc_gap)))), INDIRECT(ADDRESS(ROW(),COLUMN()-_chom_perc_gap))*(1-AS$5)*(1-$BJ$5), "")</f>
        <v/>
      </c>
      <c r="AT12" s="328" t="str" cm="1">
        <f t="array" aca="1" ref="AT12" ca="1">IF(AND($L12=1,ISNUMBER(INDIRECT(ADDRESS(ROW(),COLUMN()-_chom_perc_gap)))), INDIRECT(ADDRESS(ROW(),COLUMN()-_chom_perc_gap))*(1-AT$5)*(1-$BJ$5), "")</f>
        <v/>
      </c>
      <c r="AU12" s="328" t="str" cm="1">
        <f t="array" aca="1" ref="AU12" ca="1">IF(AND($L12=1,ISNUMBER(INDIRECT(ADDRESS(ROW(),COLUMN()-_chom_perc_gap)))), INDIRECT(ADDRESS(ROW(),COLUMN()-_chom_perc_gap))*(1-AU$5)*(1-$BJ$5), "")</f>
        <v/>
      </c>
      <c r="AV12" s="328" t="str" cm="1">
        <f t="array" aca="1" ref="AV12" ca="1">IF(AND($L12=1,ISNUMBER(INDIRECT(ADDRESS(ROW(),COLUMN()-_chom_perc_gap)))), INDIRECT(ADDRESS(ROW(),COLUMN()-_chom_perc_gap))*(1-AV$5)*(1-$BJ$5), "")</f>
        <v/>
      </c>
      <c r="AW12" s="328" t="str" cm="1">
        <f t="array" aca="1" ref="AW12" ca="1">IF(AND($L12=1,ISNUMBER(INDIRECT(ADDRESS(ROW(),COLUMN()-_chom_perc_gap)))), INDIRECT(ADDRESS(ROW(),COLUMN()-_chom_perc_gap))*(1-AW$5)*(1-$BJ$5), "")</f>
        <v/>
      </c>
      <c r="AX12" s="328" t="str" cm="1">
        <f t="array" aca="1" ref="AX12" ca="1">IF(AND($L12=1,ISNUMBER(INDIRECT(ADDRESS(ROW(),COLUMN()-_chom_perc_gap)))), INDIRECT(ADDRESS(ROW(),COLUMN()-_chom_perc_gap))*(1-AX$5)*(1-$BJ$5), "")</f>
        <v/>
      </c>
      <c r="AY12" s="328" t="str" cm="1">
        <f t="array" aca="1" ref="AY12" ca="1">IF(AND($L12=1,ISNUMBER(INDIRECT(ADDRESS(ROW(),COLUMN()-_chom_perc_gap)))), INDIRECT(ADDRESS(ROW(),COLUMN()-_chom_perc_gap))*(1-AY$5)*(1-$BJ$5), "")</f>
        <v/>
      </c>
      <c r="AZ12" s="328" t="str" cm="1">
        <f t="array" aca="1" ref="AZ12" ca="1">IF(AND($L12=1,ISNUMBER(INDIRECT(ADDRESS(ROW(),COLUMN()-_chom_perc_gap)))), INDIRECT(ADDRESS(ROW(),COLUMN()-_chom_perc_gap))*(1-AZ$5)*(1-$BJ$5), "")</f>
        <v/>
      </c>
      <c r="BA12" s="328" t="str" cm="1">
        <f t="array" aca="1" ref="BA12" ca="1">IF(AND($L12=1,ISNUMBER(INDIRECT(ADDRESS(ROW(),COLUMN()-_chom_perc_gap)))), INDIRECT(ADDRESS(ROW(),COLUMN()-_chom_perc_gap))*(1-BA$5)*(1-$BJ$5), "")</f>
        <v/>
      </c>
      <c r="BB12" s="328" t="str" cm="1">
        <f t="array" aca="1" ref="BB12" ca="1">IF(AND($L12=1,ISNUMBER(INDIRECT(ADDRESS(ROW(),COLUMN()-_chom_perc_gap)))), INDIRECT(ADDRESS(ROW(),COLUMN()-_chom_perc_gap))*(1-BB$5)*(1-$BJ$5), "")</f>
        <v/>
      </c>
      <c r="BC12" s="328" t="str" cm="1">
        <f t="array" aca="1" ref="BC12" ca="1">IF(AND($L12=1,ISNUMBER(INDIRECT(ADDRESS(ROW(),COLUMN()-_chom_perc_gap)))), INDIRECT(ADDRESS(ROW(),COLUMN()-_chom_perc_gap))*(1-BC$5)*(1-$BJ$5), "")</f>
        <v/>
      </c>
      <c r="BD12" s="328" t="str" cm="1">
        <f t="array" aca="1" ref="BD12" ca="1">IF(AND($L12=1,ISNUMBER(INDIRECT(ADDRESS(ROW(),COLUMN()-_chom_perc_gap)))), INDIRECT(ADDRESS(ROW(),COLUMN()-_chom_perc_gap))*(1-BD$5)*(1-$BJ$5), "")</f>
        <v/>
      </c>
      <c r="BE12" s="329" t="str" cm="1">
        <f t="array" aca="1" ref="BE12" ca="1">IF(AND($L12=1,ISNUMBER(INDIRECT(ADDRESS(ROW(),COLUMN()-_chom_perc_gap)))), INDIRECT(ADDRESS(ROW(),COLUMN()-_chom_perc_gap))*(1-BE$5)*(1-$BJ$5), "")</f>
        <v/>
      </c>
      <c r="BF12" s="317"/>
      <c r="BG12" s="330" t="str">
        <f t="shared" si="9"/>
        <v/>
      </c>
      <c r="BH12" s="331" t="str">
        <f t="shared" si="10"/>
        <v/>
      </c>
      <c r="BI12" s="336"/>
      <c r="BJ12" s="337" t="str">
        <f>IF(BI12&gt;0,(VLOOKUP(BI12,Utils!$H$26:$I$31,2,0)),"")</f>
        <v/>
      </c>
      <c r="BL12" s="335" t="e">
        <f>IF(AND(H12&lt;&gt;1,H12&gt;186*'ראשי-פרטים כלליים וריכוז הוצאות'!$D$10),1,0)</f>
        <v>#VALUE!</v>
      </c>
      <c r="BM12" s="335" t="e">
        <f>IF(AND(G12&lt;&gt;"",E12=#REF!,#REF!/#REF!&gt;50%),1,0)</f>
        <v>#REF!</v>
      </c>
    </row>
    <row r="13" spans="2:65" s="334" customFormat="1" ht="14.95" customHeight="1" x14ac:dyDescent="0.25">
      <c r="B13" s="938">
        <v>5</v>
      </c>
      <c r="C13" s="945"/>
      <c r="D13" s="575"/>
      <c r="E13" s="572"/>
      <c r="F13" s="599"/>
      <c r="G13" s="600"/>
      <c r="H13" s="601"/>
      <c r="I13" s="576"/>
      <c r="J13" s="577"/>
      <c r="K13" s="317"/>
      <c r="L13" s="147">
        <f t="shared" si="2"/>
        <v>0</v>
      </c>
      <c r="M13" s="324" t="str">
        <f t="shared" ca="1" si="0"/>
        <v/>
      </c>
      <c r="N13" s="852" t="str">
        <f t="shared" si="3"/>
        <v/>
      </c>
      <c r="O13" s="852" t="str">
        <f t="shared" si="4"/>
        <v>$Q$13:$AF$13</v>
      </c>
      <c r="P13" s="317"/>
      <c r="Q13" s="950"/>
      <c r="R13" s="607"/>
      <c r="S13" s="607"/>
      <c r="T13" s="607"/>
      <c r="U13" s="607"/>
      <c r="V13" s="607"/>
      <c r="W13" s="607"/>
      <c r="X13" s="607"/>
      <c r="Y13" s="607"/>
      <c r="Z13" s="607"/>
      <c r="AA13" s="607"/>
      <c r="AB13" s="607"/>
      <c r="AC13" s="607"/>
      <c r="AD13" s="607"/>
      <c r="AE13" s="607"/>
      <c r="AF13" s="951"/>
      <c r="AG13" s="317"/>
      <c r="AH13" s="242" t="str">
        <f t="shared" ca="1" si="1"/>
        <v/>
      </c>
      <c r="AI13" s="243" t="str">
        <f t="shared" si="5"/>
        <v/>
      </c>
      <c r="AJ13" s="317"/>
      <c r="AK13" s="325" t="str">
        <f t="shared" si="6"/>
        <v/>
      </c>
      <c r="AL13" s="326" t="str">
        <f t="shared" si="7"/>
        <v/>
      </c>
      <c r="AM13" s="317"/>
      <c r="AN13" s="246" t="str">
        <f t="shared" si="8"/>
        <v/>
      </c>
      <c r="AO13" s="317"/>
      <c r="AP13" s="327" t="str" cm="1">
        <f t="array" aca="1" ref="AP13" ca="1">IF(AND($L13=1,ISNUMBER(INDIRECT(ADDRESS(ROW(),COLUMN()-_chom_perc_gap)))), INDIRECT(ADDRESS(ROW(),COLUMN()-_chom_perc_gap))*(1-AP$5)*(1-$BJ$5), "")</f>
        <v/>
      </c>
      <c r="AQ13" s="328" t="str" cm="1">
        <f t="array" aca="1" ref="AQ13" ca="1">IF(AND($L13=1,ISNUMBER(INDIRECT(ADDRESS(ROW(),COLUMN()-_chom_perc_gap)))), INDIRECT(ADDRESS(ROW(),COLUMN()-_chom_perc_gap))*(1-AQ$5)*(1-$BJ$5), "")</f>
        <v/>
      </c>
      <c r="AR13" s="328" t="str" cm="1">
        <f t="array" aca="1" ref="AR13" ca="1">IF(AND($L13=1,ISNUMBER(INDIRECT(ADDRESS(ROW(),COLUMN()-_chom_perc_gap)))), INDIRECT(ADDRESS(ROW(),COLUMN()-_chom_perc_gap))*(1-AR$5)*(1-$BJ$5), "")</f>
        <v/>
      </c>
      <c r="AS13" s="328" t="str" cm="1">
        <f t="array" aca="1" ref="AS13" ca="1">IF(AND($L13=1,ISNUMBER(INDIRECT(ADDRESS(ROW(),COLUMN()-_chom_perc_gap)))), INDIRECT(ADDRESS(ROW(),COLUMN()-_chom_perc_gap))*(1-AS$5)*(1-$BJ$5), "")</f>
        <v/>
      </c>
      <c r="AT13" s="328" t="str" cm="1">
        <f t="array" aca="1" ref="AT13" ca="1">IF(AND($L13=1,ISNUMBER(INDIRECT(ADDRESS(ROW(),COLUMN()-_chom_perc_gap)))), INDIRECT(ADDRESS(ROW(),COLUMN()-_chom_perc_gap))*(1-AT$5)*(1-$BJ$5), "")</f>
        <v/>
      </c>
      <c r="AU13" s="328" t="str" cm="1">
        <f t="array" aca="1" ref="AU13" ca="1">IF(AND($L13=1,ISNUMBER(INDIRECT(ADDRESS(ROW(),COLUMN()-_chom_perc_gap)))), INDIRECT(ADDRESS(ROW(),COLUMN()-_chom_perc_gap))*(1-AU$5)*(1-$BJ$5), "")</f>
        <v/>
      </c>
      <c r="AV13" s="328" t="str" cm="1">
        <f t="array" aca="1" ref="AV13" ca="1">IF(AND($L13=1,ISNUMBER(INDIRECT(ADDRESS(ROW(),COLUMN()-_chom_perc_gap)))), INDIRECT(ADDRESS(ROW(),COLUMN()-_chom_perc_gap))*(1-AV$5)*(1-$BJ$5), "")</f>
        <v/>
      </c>
      <c r="AW13" s="328" t="str" cm="1">
        <f t="array" aca="1" ref="AW13" ca="1">IF(AND($L13=1,ISNUMBER(INDIRECT(ADDRESS(ROW(),COLUMN()-_chom_perc_gap)))), INDIRECT(ADDRESS(ROW(),COLUMN()-_chom_perc_gap))*(1-AW$5)*(1-$BJ$5), "")</f>
        <v/>
      </c>
      <c r="AX13" s="328" t="str" cm="1">
        <f t="array" aca="1" ref="AX13" ca="1">IF(AND($L13=1,ISNUMBER(INDIRECT(ADDRESS(ROW(),COLUMN()-_chom_perc_gap)))), INDIRECT(ADDRESS(ROW(),COLUMN()-_chom_perc_gap))*(1-AX$5)*(1-$BJ$5), "")</f>
        <v/>
      </c>
      <c r="AY13" s="328" t="str" cm="1">
        <f t="array" aca="1" ref="AY13" ca="1">IF(AND($L13=1,ISNUMBER(INDIRECT(ADDRESS(ROW(),COLUMN()-_chom_perc_gap)))), INDIRECT(ADDRESS(ROW(),COLUMN()-_chom_perc_gap))*(1-AY$5)*(1-$BJ$5), "")</f>
        <v/>
      </c>
      <c r="AZ13" s="328" t="str" cm="1">
        <f t="array" aca="1" ref="AZ13" ca="1">IF(AND($L13=1,ISNUMBER(INDIRECT(ADDRESS(ROW(),COLUMN()-_chom_perc_gap)))), INDIRECT(ADDRESS(ROW(),COLUMN()-_chom_perc_gap))*(1-AZ$5)*(1-$BJ$5), "")</f>
        <v/>
      </c>
      <c r="BA13" s="328" t="str" cm="1">
        <f t="array" aca="1" ref="BA13" ca="1">IF(AND($L13=1,ISNUMBER(INDIRECT(ADDRESS(ROW(),COLUMN()-_chom_perc_gap)))), INDIRECT(ADDRESS(ROW(),COLUMN()-_chom_perc_gap))*(1-BA$5)*(1-$BJ$5), "")</f>
        <v/>
      </c>
      <c r="BB13" s="328" t="str" cm="1">
        <f t="array" aca="1" ref="BB13" ca="1">IF(AND($L13=1,ISNUMBER(INDIRECT(ADDRESS(ROW(),COLUMN()-_chom_perc_gap)))), INDIRECT(ADDRESS(ROW(),COLUMN()-_chom_perc_gap))*(1-BB$5)*(1-$BJ$5), "")</f>
        <v/>
      </c>
      <c r="BC13" s="328" t="str" cm="1">
        <f t="array" aca="1" ref="BC13" ca="1">IF(AND($L13=1,ISNUMBER(INDIRECT(ADDRESS(ROW(),COLUMN()-_chom_perc_gap)))), INDIRECT(ADDRESS(ROW(),COLUMN()-_chom_perc_gap))*(1-BC$5)*(1-$BJ$5), "")</f>
        <v/>
      </c>
      <c r="BD13" s="328" t="str" cm="1">
        <f t="array" aca="1" ref="BD13" ca="1">IF(AND($L13=1,ISNUMBER(INDIRECT(ADDRESS(ROW(),COLUMN()-_chom_perc_gap)))), INDIRECT(ADDRESS(ROW(),COLUMN()-_chom_perc_gap))*(1-BD$5)*(1-$BJ$5), "")</f>
        <v/>
      </c>
      <c r="BE13" s="329" t="str" cm="1">
        <f t="array" aca="1" ref="BE13" ca="1">IF(AND($L13=1,ISNUMBER(INDIRECT(ADDRESS(ROW(),COLUMN()-_chom_perc_gap)))), INDIRECT(ADDRESS(ROW(),COLUMN()-_chom_perc_gap))*(1-BE$5)*(1-$BJ$5), "")</f>
        <v/>
      </c>
      <c r="BF13" s="317"/>
      <c r="BG13" s="330" t="str">
        <f t="shared" si="9"/>
        <v/>
      </c>
      <c r="BH13" s="331" t="str">
        <f t="shared" si="10"/>
        <v/>
      </c>
      <c r="BI13" s="336"/>
      <c r="BJ13" s="337" t="str">
        <f>IF(BI13&gt;0,(VLOOKUP(BI13,Utils!$H$26:$I$31,2,0)),"")</f>
        <v/>
      </c>
      <c r="BL13" s="335" t="e">
        <f>IF(AND(H13&lt;&gt;1,H13&gt;186*'ראשי-פרטים כלליים וריכוז הוצאות'!$D$10),1,0)</f>
        <v>#VALUE!</v>
      </c>
      <c r="BM13" s="335" t="e">
        <f>IF(AND(G13&lt;&gt;"",E13=#REF!,#REF!/#REF!&gt;50%),1,0)</f>
        <v>#REF!</v>
      </c>
    </row>
    <row r="14" spans="2:65" s="334" customFormat="1" ht="14.95" customHeight="1" x14ac:dyDescent="0.25">
      <c r="B14" s="938">
        <v>6</v>
      </c>
      <c r="C14" s="945"/>
      <c r="D14" s="575"/>
      <c r="E14" s="572"/>
      <c r="F14" s="599"/>
      <c r="G14" s="600"/>
      <c r="H14" s="601"/>
      <c r="I14" s="576"/>
      <c r="J14" s="577"/>
      <c r="K14" s="317"/>
      <c r="L14" s="147">
        <f t="shared" si="2"/>
        <v>0</v>
      </c>
      <c r="M14" s="324" t="str">
        <f t="shared" ca="1" si="0"/>
        <v/>
      </c>
      <c r="N14" s="852" t="str">
        <f t="shared" si="3"/>
        <v/>
      </c>
      <c r="O14" s="852" t="str">
        <f t="shared" si="4"/>
        <v>$Q$14:$AF$14</v>
      </c>
      <c r="P14" s="317"/>
      <c r="Q14" s="950"/>
      <c r="R14" s="607"/>
      <c r="S14" s="607"/>
      <c r="T14" s="607"/>
      <c r="U14" s="607"/>
      <c r="V14" s="607"/>
      <c r="W14" s="607"/>
      <c r="X14" s="607"/>
      <c r="Y14" s="607"/>
      <c r="Z14" s="607"/>
      <c r="AA14" s="607"/>
      <c r="AB14" s="607"/>
      <c r="AC14" s="607"/>
      <c r="AD14" s="607"/>
      <c r="AE14" s="607"/>
      <c r="AF14" s="951"/>
      <c r="AG14" s="317"/>
      <c r="AH14" s="242" t="str">
        <f t="shared" ca="1" si="1"/>
        <v/>
      </c>
      <c r="AI14" s="243" t="str">
        <f t="shared" si="5"/>
        <v/>
      </c>
      <c r="AJ14" s="317"/>
      <c r="AK14" s="325" t="str">
        <f t="shared" si="6"/>
        <v/>
      </c>
      <c r="AL14" s="326" t="str">
        <f t="shared" si="7"/>
        <v/>
      </c>
      <c r="AM14" s="317"/>
      <c r="AN14" s="246" t="str">
        <f t="shared" si="8"/>
        <v/>
      </c>
      <c r="AO14" s="317"/>
      <c r="AP14" s="327" t="str" cm="1">
        <f t="array" aca="1" ref="AP14" ca="1">IF(AND($L14=1,ISNUMBER(INDIRECT(ADDRESS(ROW(),COLUMN()-_chom_perc_gap)))), INDIRECT(ADDRESS(ROW(),COLUMN()-_chom_perc_gap))*(1-AP$5)*(1-$BJ$5), "")</f>
        <v/>
      </c>
      <c r="AQ14" s="328" t="str" cm="1">
        <f t="array" aca="1" ref="AQ14" ca="1">IF(AND($L14=1,ISNUMBER(INDIRECT(ADDRESS(ROW(),COLUMN()-_chom_perc_gap)))), INDIRECT(ADDRESS(ROW(),COLUMN()-_chom_perc_gap))*(1-AQ$5)*(1-$BJ$5), "")</f>
        <v/>
      </c>
      <c r="AR14" s="328" t="str" cm="1">
        <f t="array" aca="1" ref="AR14" ca="1">IF(AND($L14=1,ISNUMBER(INDIRECT(ADDRESS(ROW(),COLUMN()-_chom_perc_gap)))), INDIRECT(ADDRESS(ROW(),COLUMN()-_chom_perc_gap))*(1-AR$5)*(1-$BJ$5), "")</f>
        <v/>
      </c>
      <c r="AS14" s="328" t="str" cm="1">
        <f t="array" aca="1" ref="AS14" ca="1">IF(AND($L14=1,ISNUMBER(INDIRECT(ADDRESS(ROW(),COLUMN()-_chom_perc_gap)))), INDIRECT(ADDRESS(ROW(),COLUMN()-_chom_perc_gap))*(1-AS$5)*(1-$BJ$5), "")</f>
        <v/>
      </c>
      <c r="AT14" s="328" t="str" cm="1">
        <f t="array" aca="1" ref="AT14" ca="1">IF(AND($L14=1,ISNUMBER(INDIRECT(ADDRESS(ROW(),COLUMN()-_chom_perc_gap)))), INDIRECT(ADDRESS(ROW(),COLUMN()-_chom_perc_gap))*(1-AT$5)*(1-$BJ$5), "")</f>
        <v/>
      </c>
      <c r="AU14" s="328" t="str" cm="1">
        <f t="array" aca="1" ref="AU14" ca="1">IF(AND($L14=1,ISNUMBER(INDIRECT(ADDRESS(ROW(),COLUMN()-_chom_perc_gap)))), INDIRECT(ADDRESS(ROW(),COLUMN()-_chom_perc_gap))*(1-AU$5)*(1-$BJ$5), "")</f>
        <v/>
      </c>
      <c r="AV14" s="328" t="str" cm="1">
        <f t="array" aca="1" ref="AV14" ca="1">IF(AND($L14=1,ISNUMBER(INDIRECT(ADDRESS(ROW(),COLUMN()-_chom_perc_gap)))), INDIRECT(ADDRESS(ROW(),COLUMN()-_chom_perc_gap))*(1-AV$5)*(1-$BJ$5), "")</f>
        <v/>
      </c>
      <c r="AW14" s="328" t="str" cm="1">
        <f t="array" aca="1" ref="AW14" ca="1">IF(AND($L14=1,ISNUMBER(INDIRECT(ADDRESS(ROW(),COLUMN()-_chom_perc_gap)))), INDIRECT(ADDRESS(ROW(),COLUMN()-_chom_perc_gap))*(1-AW$5)*(1-$BJ$5), "")</f>
        <v/>
      </c>
      <c r="AX14" s="328" t="str" cm="1">
        <f t="array" aca="1" ref="AX14" ca="1">IF(AND($L14=1,ISNUMBER(INDIRECT(ADDRESS(ROW(),COLUMN()-_chom_perc_gap)))), INDIRECT(ADDRESS(ROW(),COLUMN()-_chom_perc_gap))*(1-AX$5)*(1-$BJ$5), "")</f>
        <v/>
      </c>
      <c r="AY14" s="328" t="str" cm="1">
        <f t="array" aca="1" ref="AY14" ca="1">IF(AND($L14=1,ISNUMBER(INDIRECT(ADDRESS(ROW(),COLUMN()-_chom_perc_gap)))), INDIRECT(ADDRESS(ROW(),COLUMN()-_chom_perc_gap))*(1-AY$5)*(1-$BJ$5), "")</f>
        <v/>
      </c>
      <c r="AZ14" s="328" t="str" cm="1">
        <f t="array" aca="1" ref="AZ14" ca="1">IF(AND($L14=1,ISNUMBER(INDIRECT(ADDRESS(ROW(),COLUMN()-_chom_perc_gap)))), INDIRECT(ADDRESS(ROW(),COLUMN()-_chom_perc_gap))*(1-AZ$5)*(1-$BJ$5), "")</f>
        <v/>
      </c>
      <c r="BA14" s="328" t="str" cm="1">
        <f t="array" aca="1" ref="BA14" ca="1">IF(AND($L14=1,ISNUMBER(INDIRECT(ADDRESS(ROW(),COLUMN()-_chom_perc_gap)))), INDIRECT(ADDRESS(ROW(),COLUMN()-_chom_perc_gap))*(1-BA$5)*(1-$BJ$5), "")</f>
        <v/>
      </c>
      <c r="BB14" s="328" t="str" cm="1">
        <f t="array" aca="1" ref="BB14" ca="1">IF(AND($L14=1,ISNUMBER(INDIRECT(ADDRESS(ROW(),COLUMN()-_chom_perc_gap)))), INDIRECT(ADDRESS(ROW(),COLUMN()-_chom_perc_gap))*(1-BB$5)*(1-$BJ$5), "")</f>
        <v/>
      </c>
      <c r="BC14" s="328" t="str" cm="1">
        <f t="array" aca="1" ref="BC14" ca="1">IF(AND($L14=1,ISNUMBER(INDIRECT(ADDRESS(ROW(),COLUMN()-_chom_perc_gap)))), INDIRECT(ADDRESS(ROW(),COLUMN()-_chom_perc_gap))*(1-BC$5)*(1-$BJ$5), "")</f>
        <v/>
      </c>
      <c r="BD14" s="328" t="str" cm="1">
        <f t="array" aca="1" ref="BD14" ca="1">IF(AND($L14=1,ISNUMBER(INDIRECT(ADDRESS(ROW(),COLUMN()-_chom_perc_gap)))), INDIRECT(ADDRESS(ROW(),COLUMN()-_chom_perc_gap))*(1-BD$5)*(1-$BJ$5), "")</f>
        <v/>
      </c>
      <c r="BE14" s="329" t="str" cm="1">
        <f t="array" aca="1" ref="BE14" ca="1">IF(AND($L14=1,ISNUMBER(INDIRECT(ADDRESS(ROW(),COLUMN()-_chom_perc_gap)))), INDIRECT(ADDRESS(ROW(),COLUMN()-_chom_perc_gap))*(1-BE$5)*(1-$BJ$5), "")</f>
        <v/>
      </c>
      <c r="BF14" s="317"/>
      <c r="BG14" s="330" t="str">
        <f t="shared" si="9"/>
        <v/>
      </c>
      <c r="BH14" s="331" t="str">
        <f t="shared" si="10"/>
        <v/>
      </c>
      <c r="BI14" s="336"/>
      <c r="BJ14" s="337" t="str">
        <f>IF(BI14&gt;0,(VLOOKUP(BI14,Utils!$H$26:$I$31,2,0)),"")</f>
        <v/>
      </c>
      <c r="BL14" s="335" t="e">
        <f>IF(AND(H14&lt;&gt;1,H14&gt;186*'ראשי-פרטים כלליים וריכוז הוצאות'!$D$10),1,0)</f>
        <v>#VALUE!</v>
      </c>
      <c r="BM14" s="335" t="e">
        <f>IF(AND(G14&lt;&gt;"",E14=#REF!,#REF!/#REF!&gt;50%),1,0)</f>
        <v>#REF!</v>
      </c>
    </row>
    <row r="15" spans="2:65" s="334" customFormat="1" ht="14.95" customHeight="1" x14ac:dyDescent="0.25">
      <c r="B15" s="938">
        <v>7</v>
      </c>
      <c r="C15" s="945"/>
      <c r="D15" s="575"/>
      <c r="E15" s="572"/>
      <c r="F15" s="599"/>
      <c r="G15" s="600"/>
      <c r="H15" s="601"/>
      <c r="I15" s="576"/>
      <c r="J15" s="577"/>
      <c r="K15" s="317"/>
      <c r="L15" s="147">
        <f t="shared" si="2"/>
        <v>0</v>
      </c>
      <c r="M15" s="324" t="str">
        <f t="shared" ca="1" si="0"/>
        <v/>
      </c>
      <c r="N15" s="852" t="str">
        <f t="shared" si="3"/>
        <v/>
      </c>
      <c r="O15" s="852" t="str">
        <f t="shared" si="4"/>
        <v>$Q$15:$AF$15</v>
      </c>
      <c r="P15" s="317"/>
      <c r="Q15" s="950"/>
      <c r="R15" s="607"/>
      <c r="S15" s="607"/>
      <c r="T15" s="607"/>
      <c r="U15" s="607"/>
      <c r="V15" s="607"/>
      <c r="W15" s="607"/>
      <c r="X15" s="607"/>
      <c r="Y15" s="607"/>
      <c r="Z15" s="607"/>
      <c r="AA15" s="607"/>
      <c r="AB15" s="607"/>
      <c r="AC15" s="607"/>
      <c r="AD15" s="607"/>
      <c r="AE15" s="607"/>
      <c r="AF15" s="951"/>
      <c r="AG15" s="317"/>
      <c r="AH15" s="242" t="str">
        <f t="shared" ca="1" si="1"/>
        <v/>
      </c>
      <c r="AI15" s="243" t="str">
        <f t="shared" si="5"/>
        <v/>
      </c>
      <c r="AJ15" s="317"/>
      <c r="AK15" s="325" t="str">
        <f t="shared" si="6"/>
        <v/>
      </c>
      <c r="AL15" s="326" t="str">
        <f t="shared" si="7"/>
        <v/>
      </c>
      <c r="AM15" s="317"/>
      <c r="AN15" s="246" t="str">
        <f t="shared" si="8"/>
        <v/>
      </c>
      <c r="AO15" s="317"/>
      <c r="AP15" s="327" t="str" cm="1">
        <f t="array" aca="1" ref="AP15" ca="1">IF(AND($L15=1,ISNUMBER(INDIRECT(ADDRESS(ROW(),COLUMN()-_chom_perc_gap)))), INDIRECT(ADDRESS(ROW(),COLUMN()-_chom_perc_gap))*(1-AP$5)*(1-$BJ$5), "")</f>
        <v/>
      </c>
      <c r="AQ15" s="328" t="str" cm="1">
        <f t="array" aca="1" ref="AQ15" ca="1">IF(AND($L15=1,ISNUMBER(INDIRECT(ADDRESS(ROW(),COLUMN()-_chom_perc_gap)))), INDIRECT(ADDRESS(ROW(),COLUMN()-_chom_perc_gap))*(1-AQ$5)*(1-$BJ$5), "")</f>
        <v/>
      </c>
      <c r="AR15" s="328" t="str" cm="1">
        <f t="array" aca="1" ref="AR15" ca="1">IF(AND($L15=1,ISNUMBER(INDIRECT(ADDRESS(ROW(),COLUMN()-_chom_perc_gap)))), INDIRECT(ADDRESS(ROW(),COLUMN()-_chom_perc_gap))*(1-AR$5)*(1-$BJ$5), "")</f>
        <v/>
      </c>
      <c r="AS15" s="328" t="str" cm="1">
        <f t="array" aca="1" ref="AS15" ca="1">IF(AND($L15=1,ISNUMBER(INDIRECT(ADDRESS(ROW(),COLUMN()-_chom_perc_gap)))), INDIRECT(ADDRESS(ROW(),COLUMN()-_chom_perc_gap))*(1-AS$5)*(1-$BJ$5), "")</f>
        <v/>
      </c>
      <c r="AT15" s="328" t="str" cm="1">
        <f t="array" aca="1" ref="AT15" ca="1">IF(AND($L15=1,ISNUMBER(INDIRECT(ADDRESS(ROW(),COLUMN()-_chom_perc_gap)))), INDIRECT(ADDRESS(ROW(),COLUMN()-_chom_perc_gap))*(1-AT$5)*(1-$BJ$5), "")</f>
        <v/>
      </c>
      <c r="AU15" s="328" t="str" cm="1">
        <f t="array" aca="1" ref="AU15" ca="1">IF(AND($L15=1,ISNUMBER(INDIRECT(ADDRESS(ROW(),COLUMN()-_chom_perc_gap)))), INDIRECT(ADDRESS(ROW(),COLUMN()-_chom_perc_gap))*(1-AU$5)*(1-$BJ$5), "")</f>
        <v/>
      </c>
      <c r="AV15" s="328" t="str" cm="1">
        <f t="array" aca="1" ref="AV15" ca="1">IF(AND($L15=1,ISNUMBER(INDIRECT(ADDRESS(ROW(),COLUMN()-_chom_perc_gap)))), INDIRECT(ADDRESS(ROW(),COLUMN()-_chom_perc_gap))*(1-AV$5)*(1-$BJ$5), "")</f>
        <v/>
      </c>
      <c r="AW15" s="328" t="str" cm="1">
        <f t="array" aca="1" ref="AW15" ca="1">IF(AND($L15=1,ISNUMBER(INDIRECT(ADDRESS(ROW(),COLUMN()-_chom_perc_gap)))), INDIRECT(ADDRESS(ROW(),COLUMN()-_chom_perc_gap))*(1-AW$5)*(1-$BJ$5), "")</f>
        <v/>
      </c>
      <c r="AX15" s="328" t="str" cm="1">
        <f t="array" aca="1" ref="AX15" ca="1">IF(AND($L15=1,ISNUMBER(INDIRECT(ADDRESS(ROW(),COLUMN()-_chom_perc_gap)))), INDIRECT(ADDRESS(ROW(),COLUMN()-_chom_perc_gap))*(1-AX$5)*(1-$BJ$5), "")</f>
        <v/>
      </c>
      <c r="AY15" s="328" t="str" cm="1">
        <f t="array" aca="1" ref="AY15" ca="1">IF(AND($L15=1,ISNUMBER(INDIRECT(ADDRESS(ROW(),COLUMN()-_chom_perc_gap)))), INDIRECT(ADDRESS(ROW(),COLUMN()-_chom_perc_gap))*(1-AY$5)*(1-$BJ$5), "")</f>
        <v/>
      </c>
      <c r="AZ15" s="328" t="str" cm="1">
        <f t="array" aca="1" ref="AZ15" ca="1">IF(AND($L15=1,ISNUMBER(INDIRECT(ADDRESS(ROW(),COLUMN()-_chom_perc_gap)))), INDIRECT(ADDRESS(ROW(),COLUMN()-_chom_perc_gap))*(1-AZ$5)*(1-$BJ$5), "")</f>
        <v/>
      </c>
      <c r="BA15" s="328" t="str" cm="1">
        <f t="array" aca="1" ref="BA15" ca="1">IF(AND($L15=1,ISNUMBER(INDIRECT(ADDRESS(ROW(),COLUMN()-_chom_perc_gap)))), INDIRECT(ADDRESS(ROW(),COLUMN()-_chom_perc_gap))*(1-BA$5)*(1-$BJ$5), "")</f>
        <v/>
      </c>
      <c r="BB15" s="328" t="str" cm="1">
        <f t="array" aca="1" ref="BB15" ca="1">IF(AND($L15=1,ISNUMBER(INDIRECT(ADDRESS(ROW(),COLUMN()-_chom_perc_gap)))), INDIRECT(ADDRESS(ROW(),COLUMN()-_chom_perc_gap))*(1-BB$5)*(1-$BJ$5), "")</f>
        <v/>
      </c>
      <c r="BC15" s="328" t="str" cm="1">
        <f t="array" aca="1" ref="BC15" ca="1">IF(AND($L15=1,ISNUMBER(INDIRECT(ADDRESS(ROW(),COLUMN()-_chom_perc_gap)))), INDIRECT(ADDRESS(ROW(),COLUMN()-_chom_perc_gap))*(1-BC$5)*(1-$BJ$5), "")</f>
        <v/>
      </c>
      <c r="BD15" s="328" t="str" cm="1">
        <f t="array" aca="1" ref="BD15" ca="1">IF(AND($L15=1,ISNUMBER(INDIRECT(ADDRESS(ROW(),COLUMN()-_chom_perc_gap)))), INDIRECT(ADDRESS(ROW(),COLUMN()-_chom_perc_gap))*(1-BD$5)*(1-$BJ$5), "")</f>
        <v/>
      </c>
      <c r="BE15" s="329" t="str" cm="1">
        <f t="array" aca="1" ref="BE15" ca="1">IF(AND($L15=1,ISNUMBER(INDIRECT(ADDRESS(ROW(),COLUMN()-_chom_perc_gap)))), INDIRECT(ADDRESS(ROW(),COLUMN()-_chom_perc_gap))*(1-BE$5)*(1-$BJ$5), "")</f>
        <v/>
      </c>
      <c r="BF15" s="317"/>
      <c r="BG15" s="330" t="str">
        <f t="shared" si="9"/>
        <v/>
      </c>
      <c r="BH15" s="331" t="str">
        <f t="shared" si="10"/>
        <v/>
      </c>
      <c r="BI15" s="336"/>
      <c r="BJ15" s="337" t="str">
        <f>IF(BI15&gt;0,(VLOOKUP(BI15,Utils!$H$26:$I$31,2,0)),"")</f>
        <v/>
      </c>
      <c r="BL15" s="335" t="e">
        <f>IF(AND(H15&lt;&gt;1,H15&gt;186*'ראשי-פרטים כלליים וריכוז הוצאות'!$D$10),1,0)</f>
        <v>#VALUE!</v>
      </c>
      <c r="BM15" s="335" t="e">
        <f>IF(AND(G15&lt;&gt;"",E15=#REF!,#REF!/#REF!&gt;50%),1,0)</f>
        <v>#REF!</v>
      </c>
    </row>
    <row r="16" spans="2:65" s="334" customFormat="1" ht="14.95" customHeight="1" x14ac:dyDescent="0.25">
      <c r="B16" s="938">
        <v>8</v>
      </c>
      <c r="C16" s="945"/>
      <c r="D16" s="575"/>
      <c r="E16" s="572"/>
      <c r="F16" s="599"/>
      <c r="G16" s="600"/>
      <c r="H16" s="601"/>
      <c r="I16" s="576"/>
      <c r="J16" s="577"/>
      <c r="K16" s="317"/>
      <c r="L16" s="147">
        <f t="shared" si="2"/>
        <v>0</v>
      </c>
      <c r="M16" s="324" t="str">
        <f t="shared" ca="1" si="0"/>
        <v/>
      </c>
      <c r="N16" s="852" t="str">
        <f t="shared" si="3"/>
        <v/>
      </c>
      <c r="O16" s="852" t="str">
        <f t="shared" si="4"/>
        <v>$Q$16:$AF$16</v>
      </c>
      <c r="P16" s="317"/>
      <c r="Q16" s="950"/>
      <c r="R16" s="607"/>
      <c r="S16" s="607"/>
      <c r="T16" s="607"/>
      <c r="U16" s="607"/>
      <c r="V16" s="607"/>
      <c r="W16" s="607"/>
      <c r="X16" s="607"/>
      <c r="Y16" s="607"/>
      <c r="Z16" s="607"/>
      <c r="AA16" s="607"/>
      <c r="AB16" s="607"/>
      <c r="AC16" s="607"/>
      <c r="AD16" s="607"/>
      <c r="AE16" s="607"/>
      <c r="AF16" s="951"/>
      <c r="AG16" s="317"/>
      <c r="AH16" s="242" t="str">
        <f t="shared" ca="1" si="1"/>
        <v/>
      </c>
      <c r="AI16" s="243" t="str">
        <f t="shared" si="5"/>
        <v/>
      </c>
      <c r="AJ16" s="317"/>
      <c r="AK16" s="325" t="str">
        <f t="shared" si="6"/>
        <v/>
      </c>
      <c r="AL16" s="326" t="str">
        <f t="shared" si="7"/>
        <v/>
      </c>
      <c r="AM16" s="317"/>
      <c r="AN16" s="246" t="str">
        <f t="shared" si="8"/>
        <v/>
      </c>
      <c r="AO16" s="317"/>
      <c r="AP16" s="327" t="str" cm="1">
        <f t="array" aca="1" ref="AP16" ca="1">IF(AND($L16=1,ISNUMBER(INDIRECT(ADDRESS(ROW(),COLUMN()-_chom_perc_gap)))), INDIRECT(ADDRESS(ROW(),COLUMN()-_chom_perc_gap))*(1-AP$5)*(1-$BJ$5), "")</f>
        <v/>
      </c>
      <c r="AQ16" s="328" t="str" cm="1">
        <f t="array" aca="1" ref="AQ16" ca="1">IF(AND($L16=1,ISNUMBER(INDIRECT(ADDRESS(ROW(),COLUMN()-_chom_perc_gap)))), INDIRECT(ADDRESS(ROW(),COLUMN()-_chom_perc_gap))*(1-AQ$5)*(1-$BJ$5), "")</f>
        <v/>
      </c>
      <c r="AR16" s="328" t="str" cm="1">
        <f t="array" aca="1" ref="AR16" ca="1">IF(AND($L16=1,ISNUMBER(INDIRECT(ADDRESS(ROW(),COLUMN()-_chom_perc_gap)))), INDIRECT(ADDRESS(ROW(),COLUMN()-_chom_perc_gap))*(1-AR$5)*(1-$BJ$5), "")</f>
        <v/>
      </c>
      <c r="AS16" s="328" t="str" cm="1">
        <f t="array" aca="1" ref="AS16" ca="1">IF(AND($L16=1,ISNUMBER(INDIRECT(ADDRESS(ROW(),COLUMN()-_chom_perc_gap)))), INDIRECT(ADDRESS(ROW(),COLUMN()-_chom_perc_gap))*(1-AS$5)*(1-$BJ$5), "")</f>
        <v/>
      </c>
      <c r="AT16" s="328" t="str" cm="1">
        <f t="array" aca="1" ref="AT16" ca="1">IF(AND($L16=1,ISNUMBER(INDIRECT(ADDRESS(ROW(),COLUMN()-_chom_perc_gap)))), INDIRECT(ADDRESS(ROW(),COLUMN()-_chom_perc_gap))*(1-AT$5)*(1-$BJ$5), "")</f>
        <v/>
      </c>
      <c r="AU16" s="328" t="str" cm="1">
        <f t="array" aca="1" ref="AU16" ca="1">IF(AND($L16=1,ISNUMBER(INDIRECT(ADDRESS(ROW(),COLUMN()-_chom_perc_gap)))), INDIRECT(ADDRESS(ROW(),COLUMN()-_chom_perc_gap))*(1-AU$5)*(1-$BJ$5), "")</f>
        <v/>
      </c>
      <c r="AV16" s="328" t="str" cm="1">
        <f t="array" aca="1" ref="AV16" ca="1">IF(AND($L16=1,ISNUMBER(INDIRECT(ADDRESS(ROW(),COLUMN()-_chom_perc_gap)))), INDIRECT(ADDRESS(ROW(),COLUMN()-_chom_perc_gap))*(1-AV$5)*(1-$BJ$5), "")</f>
        <v/>
      </c>
      <c r="AW16" s="328" t="str" cm="1">
        <f t="array" aca="1" ref="AW16" ca="1">IF(AND($L16=1,ISNUMBER(INDIRECT(ADDRESS(ROW(),COLUMN()-_chom_perc_gap)))), INDIRECT(ADDRESS(ROW(),COLUMN()-_chom_perc_gap))*(1-AW$5)*(1-$BJ$5), "")</f>
        <v/>
      </c>
      <c r="AX16" s="328" t="str" cm="1">
        <f t="array" aca="1" ref="AX16" ca="1">IF(AND($L16=1,ISNUMBER(INDIRECT(ADDRESS(ROW(),COLUMN()-_chom_perc_gap)))), INDIRECT(ADDRESS(ROW(),COLUMN()-_chom_perc_gap))*(1-AX$5)*(1-$BJ$5), "")</f>
        <v/>
      </c>
      <c r="AY16" s="328" t="str" cm="1">
        <f t="array" aca="1" ref="AY16" ca="1">IF(AND($L16=1,ISNUMBER(INDIRECT(ADDRESS(ROW(),COLUMN()-_chom_perc_gap)))), INDIRECT(ADDRESS(ROW(),COLUMN()-_chom_perc_gap))*(1-AY$5)*(1-$BJ$5), "")</f>
        <v/>
      </c>
      <c r="AZ16" s="328" t="str" cm="1">
        <f t="array" aca="1" ref="AZ16" ca="1">IF(AND($L16=1,ISNUMBER(INDIRECT(ADDRESS(ROW(),COLUMN()-_chom_perc_gap)))), INDIRECT(ADDRESS(ROW(),COLUMN()-_chom_perc_gap))*(1-AZ$5)*(1-$BJ$5), "")</f>
        <v/>
      </c>
      <c r="BA16" s="328" t="str" cm="1">
        <f t="array" aca="1" ref="BA16" ca="1">IF(AND($L16=1,ISNUMBER(INDIRECT(ADDRESS(ROW(),COLUMN()-_chom_perc_gap)))), INDIRECT(ADDRESS(ROW(),COLUMN()-_chom_perc_gap))*(1-BA$5)*(1-$BJ$5), "")</f>
        <v/>
      </c>
      <c r="BB16" s="328" t="str" cm="1">
        <f t="array" aca="1" ref="BB16" ca="1">IF(AND($L16=1,ISNUMBER(INDIRECT(ADDRESS(ROW(),COLUMN()-_chom_perc_gap)))), INDIRECT(ADDRESS(ROW(),COLUMN()-_chom_perc_gap))*(1-BB$5)*(1-$BJ$5), "")</f>
        <v/>
      </c>
      <c r="BC16" s="328" t="str" cm="1">
        <f t="array" aca="1" ref="BC16" ca="1">IF(AND($L16=1,ISNUMBER(INDIRECT(ADDRESS(ROW(),COLUMN()-_chom_perc_gap)))), INDIRECT(ADDRESS(ROW(),COLUMN()-_chom_perc_gap))*(1-BC$5)*(1-$BJ$5), "")</f>
        <v/>
      </c>
      <c r="BD16" s="328" t="str" cm="1">
        <f t="array" aca="1" ref="BD16" ca="1">IF(AND($L16=1,ISNUMBER(INDIRECT(ADDRESS(ROW(),COLUMN()-_chom_perc_gap)))), INDIRECT(ADDRESS(ROW(),COLUMN()-_chom_perc_gap))*(1-BD$5)*(1-$BJ$5), "")</f>
        <v/>
      </c>
      <c r="BE16" s="329" t="str" cm="1">
        <f t="array" aca="1" ref="BE16" ca="1">IF(AND($L16=1,ISNUMBER(INDIRECT(ADDRESS(ROW(),COLUMN()-_chom_perc_gap)))), INDIRECT(ADDRESS(ROW(),COLUMN()-_chom_perc_gap))*(1-BE$5)*(1-$BJ$5), "")</f>
        <v/>
      </c>
      <c r="BF16" s="317"/>
      <c r="BG16" s="330" t="str">
        <f t="shared" si="9"/>
        <v/>
      </c>
      <c r="BH16" s="331" t="str">
        <f t="shared" si="10"/>
        <v/>
      </c>
      <c r="BI16" s="336"/>
      <c r="BJ16" s="337" t="str">
        <f>IF(BI16&gt;0,(VLOOKUP(BI16,Utils!$H$26:$I$31,2,0)),"")</f>
        <v/>
      </c>
      <c r="BL16" s="335" t="e">
        <f>IF(AND(H16&lt;&gt;1,H16&gt;186*'ראשי-פרטים כלליים וריכוז הוצאות'!$D$10),1,0)</f>
        <v>#VALUE!</v>
      </c>
      <c r="BM16" s="335" t="e">
        <f>IF(AND(G16&lt;&gt;"",E16=#REF!,#REF!/#REF!&gt;50%),1,0)</f>
        <v>#REF!</v>
      </c>
    </row>
    <row r="17" spans="2:65" s="334" customFormat="1" ht="14.95" customHeight="1" x14ac:dyDescent="0.25">
      <c r="B17" s="938">
        <v>9</v>
      </c>
      <c r="C17" s="945"/>
      <c r="D17" s="575"/>
      <c r="E17" s="572"/>
      <c r="F17" s="599"/>
      <c r="G17" s="600"/>
      <c r="H17" s="601"/>
      <c r="I17" s="576"/>
      <c r="J17" s="577"/>
      <c r="K17" s="317"/>
      <c r="L17" s="147">
        <f t="shared" si="2"/>
        <v>0</v>
      </c>
      <c r="M17" s="324" t="str">
        <f t="shared" ca="1" si="0"/>
        <v/>
      </c>
      <c r="N17" s="852" t="str">
        <f t="shared" si="3"/>
        <v/>
      </c>
      <c r="O17" s="852" t="str">
        <f t="shared" si="4"/>
        <v>$Q$17:$AF$17</v>
      </c>
      <c r="P17" s="317"/>
      <c r="Q17" s="950"/>
      <c r="R17" s="607"/>
      <c r="S17" s="607"/>
      <c r="T17" s="607"/>
      <c r="U17" s="607"/>
      <c r="V17" s="607"/>
      <c r="W17" s="607"/>
      <c r="X17" s="607"/>
      <c r="Y17" s="607"/>
      <c r="Z17" s="607"/>
      <c r="AA17" s="607"/>
      <c r="AB17" s="607"/>
      <c r="AC17" s="607"/>
      <c r="AD17" s="607"/>
      <c r="AE17" s="607"/>
      <c r="AF17" s="951"/>
      <c r="AG17" s="317"/>
      <c r="AH17" s="242" t="str">
        <f t="shared" ca="1" si="1"/>
        <v/>
      </c>
      <c r="AI17" s="243" t="str">
        <f t="shared" si="5"/>
        <v/>
      </c>
      <c r="AJ17" s="317"/>
      <c r="AK17" s="325" t="str">
        <f t="shared" si="6"/>
        <v/>
      </c>
      <c r="AL17" s="326" t="str">
        <f t="shared" si="7"/>
        <v/>
      </c>
      <c r="AM17" s="317"/>
      <c r="AN17" s="246" t="str">
        <f t="shared" si="8"/>
        <v/>
      </c>
      <c r="AO17" s="317"/>
      <c r="AP17" s="327" t="str" cm="1">
        <f t="array" aca="1" ref="AP17" ca="1">IF(AND($L17=1,ISNUMBER(INDIRECT(ADDRESS(ROW(),COLUMN()-_chom_perc_gap)))), INDIRECT(ADDRESS(ROW(),COLUMN()-_chom_perc_gap))*(1-AP$5)*(1-$BJ$5), "")</f>
        <v/>
      </c>
      <c r="AQ17" s="328" t="str" cm="1">
        <f t="array" aca="1" ref="AQ17" ca="1">IF(AND($L17=1,ISNUMBER(INDIRECT(ADDRESS(ROW(),COLUMN()-_chom_perc_gap)))), INDIRECT(ADDRESS(ROW(),COLUMN()-_chom_perc_gap))*(1-AQ$5)*(1-$BJ$5), "")</f>
        <v/>
      </c>
      <c r="AR17" s="328" t="str" cm="1">
        <f t="array" aca="1" ref="AR17" ca="1">IF(AND($L17=1,ISNUMBER(INDIRECT(ADDRESS(ROW(),COLUMN()-_chom_perc_gap)))), INDIRECT(ADDRESS(ROW(),COLUMN()-_chom_perc_gap))*(1-AR$5)*(1-$BJ$5), "")</f>
        <v/>
      </c>
      <c r="AS17" s="328" t="str" cm="1">
        <f t="array" aca="1" ref="AS17" ca="1">IF(AND($L17=1,ISNUMBER(INDIRECT(ADDRESS(ROW(),COLUMN()-_chom_perc_gap)))), INDIRECT(ADDRESS(ROW(),COLUMN()-_chom_perc_gap))*(1-AS$5)*(1-$BJ$5), "")</f>
        <v/>
      </c>
      <c r="AT17" s="328" t="str" cm="1">
        <f t="array" aca="1" ref="AT17" ca="1">IF(AND($L17=1,ISNUMBER(INDIRECT(ADDRESS(ROW(),COLUMN()-_chom_perc_gap)))), INDIRECT(ADDRESS(ROW(),COLUMN()-_chom_perc_gap))*(1-AT$5)*(1-$BJ$5), "")</f>
        <v/>
      </c>
      <c r="AU17" s="328" t="str" cm="1">
        <f t="array" aca="1" ref="AU17" ca="1">IF(AND($L17=1,ISNUMBER(INDIRECT(ADDRESS(ROW(),COLUMN()-_chom_perc_gap)))), INDIRECT(ADDRESS(ROW(),COLUMN()-_chom_perc_gap))*(1-AU$5)*(1-$BJ$5), "")</f>
        <v/>
      </c>
      <c r="AV17" s="328" t="str" cm="1">
        <f t="array" aca="1" ref="AV17" ca="1">IF(AND($L17=1,ISNUMBER(INDIRECT(ADDRESS(ROW(),COLUMN()-_chom_perc_gap)))), INDIRECT(ADDRESS(ROW(),COLUMN()-_chom_perc_gap))*(1-AV$5)*(1-$BJ$5), "")</f>
        <v/>
      </c>
      <c r="AW17" s="328" t="str" cm="1">
        <f t="array" aca="1" ref="AW17" ca="1">IF(AND($L17=1,ISNUMBER(INDIRECT(ADDRESS(ROW(),COLUMN()-_chom_perc_gap)))), INDIRECT(ADDRESS(ROW(),COLUMN()-_chom_perc_gap))*(1-AW$5)*(1-$BJ$5), "")</f>
        <v/>
      </c>
      <c r="AX17" s="328" t="str" cm="1">
        <f t="array" aca="1" ref="AX17" ca="1">IF(AND($L17=1,ISNUMBER(INDIRECT(ADDRESS(ROW(),COLUMN()-_chom_perc_gap)))), INDIRECT(ADDRESS(ROW(),COLUMN()-_chom_perc_gap))*(1-AX$5)*(1-$BJ$5), "")</f>
        <v/>
      </c>
      <c r="AY17" s="328" t="str" cm="1">
        <f t="array" aca="1" ref="AY17" ca="1">IF(AND($L17=1,ISNUMBER(INDIRECT(ADDRESS(ROW(),COLUMN()-_chom_perc_gap)))), INDIRECT(ADDRESS(ROW(),COLUMN()-_chom_perc_gap))*(1-AY$5)*(1-$BJ$5), "")</f>
        <v/>
      </c>
      <c r="AZ17" s="328" t="str" cm="1">
        <f t="array" aca="1" ref="AZ17" ca="1">IF(AND($L17=1,ISNUMBER(INDIRECT(ADDRESS(ROW(),COLUMN()-_chom_perc_gap)))), INDIRECT(ADDRESS(ROW(),COLUMN()-_chom_perc_gap))*(1-AZ$5)*(1-$BJ$5), "")</f>
        <v/>
      </c>
      <c r="BA17" s="328" t="str" cm="1">
        <f t="array" aca="1" ref="BA17" ca="1">IF(AND($L17=1,ISNUMBER(INDIRECT(ADDRESS(ROW(),COLUMN()-_chom_perc_gap)))), INDIRECT(ADDRESS(ROW(),COLUMN()-_chom_perc_gap))*(1-BA$5)*(1-$BJ$5), "")</f>
        <v/>
      </c>
      <c r="BB17" s="328" t="str" cm="1">
        <f t="array" aca="1" ref="BB17" ca="1">IF(AND($L17=1,ISNUMBER(INDIRECT(ADDRESS(ROW(),COLUMN()-_chom_perc_gap)))), INDIRECT(ADDRESS(ROW(),COLUMN()-_chom_perc_gap))*(1-BB$5)*(1-$BJ$5), "")</f>
        <v/>
      </c>
      <c r="BC17" s="328" t="str" cm="1">
        <f t="array" aca="1" ref="BC17" ca="1">IF(AND($L17=1,ISNUMBER(INDIRECT(ADDRESS(ROW(),COLUMN()-_chom_perc_gap)))), INDIRECT(ADDRESS(ROW(),COLUMN()-_chom_perc_gap))*(1-BC$5)*(1-$BJ$5), "")</f>
        <v/>
      </c>
      <c r="BD17" s="328" t="str" cm="1">
        <f t="array" aca="1" ref="BD17" ca="1">IF(AND($L17=1,ISNUMBER(INDIRECT(ADDRESS(ROW(),COLUMN()-_chom_perc_gap)))), INDIRECT(ADDRESS(ROW(),COLUMN()-_chom_perc_gap))*(1-BD$5)*(1-$BJ$5), "")</f>
        <v/>
      </c>
      <c r="BE17" s="329" t="str" cm="1">
        <f t="array" aca="1" ref="BE17" ca="1">IF(AND($L17=1,ISNUMBER(INDIRECT(ADDRESS(ROW(),COLUMN()-_chom_perc_gap)))), INDIRECT(ADDRESS(ROW(),COLUMN()-_chom_perc_gap))*(1-BE$5)*(1-$BJ$5), "")</f>
        <v/>
      </c>
      <c r="BF17" s="317"/>
      <c r="BG17" s="330" t="str">
        <f t="shared" si="9"/>
        <v/>
      </c>
      <c r="BH17" s="331" t="str">
        <f t="shared" si="10"/>
        <v/>
      </c>
      <c r="BI17" s="336"/>
      <c r="BJ17" s="337" t="str">
        <f>IF(BI17&gt;0,(VLOOKUP(BI17,Utils!$H$26:$I$31,2,0)),"")</f>
        <v/>
      </c>
      <c r="BL17" s="335" t="e">
        <f>IF(AND(H17&lt;&gt;1,H17&gt;186*'ראשי-פרטים כלליים וריכוז הוצאות'!$D$10),1,0)</f>
        <v>#VALUE!</v>
      </c>
      <c r="BM17" s="335" t="e">
        <f>IF(AND(G17&lt;&gt;"",E17=#REF!,#REF!/#REF!&gt;50%),1,0)</f>
        <v>#REF!</v>
      </c>
    </row>
    <row r="18" spans="2:65" s="334" customFormat="1" ht="14.95" customHeight="1" x14ac:dyDescent="0.25">
      <c r="B18" s="938">
        <v>10</v>
      </c>
      <c r="C18" s="945"/>
      <c r="D18" s="575"/>
      <c r="E18" s="572"/>
      <c r="F18" s="599"/>
      <c r="G18" s="600"/>
      <c r="H18" s="601"/>
      <c r="I18" s="576"/>
      <c r="J18" s="577"/>
      <c r="K18" s="317"/>
      <c r="L18" s="147">
        <f t="shared" si="2"/>
        <v>0</v>
      </c>
      <c r="M18" s="324" t="str">
        <f t="shared" ca="1" si="0"/>
        <v/>
      </c>
      <c r="N18" s="852" t="str">
        <f t="shared" si="3"/>
        <v/>
      </c>
      <c r="O18" s="852" t="str">
        <f t="shared" si="4"/>
        <v>$Q$18:$AF$18</v>
      </c>
      <c r="P18" s="317"/>
      <c r="Q18" s="950"/>
      <c r="R18" s="607"/>
      <c r="S18" s="607"/>
      <c r="T18" s="607"/>
      <c r="U18" s="607"/>
      <c r="V18" s="607"/>
      <c r="W18" s="607"/>
      <c r="X18" s="607"/>
      <c r="Y18" s="607"/>
      <c r="Z18" s="607"/>
      <c r="AA18" s="607"/>
      <c r="AB18" s="607"/>
      <c r="AC18" s="607"/>
      <c r="AD18" s="607"/>
      <c r="AE18" s="607"/>
      <c r="AF18" s="951"/>
      <c r="AG18" s="317"/>
      <c r="AH18" s="242" t="str">
        <f t="shared" ca="1" si="1"/>
        <v/>
      </c>
      <c r="AI18" s="243" t="str">
        <f t="shared" si="5"/>
        <v/>
      </c>
      <c r="AJ18" s="317"/>
      <c r="AK18" s="325" t="str">
        <f t="shared" si="6"/>
        <v/>
      </c>
      <c r="AL18" s="326" t="str">
        <f t="shared" si="7"/>
        <v/>
      </c>
      <c r="AM18" s="317"/>
      <c r="AN18" s="246" t="str">
        <f t="shared" si="8"/>
        <v/>
      </c>
      <c r="AO18" s="317"/>
      <c r="AP18" s="327" t="str" cm="1">
        <f t="array" aca="1" ref="AP18" ca="1">IF(AND($L18=1,ISNUMBER(INDIRECT(ADDRESS(ROW(),COLUMN()-_chom_perc_gap)))), INDIRECT(ADDRESS(ROW(),COLUMN()-_chom_perc_gap))*(1-AP$5)*(1-$BJ$5), "")</f>
        <v/>
      </c>
      <c r="AQ18" s="328" t="str" cm="1">
        <f t="array" aca="1" ref="AQ18" ca="1">IF(AND($L18=1,ISNUMBER(INDIRECT(ADDRESS(ROW(),COLUMN()-_chom_perc_gap)))), INDIRECT(ADDRESS(ROW(),COLUMN()-_chom_perc_gap))*(1-AQ$5)*(1-$BJ$5), "")</f>
        <v/>
      </c>
      <c r="AR18" s="328" t="str" cm="1">
        <f t="array" aca="1" ref="AR18" ca="1">IF(AND($L18=1,ISNUMBER(INDIRECT(ADDRESS(ROW(),COLUMN()-_chom_perc_gap)))), INDIRECT(ADDRESS(ROW(),COLUMN()-_chom_perc_gap))*(1-AR$5)*(1-$BJ$5), "")</f>
        <v/>
      </c>
      <c r="AS18" s="328" t="str" cm="1">
        <f t="array" aca="1" ref="AS18" ca="1">IF(AND($L18=1,ISNUMBER(INDIRECT(ADDRESS(ROW(),COLUMN()-_chom_perc_gap)))), INDIRECT(ADDRESS(ROW(),COLUMN()-_chom_perc_gap))*(1-AS$5)*(1-$BJ$5), "")</f>
        <v/>
      </c>
      <c r="AT18" s="328" t="str" cm="1">
        <f t="array" aca="1" ref="AT18" ca="1">IF(AND($L18=1,ISNUMBER(INDIRECT(ADDRESS(ROW(),COLUMN()-_chom_perc_gap)))), INDIRECT(ADDRESS(ROW(),COLUMN()-_chom_perc_gap))*(1-AT$5)*(1-$BJ$5), "")</f>
        <v/>
      </c>
      <c r="AU18" s="328" t="str" cm="1">
        <f t="array" aca="1" ref="AU18" ca="1">IF(AND($L18=1,ISNUMBER(INDIRECT(ADDRESS(ROW(),COLUMN()-_chom_perc_gap)))), INDIRECT(ADDRESS(ROW(),COLUMN()-_chom_perc_gap))*(1-AU$5)*(1-$BJ$5), "")</f>
        <v/>
      </c>
      <c r="AV18" s="328" t="str" cm="1">
        <f t="array" aca="1" ref="AV18" ca="1">IF(AND($L18=1,ISNUMBER(INDIRECT(ADDRESS(ROW(),COLUMN()-_chom_perc_gap)))), INDIRECT(ADDRESS(ROW(),COLUMN()-_chom_perc_gap))*(1-AV$5)*(1-$BJ$5), "")</f>
        <v/>
      </c>
      <c r="AW18" s="328" t="str" cm="1">
        <f t="array" aca="1" ref="AW18" ca="1">IF(AND($L18=1,ISNUMBER(INDIRECT(ADDRESS(ROW(),COLUMN()-_chom_perc_gap)))), INDIRECT(ADDRESS(ROW(),COLUMN()-_chom_perc_gap))*(1-AW$5)*(1-$BJ$5), "")</f>
        <v/>
      </c>
      <c r="AX18" s="328" t="str" cm="1">
        <f t="array" aca="1" ref="AX18" ca="1">IF(AND($L18=1,ISNUMBER(INDIRECT(ADDRESS(ROW(),COLUMN()-_chom_perc_gap)))), INDIRECT(ADDRESS(ROW(),COLUMN()-_chom_perc_gap))*(1-AX$5)*(1-$BJ$5), "")</f>
        <v/>
      </c>
      <c r="AY18" s="328" t="str" cm="1">
        <f t="array" aca="1" ref="AY18" ca="1">IF(AND($L18=1,ISNUMBER(INDIRECT(ADDRESS(ROW(),COLUMN()-_chom_perc_gap)))), INDIRECT(ADDRESS(ROW(),COLUMN()-_chom_perc_gap))*(1-AY$5)*(1-$BJ$5), "")</f>
        <v/>
      </c>
      <c r="AZ18" s="328" t="str" cm="1">
        <f t="array" aca="1" ref="AZ18" ca="1">IF(AND($L18=1,ISNUMBER(INDIRECT(ADDRESS(ROW(),COLUMN()-_chom_perc_gap)))), INDIRECT(ADDRESS(ROW(),COLUMN()-_chom_perc_gap))*(1-AZ$5)*(1-$BJ$5), "")</f>
        <v/>
      </c>
      <c r="BA18" s="328" t="str" cm="1">
        <f t="array" aca="1" ref="BA18" ca="1">IF(AND($L18=1,ISNUMBER(INDIRECT(ADDRESS(ROW(),COLUMN()-_chom_perc_gap)))), INDIRECT(ADDRESS(ROW(),COLUMN()-_chom_perc_gap))*(1-BA$5)*(1-$BJ$5), "")</f>
        <v/>
      </c>
      <c r="BB18" s="328" t="str" cm="1">
        <f t="array" aca="1" ref="BB18" ca="1">IF(AND($L18=1,ISNUMBER(INDIRECT(ADDRESS(ROW(),COLUMN()-_chom_perc_gap)))), INDIRECT(ADDRESS(ROW(),COLUMN()-_chom_perc_gap))*(1-BB$5)*(1-$BJ$5), "")</f>
        <v/>
      </c>
      <c r="BC18" s="328" t="str" cm="1">
        <f t="array" aca="1" ref="BC18" ca="1">IF(AND($L18=1,ISNUMBER(INDIRECT(ADDRESS(ROW(),COLUMN()-_chom_perc_gap)))), INDIRECT(ADDRESS(ROW(),COLUMN()-_chom_perc_gap))*(1-BC$5)*(1-$BJ$5), "")</f>
        <v/>
      </c>
      <c r="BD18" s="328" t="str" cm="1">
        <f t="array" aca="1" ref="BD18" ca="1">IF(AND($L18=1,ISNUMBER(INDIRECT(ADDRESS(ROW(),COLUMN()-_chom_perc_gap)))), INDIRECT(ADDRESS(ROW(),COLUMN()-_chom_perc_gap))*(1-BD$5)*(1-$BJ$5), "")</f>
        <v/>
      </c>
      <c r="BE18" s="329" t="str" cm="1">
        <f t="array" aca="1" ref="BE18" ca="1">IF(AND($L18=1,ISNUMBER(INDIRECT(ADDRESS(ROW(),COLUMN()-_chom_perc_gap)))), INDIRECT(ADDRESS(ROW(),COLUMN()-_chom_perc_gap))*(1-BE$5)*(1-$BJ$5), "")</f>
        <v/>
      </c>
      <c r="BF18" s="317"/>
      <c r="BG18" s="330" t="str">
        <f t="shared" si="9"/>
        <v/>
      </c>
      <c r="BH18" s="331" t="str">
        <f t="shared" si="10"/>
        <v/>
      </c>
      <c r="BI18" s="336"/>
      <c r="BJ18" s="337" t="str">
        <f>IF(BI18&gt;0,(VLOOKUP(BI18,Utils!$H$26:$I$31,2,0)),"")</f>
        <v/>
      </c>
      <c r="BL18" s="335" t="e">
        <f>IF(AND(H18&lt;&gt;1,H18&gt;186*'ראשי-פרטים כלליים וריכוז הוצאות'!$D$10),1,0)</f>
        <v>#VALUE!</v>
      </c>
      <c r="BM18" s="335" t="e">
        <f>IF(AND(G18&lt;&gt;"",E18=#REF!,#REF!/#REF!&gt;50%),1,0)</f>
        <v>#REF!</v>
      </c>
    </row>
    <row r="19" spans="2:65" s="334" customFormat="1" ht="14.95" customHeight="1" x14ac:dyDescent="0.25">
      <c r="B19" s="938">
        <v>11</v>
      </c>
      <c r="C19" s="945"/>
      <c r="D19" s="575"/>
      <c r="E19" s="572"/>
      <c r="F19" s="599"/>
      <c r="G19" s="600"/>
      <c r="H19" s="601"/>
      <c r="I19" s="576"/>
      <c r="J19" s="577"/>
      <c r="K19" s="317"/>
      <c r="L19" s="147">
        <f t="shared" si="2"/>
        <v>0</v>
      </c>
      <c r="M19" s="324" t="str">
        <f t="shared" ca="1" si="0"/>
        <v/>
      </c>
      <c r="N19" s="852" t="str">
        <f t="shared" si="3"/>
        <v/>
      </c>
      <c r="O19" s="852" t="str">
        <f t="shared" si="4"/>
        <v>$Q$19:$AF$19</v>
      </c>
      <c r="P19" s="317"/>
      <c r="Q19" s="950"/>
      <c r="R19" s="607"/>
      <c r="S19" s="607"/>
      <c r="T19" s="607"/>
      <c r="U19" s="607"/>
      <c r="V19" s="607"/>
      <c r="W19" s="607"/>
      <c r="X19" s="607"/>
      <c r="Y19" s="607"/>
      <c r="Z19" s="607"/>
      <c r="AA19" s="607"/>
      <c r="AB19" s="607"/>
      <c r="AC19" s="607"/>
      <c r="AD19" s="607"/>
      <c r="AE19" s="607"/>
      <c r="AF19" s="951"/>
      <c r="AG19" s="317"/>
      <c r="AH19" s="242" t="str">
        <f t="shared" ca="1" si="1"/>
        <v/>
      </c>
      <c r="AI19" s="243" t="str">
        <f t="shared" si="5"/>
        <v/>
      </c>
      <c r="AJ19" s="317"/>
      <c r="AK19" s="325" t="str">
        <f t="shared" si="6"/>
        <v/>
      </c>
      <c r="AL19" s="326" t="str">
        <f t="shared" si="7"/>
        <v/>
      </c>
      <c r="AM19" s="317"/>
      <c r="AN19" s="246" t="str">
        <f t="shared" si="8"/>
        <v/>
      </c>
      <c r="AO19" s="317"/>
      <c r="AP19" s="327" t="str" cm="1">
        <f t="array" aca="1" ref="AP19" ca="1">IF(AND($L19=1,ISNUMBER(INDIRECT(ADDRESS(ROW(),COLUMN()-_chom_perc_gap)))), INDIRECT(ADDRESS(ROW(),COLUMN()-_chom_perc_gap))*(1-AP$5)*(1-$BJ$5), "")</f>
        <v/>
      </c>
      <c r="AQ19" s="328" t="str" cm="1">
        <f t="array" aca="1" ref="AQ19" ca="1">IF(AND($L19=1,ISNUMBER(INDIRECT(ADDRESS(ROW(),COLUMN()-_chom_perc_gap)))), INDIRECT(ADDRESS(ROW(),COLUMN()-_chom_perc_gap))*(1-AQ$5)*(1-$BJ$5), "")</f>
        <v/>
      </c>
      <c r="AR19" s="328" t="str" cm="1">
        <f t="array" aca="1" ref="AR19" ca="1">IF(AND($L19=1,ISNUMBER(INDIRECT(ADDRESS(ROW(),COLUMN()-_chom_perc_gap)))), INDIRECT(ADDRESS(ROW(),COLUMN()-_chom_perc_gap))*(1-AR$5)*(1-$BJ$5), "")</f>
        <v/>
      </c>
      <c r="AS19" s="328" t="str" cm="1">
        <f t="array" aca="1" ref="AS19" ca="1">IF(AND($L19=1,ISNUMBER(INDIRECT(ADDRESS(ROW(),COLUMN()-_chom_perc_gap)))), INDIRECT(ADDRESS(ROW(),COLUMN()-_chom_perc_gap))*(1-AS$5)*(1-$BJ$5), "")</f>
        <v/>
      </c>
      <c r="AT19" s="328" t="str" cm="1">
        <f t="array" aca="1" ref="AT19" ca="1">IF(AND($L19=1,ISNUMBER(INDIRECT(ADDRESS(ROW(),COLUMN()-_chom_perc_gap)))), INDIRECT(ADDRESS(ROW(),COLUMN()-_chom_perc_gap))*(1-AT$5)*(1-$BJ$5), "")</f>
        <v/>
      </c>
      <c r="AU19" s="328" t="str" cm="1">
        <f t="array" aca="1" ref="AU19" ca="1">IF(AND($L19=1,ISNUMBER(INDIRECT(ADDRESS(ROW(),COLUMN()-_chom_perc_gap)))), INDIRECT(ADDRESS(ROW(),COLUMN()-_chom_perc_gap))*(1-AU$5)*(1-$BJ$5), "")</f>
        <v/>
      </c>
      <c r="AV19" s="328" t="str" cm="1">
        <f t="array" aca="1" ref="AV19" ca="1">IF(AND($L19=1,ISNUMBER(INDIRECT(ADDRESS(ROW(),COLUMN()-_chom_perc_gap)))), INDIRECT(ADDRESS(ROW(),COLUMN()-_chom_perc_gap))*(1-AV$5)*(1-$BJ$5), "")</f>
        <v/>
      </c>
      <c r="AW19" s="328" t="str" cm="1">
        <f t="array" aca="1" ref="AW19" ca="1">IF(AND($L19=1,ISNUMBER(INDIRECT(ADDRESS(ROW(),COLUMN()-_chom_perc_gap)))), INDIRECT(ADDRESS(ROW(),COLUMN()-_chom_perc_gap))*(1-AW$5)*(1-$BJ$5), "")</f>
        <v/>
      </c>
      <c r="AX19" s="328" t="str" cm="1">
        <f t="array" aca="1" ref="AX19" ca="1">IF(AND($L19=1,ISNUMBER(INDIRECT(ADDRESS(ROW(),COLUMN()-_chom_perc_gap)))), INDIRECT(ADDRESS(ROW(),COLUMN()-_chom_perc_gap))*(1-AX$5)*(1-$BJ$5), "")</f>
        <v/>
      </c>
      <c r="AY19" s="328" t="str" cm="1">
        <f t="array" aca="1" ref="AY19" ca="1">IF(AND($L19=1,ISNUMBER(INDIRECT(ADDRESS(ROW(),COLUMN()-_chom_perc_gap)))), INDIRECT(ADDRESS(ROW(),COLUMN()-_chom_perc_gap))*(1-AY$5)*(1-$BJ$5), "")</f>
        <v/>
      </c>
      <c r="AZ19" s="328" t="str" cm="1">
        <f t="array" aca="1" ref="AZ19" ca="1">IF(AND($L19=1,ISNUMBER(INDIRECT(ADDRESS(ROW(),COLUMN()-_chom_perc_gap)))), INDIRECT(ADDRESS(ROW(),COLUMN()-_chom_perc_gap))*(1-AZ$5)*(1-$BJ$5), "")</f>
        <v/>
      </c>
      <c r="BA19" s="328" t="str" cm="1">
        <f t="array" aca="1" ref="BA19" ca="1">IF(AND($L19=1,ISNUMBER(INDIRECT(ADDRESS(ROW(),COLUMN()-_chom_perc_gap)))), INDIRECT(ADDRESS(ROW(),COLUMN()-_chom_perc_gap))*(1-BA$5)*(1-$BJ$5), "")</f>
        <v/>
      </c>
      <c r="BB19" s="328" t="str" cm="1">
        <f t="array" aca="1" ref="BB19" ca="1">IF(AND($L19=1,ISNUMBER(INDIRECT(ADDRESS(ROW(),COLUMN()-_chom_perc_gap)))), INDIRECT(ADDRESS(ROW(),COLUMN()-_chom_perc_gap))*(1-BB$5)*(1-$BJ$5), "")</f>
        <v/>
      </c>
      <c r="BC19" s="328" t="str" cm="1">
        <f t="array" aca="1" ref="BC19" ca="1">IF(AND($L19=1,ISNUMBER(INDIRECT(ADDRESS(ROW(),COLUMN()-_chom_perc_gap)))), INDIRECT(ADDRESS(ROW(),COLUMN()-_chom_perc_gap))*(1-BC$5)*(1-$BJ$5), "")</f>
        <v/>
      </c>
      <c r="BD19" s="328" t="str" cm="1">
        <f t="array" aca="1" ref="BD19" ca="1">IF(AND($L19=1,ISNUMBER(INDIRECT(ADDRESS(ROW(),COLUMN()-_chom_perc_gap)))), INDIRECT(ADDRESS(ROW(),COLUMN()-_chom_perc_gap))*(1-BD$5)*(1-$BJ$5), "")</f>
        <v/>
      </c>
      <c r="BE19" s="329" t="str" cm="1">
        <f t="array" aca="1" ref="BE19" ca="1">IF(AND($L19=1,ISNUMBER(INDIRECT(ADDRESS(ROW(),COLUMN()-_chom_perc_gap)))), INDIRECT(ADDRESS(ROW(),COLUMN()-_chom_perc_gap))*(1-BE$5)*(1-$BJ$5), "")</f>
        <v/>
      </c>
      <c r="BF19" s="317"/>
      <c r="BG19" s="330" t="str">
        <f t="shared" si="9"/>
        <v/>
      </c>
      <c r="BH19" s="331" t="str">
        <f t="shared" si="10"/>
        <v/>
      </c>
      <c r="BI19" s="336"/>
      <c r="BJ19" s="337" t="str">
        <f>IF(BI19&gt;0,(VLOOKUP(BI19,Utils!$H$26:$I$31,2,0)),"")</f>
        <v/>
      </c>
      <c r="BL19" s="335" t="e">
        <f>IF(AND(H19&lt;&gt;1,H19&gt;186*'ראשי-פרטים כלליים וריכוז הוצאות'!$D$10),1,0)</f>
        <v>#VALUE!</v>
      </c>
      <c r="BM19" s="335" t="e">
        <f>IF(AND(G19&lt;&gt;"",E19=#REF!,#REF!/#REF!&gt;50%),1,0)</f>
        <v>#REF!</v>
      </c>
    </row>
    <row r="20" spans="2:65" s="334" customFormat="1" ht="14.95" customHeight="1" x14ac:dyDescent="0.25">
      <c r="B20" s="938">
        <v>12</v>
      </c>
      <c r="C20" s="945"/>
      <c r="D20" s="575"/>
      <c r="E20" s="572"/>
      <c r="F20" s="599"/>
      <c r="G20" s="600"/>
      <c r="H20" s="601"/>
      <c r="I20" s="576"/>
      <c r="J20" s="577"/>
      <c r="K20" s="317"/>
      <c r="L20" s="147">
        <f t="shared" si="2"/>
        <v>0</v>
      </c>
      <c r="M20" s="324" t="str">
        <f t="shared" ca="1" si="0"/>
        <v/>
      </c>
      <c r="N20" s="852" t="str">
        <f t="shared" si="3"/>
        <v/>
      </c>
      <c r="O20" s="852" t="str">
        <f t="shared" si="4"/>
        <v>$Q$20:$AF$20</v>
      </c>
      <c r="P20" s="317"/>
      <c r="Q20" s="950"/>
      <c r="R20" s="607"/>
      <c r="S20" s="607"/>
      <c r="T20" s="607"/>
      <c r="U20" s="607"/>
      <c r="V20" s="607"/>
      <c r="W20" s="607"/>
      <c r="X20" s="607"/>
      <c r="Y20" s="607"/>
      <c r="Z20" s="607"/>
      <c r="AA20" s="607"/>
      <c r="AB20" s="607"/>
      <c r="AC20" s="607"/>
      <c r="AD20" s="607"/>
      <c r="AE20" s="607"/>
      <c r="AF20" s="951"/>
      <c r="AG20" s="317"/>
      <c r="AH20" s="242" t="str">
        <f t="shared" ca="1" si="1"/>
        <v/>
      </c>
      <c r="AI20" s="243" t="str">
        <f t="shared" si="5"/>
        <v/>
      </c>
      <c r="AJ20" s="317"/>
      <c r="AK20" s="325" t="str">
        <f t="shared" si="6"/>
        <v/>
      </c>
      <c r="AL20" s="326" t="str">
        <f t="shared" si="7"/>
        <v/>
      </c>
      <c r="AM20" s="317"/>
      <c r="AN20" s="246" t="str">
        <f t="shared" si="8"/>
        <v/>
      </c>
      <c r="AO20" s="317"/>
      <c r="AP20" s="327" t="str" cm="1">
        <f t="array" aca="1" ref="AP20" ca="1">IF(AND($L20=1,ISNUMBER(INDIRECT(ADDRESS(ROW(),COLUMN()-_chom_perc_gap)))), INDIRECT(ADDRESS(ROW(),COLUMN()-_chom_perc_gap))*(1-AP$5)*(1-$BJ$5), "")</f>
        <v/>
      </c>
      <c r="AQ20" s="328" t="str" cm="1">
        <f t="array" aca="1" ref="AQ20" ca="1">IF(AND($L20=1,ISNUMBER(INDIRECT(ADDRESS(ROW(),COLUMN()-_chom_perc_gap)))), INDIRECT(ADDRESS(ROW(),COLUMN()-_chom_perc_gap))*(1-AQ$5)*(1-$BJ$5), "")</f>
        <v/>
      </c>
      <c r="AR20" s="328" t="str" cm="1">
        <f t="array" aca="1" ref="AR20" ca="1">IF(AND($L20=1,ISNUMBER(INDIRECT(ADDRESS(ROW(),COLUMN()-_chom_perc_gap)))), INDIRECT(ADDRESS(ROW(),COLUMN()-_chom_perc_gap))*(1-AR$5)*(1-$BJ$5), "")</f>
        <v/>
      </c>
      <c r="AS20" s="328" t="str" cm="1">
        <f t="array" aca="1" ref="AS20" ca="1">IF(AND($L20=1,ISNUMBER(INDIRECT(ADDRESS(ROW(),COLUMN()-_chom_perc_gap)))), INDIRECT(ADDRESS(ROW(),COLUMN()-_chom_perc_gap))*(1-AS$5)*(1-$BJ$5), "")</f>
        <v/>
      </c>
      <c r="AT20" s="328" t="str" cm="1">
        <f t="array" aca="1" ref="AT20" ca="1">IF(AND($L20=1,ISNUMBER(INDIRECT(ADDRESS(ROW(),COLUMN()-_chom_perc_gap)))), INDIRECT(ADDRESS(ROW(),COLUMN()-_chom_perc_gap))*(1-AT$5)*(1-$BJ$5), "")</f>
        <v/>
      </c>
      <c r="AU20" s="328" t="str" cm="1">
        <f t="array" aca="1" ref="AU20" ca="1">IF(AND($L20=1,ISNUMBER(INDIRECT(ADDRESS(ROW(),COLUMN()-_chom_perc_gap)))), INDIRECT(ADDRESS(ROW(),COLUMN()-_chom_perc_gap))*(1-AU$5)*(1-$BJ$5), "")</f>
        <v/>
      </c>
      <c r="AV20" s="328" t="str" cm="1">
        <f t="array" aca="1" ref="AV20" ca="1">IF(AND($L20=1,ISNUMBER(INDIRECT(ADDRESS(ROW(),COLUMN()-_chom_perc_gap)))), INDIRECT(ADDRESS(ROW(),COLUMN()-_chom_perc_gap))*(1-AV$5)*(1-$BJ$5), "")</f>
        <v/>
      </c>
      <c r="AW20" s="328" t="str" cm="1">
        <f t="array" aca="1" ref="AW20" ca="1">IF(AND($L20=1,ISNUMBER(INDIRECT(ADDRESS(ROW(),COLUMN()-_chom_perc_gap)))), INDIRECT(ADDRESS(ROW(),COLUMN()-_chom_perc_gap))*(1-AW$5)*(1-$BJ$5), "")</f>
        <v/>
      </c>
      <c r="AX20" s="328" t="str" cm="1">
        <f t="array" aca="1" ref="AX20" ca="1">IF(AND($L20=1,ISNUMBER(INDIRECT(ADDRESS(ROW(),COLUMN()-_chom_perc_gap)))), INDIRECT(ADDRESS(ROW(),COLUMN()-_chom_perc_gap))*(1-AX$5)*(1-$BJ$5), "")</f>
        <v/>
      </c>
      <c r="AY20" s="328" t="str" cm="1">
        <f t="array" aca="1" ref="AY20" ca="1">IF(AND($L20=1,ISNUMBER(INDIRECT(ADDRESS(ROW(),COLUMN()-_chom_perc_gap)))), INDIRECT(ADDRESS(ROW(),COLUMN()-_chom_perc_gap))*(1-AY$5)*(1-$BJ$5), "")</f>
        <v/>
      </c>
      <c r="AZ20" s="328" t="str" cm="1">
        <f t="array" aca="1" ref="AZ20" ca="1">IF(AND($L20=1,ISNUMBER(INDIRECT(ADDRESS(ROW(),COLUMN()-_chom_perc_gap)))), INDIRECT(ADDRESS(ROW(),COLUMN()-_chom_perc_gap))*(1-AZ$5)*(1-$BJ$5), "")</f>
        <v/>
      </c>
      <c r="BA20" s="328" t="str" cm="1">
        <f t="array" aca="1" ref="BA20" ca="1">IF(AND($L20=1,ISNUMBER(INDIRECT(ADDRESS(ROW(),COLUMN()-_chom_perc_gap)))), INDIRECT(ADDRESS(ROW(),COLUMN()-_chom_perc_gap))*(1-BA$5)*(1-$BJ$5), "")</f>
        <v/>
      </c>
      <c r="BB20" s="328" t="str" cm="1">
        <f t="array" aca="1" ref="BB20" ca="1">IF(AND($L20=1,ISNUMBER(INDIRECT(ADDRESS(ROW(),COLUMN()-_chom_perc_gap)))), INDIRECT(ADDRESS(ROW(),COLUMN()-_chom_perc_gap))*(1-BB$5)*(1-$BJ$5), "")</f>
        <v/>
      </c>
      <c r="BC20" s="328" t="str" cm="1">
        <f t="array" aca="1" ref="BC20" ca="1">IF(AND($L20=1,ISNUMBER(INDIRECT(ADDRESS(ROW(),COLUMN()-_chom_perc_gap)))), INDIRECT(ADDRESS(ROW(),COLUMN()-_chom_perc_gap))*(1-BC$5)*(1-$BJ$5), "")</f>
        <v/>
      </c>
      <c r="BD20" s="328" t="str" cm="1">
        <f t="array" aca="1" ref="BD20" ca="1">IF(AND($L20=1,ISNUMBER(INDIRECT(ADDRESS(ROW(),COLUMN()-_chom_perc_gap)))), INDIRECT(ADDRESS(ROW(),COLUMN()-_chom_perc_gap))*(1-BD$5)*(1-$BJ$5), "")</f>
        <v/>
      </c>
      <c r="BE20" s="329" t="str" cm="1">
        <f t="array" aca="1" ref="BE20" ca="1">IF(AND($L20=1,ISNUMBER(INDIRECT(ADDRESS(ROW(),COLUMN()-_chom_perc_gap)))), INDIRECT(ADDRESS(ROW(),COLUMN()-_chom_perc_gap))*(1-BE$5)*(1-$BJ$5), "")</f>
        <v/>
      </c>
      <c r="BF20" s="317"/>
      <c r="BG20" s="330" t="str">
        <f t="shared" si="9"/>
        <v/>
      </c>
      <c r="BH20" s="331" t="str">
        <f t="shared" si="10"/>
        <v/>
      </c>
      <c r="BI20" s="336"/>
      <c r="BJ20" s="337" t="str">
        <f>IF(BI20&gt;0,(VLOOKUP(BI20,Utils!$H$26:$I$31,2,0)),"")</f>
        <v/>
      </c>
      <c r="BL20" s="335" t="e">
        <f>IF(AND(H20&lt;&gt;1,H20&gt;186*'ראשי-פרטים כלליים וריכוז הוצאות'!$D$10),1,0)</f>
        <v>#VALUE!</v>
      </c>
      <c r="BM20" s="335" t="e">
        <f>IF(AND(G20&lt;&gt;"",E20=#REF!,#REF!/#REF!&gt;50%),1,0)</f>
        <v>#REF!</v>
      </c>
    </row>
    <row r="21" spans="2:65" s="334" customFormat="1" ht="14.95" customHeight="1" x14ac:dyDescent="0.25">
      <c r="B21" s="938">
        <v>13</v>
      </c>
      <c r="C21" s="945"/>
      <c r="D21" s="575"/>
      <c r="E21" s="572"/>
      <c r="F21" s="599"/>
      <c r="G21" s="600"/>
      <c r="H21" s="601"/>
      <c r="I21" s="576"/>
      <c r="J21" s="577"/>
      <c r="K21" s="317"/>
      <c r="L21" s="147">
        <f t="shared" si="2"/>
        <v>0</v>
      </c>
      <c r="M21" s="324" t="str">
        <f t="shared" ca="1" si="0"/>
        <v/>
      </c>
      <c r="N21" s="852" t="str">
        <f t="shared" si="3"/>
        <v/>
      </c>
      <c r="O21" s="852" t="str">
        <f t="shared" si="4"/>
        <v>$Q$21:$AF$21</v>
      </c>
      <c r="P21" s="317"/>
      <c r="Q21" s="950"/>
      <c r="R21" s="607"/>
      <c r="S21" s="607"/>
      <c r="T21" s="607"/>
      <c r="U21" s="607"/>
      <c r="V21" s="607"/>
      <c r="W21" s="607"/>
      <c r="X21" s="607"/>
      <c r="Y21" s="607"/>
      <c r="Z21" s="607"/>
      <c r="AA21" s="607"/>
      <c r="AB21" s="607"/>
      <c r="AC21" s="607"/>
      <c r="AD21" s="607"/>
      <c r="AE21" s="607"/>
      <c r="AF21" s="951"/>
      <c r="AG21" s="317"/>
      <c r="AH21" s="242" t="str">
        <f t="shared" ca="1" si="1"/>
        <v/>
      </c>
      <c r="AI21" s="243" t="str">
        <f t="shared" si="5"/>
        <v/>
      </c>
      <c r="AJ21" s="317"/>
      <c r="AK21" s="325" t="str">
        <f t="shared" si="6"/>
        <v/>
      </c>
      <c r="AL21" s="326" t="str">
        <f t="shared" si="7"/>
        <v/>
      </c>
      <c r="AM21" s="317"/>
      <c r="AN21" s="246" t="str">
        <f t="shared" si="8"/>
        <v/>
      </c>
      <c r="AO21" s="317"/>
      <c r="AP21" s="327" t="str" cm="1">
        <f t="array" aca="1" ref="AP21" ca="1">IF(AND($L21=1,ISNUMBER(INDIRECT(ADDRESS(ROW(),COLUMN()-_chom_perc_gap)))), INDIRECT(ADDRESS(ROW(),COLUMN()-_chom_perc_gap))*(1-AP$5)*(1-$BJ$5), "")</f>
        <v/>
      </c>
      <c r="AQ21" s="328" t="str" cm="1">
        <f t="array" aca="1" ref="AQ21" ca="1">IF(AND($L21=1,ISNUMBER(INDIRECT(ADDRESS(ROW(),COLUMN()-_chom_perc_gap)))), INDIRECT(ADDRESS(ROW(),COLUMN()-_chom_perc_gap))*(1-AQ$5)*(1-$BJ$5), "")</f>
        <v/>
      </c>
      <c r="AR21" s="328" t="str" cm="1">
        <f t="array" aca="1" ref="AR21" ca="1">IF(AND($L21=1,ISNUMBER(INDIRECT(ADDRESS(ROW(),COLUMN()-_chom_perc_gap)))), INDIRECT(ADDRESS(ROW(),COLUMN()-_chom_perc_gap))*(1-AR$5)*(1-$BJ$5), "")</f>
        <v/>
      </c>
      <c r="AS21" s="328" t="str" cm="1">
        <f t="array" aca="1" ref="AS21" ca="1">IF(AND($L21=1,ISNUMBER(INDIRECT(ADDRESS(ROW(),COLUMN()-_chom_perc_gap)))), INDIRECT(ADDRESS(ROW(),COLUMN()-_chom_perc_gap))*(1-AS$5)*(1-$BJ$5), "")</f>
        <v/>
      </c>
      <c r="AT21" s="328" t="str" cm="1">
        <f t="array" aca="1" ref="AT21" ca="1">IF(AND($L21=1,ISNUMBER(INDIRECT(ADDRESS(ROW(),COLUMN()-_chom_perc_gap)))), INDIRECT(ADDRESS(ROW(),COLUMN()-_chom_perc_gap))*(1-AT$5)*(1-$BJ$5), "")</f>
        <v/>
      </c>
      <c r="AU21" s="328" t="str" cm="1">
        <f t="array" aca="1" ref="AU21" ca="1">IF(AND($L21=1,ISNUMBER(INDIRECT(ADDRESS(ROW(),COLUMN()-_chom_perc_gap)))), INDIRECT(ADDRESS(ROW(),COLUMN()-_chom_perc_gap))*(1-AU$5)*(1-$BJ$5), "")</f>
        <v/>
      </c>
      <c r="AV21" s="328" t="str" cm="1">
        <f t="array" aca="1" ref="AV21" ca="1">IF(AND($L21=1,ISNUMBER(INDIRECT(ADDRESS(ROW(),COLUMN()-_chom_perc_gap)))), INDIRECT(ADDRESS(ROW(),COLUMN()-_chom_perc_gap))*(1-AV$5)*(1-$BJ$5), "")</f>
        <v/>
      </c>
      <c r="AW21" s="328" t="str" cm="1">
        <f t="array" aca="1" ref="AW21" ca="1">IF(AND($L21=1,ISNUMBER(INDIRECT(ADDRESS(ROW(),COLUMN()-_chom_perc_gap)))), INDIRECT(ADDRESS(ROW(),COLUMN()-_chom_perc_gap))*(1-AW$5)*(1-$BJ$5), "")</f>
        <v/>
      </c>
      <c r="AX21" s="328" t="str" cm="1">
        <f t="array" aca="1" ref="AX21" ca="1">IF(AND($L21=1,ISNUMBER(INDIRECT(ADDRESS(ROW(),COLUMN()-_chom_perc_gap)))), INDIRECT(ADDRESS(ROW(),COLUMN()-_chom_perc_gap))*(1-AX$5)*(1-$BJ$5), "")</f>
        <v/>
      </c>
      <c r="AY21" s="328" t="str" cm="1">
        <f t="array" aca="1" ref="AY21" ca="1">IF(AND($L21=1,ISNUMBER(INDIRECT(ADDRESS(ROW(),COLUMN()-_chom_perc_gap)))), INDIRECT(ADDRESS(ROW(),COLUMN()-_chom_perc_gap))*(1-AY$5)*(1-$BJ$5), "")</f>
        <v/>
      </c>
      <c r="AZ21" s="328" t="str" cm="1">
        <f t="array" aca="1" ref="AZ21" ca="1">IF(AND($L21=1,ISNUMBER(INDIRECT(ADDRESS(ROW(),COLUMN()-_chom_perc_gap)))), INDIRECT(ADDRESS(ROW(),COLUMN()-_chom_perc_gap))*(1-AZ$5)*(1-$BJ$5), "")</f>
        <v/>
      </c>
      <c r="BA21" s="328" t="str" cm="1">
        <f t="array" aca="1" ref="BA21" ca="1">IF(AND($L21=1,ISNUMBER(INDIRECT(ADDRESS(ROW(),COLUMN()-_chom_perc_gap)))), INDIRECT(ADDRESS(ROW(),COLUMN()-_chom_perc_gap))*(1-BA$5)*(1-$BJ$5), "")</f>
        <v/>
      </c>
      <c r="BB21" s="328" t="str" cm="1">
        <f t="array" aca="1" ref="BB21" ca="1">IF(AND($L21=1,ISNUMBER(INDIRECT(ADDRESS(ROW(),COLUMN()-_chom_perc_gap)))), INDIRECT(ADDRESS(ROW(),COLUMN()-_chom_perc_gap))*(1-BB$5)*(1-$BJ$5), "")</f>
        <v/>
      </c>
      <c r="BC21" s="328" t="str" cm="1">
        <f t="array" aca="1" ref="BC21" ca="1">IF(AND($L21=1,ISNUMBER(INDIRECT(ADDRESS(ROW(),COLUMN()-_chom_perc_gap)))), INDIRECT(ADDRESS(ROW(),COLUMN()-_chom_perc_gap))*(1-BC$5)*(1-$BJ$5), "")</f>
        <v/>
      </c>
      <c r="BD21" s="328" t="str" cm="1">
        <f t="array" aca="1" ref="BD21" ca="1">IF(AND($L21=1,ISNUMBER(INDIRECT(ADDRESS(ROW(),COLUMN()-_chom_perc_gap)))), INDIRECT(ADDRESS(ROW(),COLUMN()-_chom_perc_gap))*(1-BD$5)*(1-$BJ$5), "")</f>
        <v/>
      </c>
      <c r="BE21" s="329" t="str" cm="1">
        <f t="array" aca="1" ref="BE21" ca="1">IF(AND($L21=1,ISNUMBER(INDIRECT(ADDRESS(ROW(),COLUMN()-_chom_perc_gap)))), INDIRECT(ADDRESS(ROW(),COLUMN()-_chom_perc_gap))*(1-BE$5)*(1-$BJ$5), "")</f>
        <v/>
      </c>
      <c r="BF21" s="317"/>
      <c r="BG21" s="330" t="str">
        <f t="shared" si="9"/>
        <v/>
      </c>
      <c r="BH21" s="331" t="str">
        <f t="shared" si="10"/>
        <v/>
      </c>
      <c r="BI21" s="336"/>
      <c r="BJ21" s="337" t="str">
        <f>IF(BI21&gt;0,(VLOOKUP(BI21,Utils!$H$26:$I$31,2,0)),"")</f>
        <v/>
      </c>
      <c r="BL21" s="335" t="e">
        <f>IF(AND(H21&lt;&gt;1,H21&gt;186*'ראשי-פרטים כלליים וריכוז הוצאות'!$D$10),1,0)</f>
        <v>#VALUE!</v>
      </c>
      <c r="BM21" s="335" t="e">
        <f>IF(AND(G21&lt;&gt;"",E21=#REF!,#REF!/#REF!&gt;50%),1,0)</f>
        <v>#REF!</v>
      </c>
    </row>
    <row r="22" spans="2:65" s="334" customFormat="1" ht="14.95" customHeight="1" x14ac:dyDescent="0.25">
      <c r="B22" s="938">
        <v>14</v>
      </c>
      <c r="C22" s="945"/>
      <c r="D22" s="575"/>
      <c r="E22" s="572"/>
      <c r="F22" s="599"/>
      <c r="G22" s="600"/>
      <c r="H22" s="601"/>
      <c r="I22" s="576"/>
      <c r="J22" s="577"/>
      <c r="K22" s="317"/>
      <c r="L22" s="147">
        <f t="shared" si="2"/>
        <v>0</v>
      </c>
      <c r="M22" s="324" t="str">
        <f t="shared" ca="1" si="0"/>
        <v/>
      </c>
      <c r="N22" s="852" t="str">
        <f t="shared" si="3"/>
        <v/>
      </c>
      <c r="O22" s="852" t="str">
        <f t="shared" si="4"/>
        <v>$Q$22:$AF$22</v>
      </c>
      <c r="P22" s="317"/>
      <c r="Q22" s="950"/>
      <c r="R22" s="607"/>
      <c r="S22" s="607"/>
      <c r="T22" s="607"/>
      <c r="U22" s="607"/>
      <c r="V22" s="607"/>
      <c r="W22" s="607"/>
      <c r="X22" s="607"/>
      <c r="Y22" s="607"/>
      <c r="Z22" s="607"/>
      <c r="AA22" s="607"/>
      <c r="AB22" s="607"/>
      <c r="AC22" s="607"/>
      <c r="AD22" s="607"/>
      <c r="AE22" s="607"/>
      <c r="AF22" s="951"/>
      <c r="AG22" s="317"/>
      <c r="AH22" s="242" t="str">
        <f t="shared" ca="1" si="1"/>
        <v/>
      </c>
      <c r="AI22" s="243" t="str">
        <f t="shared" si="5"/>
        <v/>
      </c>
      <c r="AJ22" s="317"/>
      <c r="AK22" s="325" t="str">
        <f t="shared" si="6"/>
        <v/>
      </c>
      <c r="AL22" s="326" t="str">
        <f t="shared" si="7"/>
        <v/>
      </c>
      <c r="AM22" s="317"/>
      <c r="AN22" s="246" t="str">
        <f t="shared" si="8"/>
        <v/>
      </c>
      <c r="AO22" s="317"/>
      <c r="AP22" s="327" t="str" cm="1">
        <f t="array" aca="1" ref="AP22" ca="1">IF(AND($L22=1,ISNUMBER(INDIRECT(ADDRESS(ROW(),COLUMN()-_chom_perc_gap)))), INDIRECT(ADDRESS(ROW(),COLUMN()-_chom_perc_gap))*(1-AP$5)*(1-$BJ$5), "")</f>
        <v/>
      </c>
      <c r="AQ22" s="328" t="str" cm="1">
        <f t="array" aca="1" ref="AQ22" ca="1">IF(AND($L22=1,ISNUMBER(INDIRECT(ADDRESS(ROW(),COLUMN()-_chom_perc_gap)))), INDIRECT(ADDRESS(ROW(),COLUMN()-_chom_perc_gap))*(1-AQ$5)*(1-$BJ$5), "")</f>
        <v/>
      </c>
      <c r="AR22" s="328" t="str" cm="1">
        <f t="array" aca="1" ref="AR22" ca="1">IF(AND($L22=1,ISNUMBER(INDIRECT(ADDRESS(ROW(),COLUMN()-_chom_perc_gap)))), INDIRECT(ADDRESS(ROW(),COLUMN()-_chom_perc_gap))*(1-AR$5)*(1-$BJ$5), "")</f>
        <v/>
      </c>
      <c r="AS22" s="328" t="str" cm="1">
        <f t="array" aca="1" ref="AS22" ca="1">IF(AND($L22=1,ISNUMBER(INDIRECT(ADDRESS(ROW(),COLUMN()-_chom_perc_gap)))), INDIRECT(ADDRESS(ROW(),COLUMN()-_chom_perc_gap))*(1-AS$5)*(1-$BJ$5), "")</f>
        <v/>
      </c>
      <c r="AT22" s="328" t="str" cm="1">
        <f t="array" aca="1" ref="AT22" ca="1">IF(AND($L22=1,ISNUMBER(INDIRECT(ADDRESS(ROW(),COLUMN()-_chom_perc_gap)))), INDIRECT(ADDRESS(ROW(),COLUMN()-_chom_perc_gap))*(1-AT$5)*(1-$BJ$5), "")</f>
        <v/>
      </c>
      <c r="AU22" s="328" t="str" cm="1">
        <f t="array" aca="1" ref="AU22" ca="1">IF(AND($L22=1,ISNUMBER(INDIRECT(ADDRESS(ROW(),COLUMN()-_chom_perc_gap)))), INDIRECT(ADDRESS(ROW(),COLUMN()-_chom_perc_gap))*(1-AU$5)*(1-$BJ$5), "")</f>
        <v/>
      </c>
      <c r="AV22" s="328" t="str" cm="1">
        <f t="array" aca="1" ref="AV22" ca="1">IF(AND($L22=1,ISNUMBER(INDIRECT(ADDRESS(ROW(),COLUMN()-_chom_perc_gap)))), INDIRECT(ADDRESS(ROW(),COLUMN()-_chom_perc_gap))*(1-AV$5)*(1-$BJ$5), "")</f>
        <v/>
      </c>
      <c r="AW22" s="328" t="str" cm="1">
        <f t="array" aca="1" ref="AW22" ca="1">IF(AND($L22=1,ISNUMBER(INDIRECT(ADDRESS(ROW(),COLUMN()-_chom_perc_gap)))), INDIRECT(ADDRESS(ROW(),COLUMN()-_chom_perc_gap))*(1-AW$5)*(1-$BJ$5), "")</f>
        <v/>
      </c>
      <c r="AX22" s="328" t="str" cm="1">
        <f t="array" aca="1" ref="AX22" ca="1">IF(AND($L22=1,ISNUMBER(INDIRECT(ADDRESS(ROW(),COLUMN()-_chom_perc_gap)))), INDIRECT(ADDRESS(ROW(),COLUMN()-_chom_perc_gap))*(1-AX$5)*(1-$BJ$5), "")</f>
        <v/>
      </c>
      <c r="AY22" s="328" t="str" cm="1">
        <f t="array" aca="1" ref="AY22" ca="1">IF(AND($L22=1,ISNUMBER(INDIRECT(ADDRESS(ROW(),COLUMN()-_chom_perc_gap)))), INDIRECT(ADDRESS(ROW(),COLUMN()-_chom_perc_gap))*(1-AY$5)*(1-$BJ$5), "")</f>
        <v/>
      </c>
      <c r="AZ22" s="328" t="str" cm="1">
        <f t="array" aca="1" ref="AZ22" ca="1">IF(AND($L22=1,ISNUMBER(INDIRECT(ADDRESS(ROW(),COLUMN()-_chom_perc_gap)))), INDIRECT(ADDRESS(ROW(),COLUMN()-_chom_perc_gap))*(1-AZ$5)*(1-$BJ$5), "")</f>
        <v/>
      </c>
      <c r="BA22" s="328" t="str" cm="1">
        <f t="array" aca="1" ref="BA22" ca="1">IF(AND($L22=1,ISNUMBER(INDIRECT(ADDRESS(ROW(),COLUMN()-_chom_perc_gap)))), INDIRECT(ADDRESS(ROW(),COLUMN()-_chom_perc_gap))*(1-BA$5)*(1-$BJ$5), "")</f>
        <v/>
      </c>
      <c r="BB22" s="328" t="str" cm="1">
        <f t="array" aca="1" ref="BB22" ca="1">IF(AND($L22=1,ISNUMBER(INDIRECT(ADDRESS(ROW(),COLUMN()-_chom_perc_gap)))), INDIRECT(ADDRESS(ROW(),COLUMN()-_chom_perc_gap))*(1-BB$5)*(1-$BJ$5), "")</f>
        <v/>
      </c>
      <c r="BC22" s="328" t="str" cm="1">
        <f t="array" aca="1" ref="BC22" ca="1">IF(AND($L22=1,ISNUMBER(INDIRECT(ADDRESS(ROW(),COLUMN()-_chom_perc_gap)))), INDIRECT(ADDRESS(ROW(),COLUMN()-_chom_perc_gap))*(1-BC$5)*(1-$BJ$5), "")</f>
        <v/>
      </c>
      <c r="BD22" s="328" t="str" cm="1">
        <f t="array" aca="1" ref="BD22" ca="1">IF(AND($L22=1,ISNUMBER(INDIRECT(ADDRESS(ROW(),COLUMN()-_chom_perc_gap)))), INDIRECT(ADDRESS(ROW(),COLUMN()-_chom_perc_gap))*(1-BD$5)*(1-$BJ$5), "")</f>
        <v/>
      </c>
      <c r="BE22" s="329" t="str" cm="1">
        <f t="array" aca="1" ref="BE22" ca="1">IF(AND($L22=1,ISNUMBER(INDIRECT(ADDRESS(ROW(),COLUMN()-_chom_perc_gap)))), INDIRECT(ADDRESS(ROW(),COLUMN()-_chom_perc_gap))*(1-BE$5)*(1-$BJ$5), "")</f>
        <v/>
      </c>
      <c r="BF22" s="317"/>
      <c r="BG22" s="330" t="str">
        <f t="shared" si="9"/>
        <v/>
      </c>
      <c r="BH22" s="331" t="str">
        <f t="shared" si="10"/>
        <v/>
      </c>
      <c r="BI22" s="336"/>
      <c r="BJ22" s="337" t="str">
        <f>IF(BI22&gt;0,(VLOOKUP(BI22,Utils!$H$26:$I$31,2,0)),"")</f>
        <v/>
      </c>
      <c r="BL22" s="335" t="e">
        <f>IF(AND(H22&lt;&gt;1,H22&gt;186*'ראשי-פרטים כלליים וריכוז הוצאות'!$D$10),1,0)</f>
        <v>#VALUE!</v>
      </c>
      <c r="BM22" s="335" t="e">
        <f>IF(AND(G22&lt;&gt;"",E22=#REF!,#REF!/#REF!&gt;50%),1,0)</f>
        <v>#REF!</v>
      </c>
    </row>
    <row r="23" spans="2:65" s="334" customFormat="1" ht="14.95" customHeight="1" x14ac:dyDescent="0.25">
      <c r="B23" s="938">
        <v>15</v>
      </c>
      <c r="C23" s="945"/>
      <c r="D23" s="575"/>
      <c r="E23" s="572"/>
      <c r="F23" s="599"/>
      <c r="G23" s="600"/>
      <c r="H23" s="601"/>
      <c r="I23" s="576"/>
      <c r="J23" s="577"/>
      <c r="K23" s="317"/>
      <c r="L23" s="147">
        <f t="shared" si="2"/>
        <v>0</v>
      </c>
      <c r="M23" s="324" t="str">
        <f t="shared" ca="1" si="0"/>
        <v/>
      </c>
      <c r="N23" s="852" t="str">
        <f t="shared" si="3"/>
        <v/>
      </c>
      <c r="O23" s="852" t="str">
        <f t="shared" si="4"/>
        <v>$Q$23:$AF$23</v>
      </c>
      <c r="P23" s="317"/>
      <c r="Q23" s="950"/>
      <c r="R23" s="607"/>
      <c r="S23" s="607"/>
      <c r="T23" s="607"/>
      <c r="U23" s="607"/>
      <c r="V23" s="607"/>
      <c r="W23" s="607"/>
      <c r="X23" s="607"/>
      <c r="Y23" s="607"/>
      <c r="Z23" s="607"/>
      <c r="AA23" s="607"/>
      <c r="AB23" s="607"/>
      <c r="AC23" s="607"/>
      <c r="AD23" s="607"/>
      <c r="AE23" s="607"/>
      <c r="AF23" s="951"/>
      <c r="AG23" s="317"/>
      <c r="AH23" s="242" t="str">
        <f t="shared" ca="1" si="1"/>
        <v/>
      </c>
      <c r="AI23" s="243" t="str">
        <f t="shared" si="5"/>
        <v/>
      </c>
      <c r="AJ23" s="317"/>
      <c r="AK23" s="325" t="str">
        <f t="shared" si="6"/>
        <v/>
      </c>
      <c r="AL23" s="326" t="str">
        <f t="shared" si="7"/>
        <v/>
      </c>
      <c r="AM23" s="317"/>
      <c r="AN23" s="246" t="str">
        <f t="shared" si="8"/>
        <v/>
      </c>
      <c r="AO23" s="317"/>
      <c r="AP23" s="327" t="str" cm="1">
        <f t="array" aca="1" ref="AP23" ca="1">IF(AND($L23=1,ISNUMBER(INDIRECT(ADDRESS(ROW(),COLUMN()-_chom_perc_gap)))), INDIRECT(ADDRESS(ROW(),COLUMN()-_chom_perc_gap))*(1-AP$5)*(1-$BJ$5), "")</f>
        <v/>
      </c>
      <c r="AQ23" s="328" t="str" cm="1">
        <f t="array" aca="1" ref="AQ23" ca="1">IF(AND($L23=1,ISNUMBER(INDIRECT(ADDRESS(ROW(),COLUMN()-_chom_perc_gap)))), INDIRECT(ADDRESS(ROW(),COLUMN()-_chom_perc_gap))*(1-AQ$5)*(1-$BJ$5), "")</f>
        <v/>
      </c>
      <c r="AR23" s="328" t="str" cm="1">
        <f t="array" aca="1" ref="AR23" ca="1">IF(AND($L23=1,ISNUMBER(INDIRECT(ADDRESS(ROW(),COLUMN()-_chom_perc_gap)))), INDIRECT(ADDRESS(ROW(),COLUMN()-_chom_perc_gap))*(1-AR$5)*(1-$BJ$5), "")</f>
        <v/>
      </c>
      <c r="AS23" s="328" t="str" cm="1">
        <f t="array" aca="1" ref="AS23" ca="1">IF(AND($L23=1,ISNUMBER(INDIRECT(ADDRESS(ROW(),COLUMN()-_chom_perc_gap)))), INDIRECT(ADDRESS(ROW(),COLUMN()-_chom_perc_gap))*(1-AS$5)*(1-$BJ$5), "")</f>
        <v/>
      </c>
      <c r="AT23" s="328" t="str" cm="1">
        <f t="array" aca="1" ref="AT23" ca="1">IF(AND($L23=1,ISNUMBER(INDIRECT(ADDRESS(ROW(),COLUMN()-_chom_perc_gap)))), INDIRECT(ADDRESS(ROW(),COLUMN()-_chom_perc_gap))*(1-AT$5)*(1-$BJ$5), "")</f>
        <v/>
      </c>
      <c r="AU23" s="328" t="str" cm="1">
        <f t="array" aca="1" ref="AU23" ca="1">IF(AND($L23=1,ISNUMBER(INDIRECT(ADDRESS(ROW(),COLUMN()-_chom_perc_gap)))), INDIRECT(ADDRESS(ROW(),COLUMN()-_chom_perc_gap))*(1-AU$5)*(1-$BJ$5), "")</f>
        <v/>
      </c>
      <c r="AV23" s="328" t="str" cm="1">
        <f t="array" aca="1" ref="AV23" ca="1">IF(AND($L23=1,ISNUMBER(INDIRECT(ADDRESS(ROW(),COLUMN()-_chom_perc_gap)))), INDIRECT(ADDRESS(ROW(),COLUMN()-_chom_perc_gap))*(1-AV$5)*(1-$BJ$5), "")</f>
        <v/>
      </c>
      <c r="AW23" s="328" t="str" cm="1">
        <f t="array" aca="1" ref="AW23" ca="1">IF(AND($L23=1,ISNUMBER(INDIRECT(ADDRESS(ROW(),COLUMN()-_chom_perc_gap)))), INDIRECT(ADDRESS(ROW(),COLUMN()-_chom_perc_gap))*(1-AW$5)*(1-$BJ$5), "")</f>
        <v/>
      </c>
      <c r="AX23" s="328" t="str" cm="1">
        <f t="array" aca="1" ref="AX23" ca="1">IF(AND($L23=1,ISNUMBER(INDIRECT(ADDRESS(ROW(),COLUMN()-_chom_perc_gap)))), INDIRECT(ADDRESS(ROW(),COLUMN()-_chom_perc_gap))*(1-AX$5)*(1-$BJ$5), "")</f>
        <v/>
      </c>
      <c r="AY23" s="328" t="str" cm="1">
        <f t="array" aca="1" ref="AY23" ca="1">IF(AND($L23=1,ISNUMBER(INDIRECT(ADDRESS(ROW(),COLUMN()-_chom_perc_gap)))), INDIRECT(ADDRESS(ROW(),COLUMN()-_chom_perc_gap))*(1-AY$5)*(1-$BJ$5), "")</f>
        <v/>
      </c>
      <c r="AZ23" s="328" t="str" cm="1">
        <f t="array" aca="1" ref="AZ23" ca="1">IF(AND($L23=1,ISNUMBER(INDIRECT(ADDRESS(ROW(),COLUMN()-_chom_perc_gap)))), INDIRECT(ADDRESS(ROW(),COLUMN()-_chom_perc_gap))*(1-AZ$5)*(1-$BJ$5), "")</f>
        <v/>
      </c>
      <c r="BA23" s="328" t="str" cm="1">
        <f t="array" aca="1" ref="BA23" ca="1">IF(AND($L23=1,ISNUMBER(INDIRECT(ADDRESS(ROW(),COLUMN()-_chom_perc_gap)))), INDIRECT(ADDRESS(ROW(),COLUMN()-_chom_perc_gap))*(1-BA$5)*(1-$BJ$5), "")</f>
        <v/>
      </c>
      <c r="BB23" s="328" t="str" cm="1">
        <f t="array" aca="1" ref="BB23" ca="1">IF(AND($L23=1,ISNUMBER(INDIRECT(ADDRESS(ROW(),COLUMN()-_chom_perc_gap)))), INDIRECT(ADDRESS(ROW(),COLUMN()-_chom_perc_gap))*(1-BB$5)*(1-$BJ$5), "")</f>
        <v/>
      </c>
      <c r="BC23" s="328" t="str" cm="1">
        <f t="array" aca="1" ref="BC23" ca="1">IF(AND($L23=1,ISNUMBER(INDIRECT(ADDRESS(ROW(),COLUMN()-_chom_perc_gap)))), INDIRECT(ADDRESS(ROW(),COLUMN()-_chom_perc_gap))*(1-BC$5)*(1-$BJ$5), "")</f>
        <v/>
      </c>
      <c r="BD23" s="328" t="str" cm="1">
        <f t="array" aca="1" ref="BD23" ca="1">IF(AND($L23=1,ISNUMBER(INDIRECT(ADDRESS(ROW(),COLUMN()-_chom_perc_gap)))), INDIRECT(ADDRESS(ROW(),COLUMN()-_chom_perc_gap))*(1-BD$5)*(1-$BJ$5), "")</f>
        <v/>
      </c>
      <c r="BE23" s="329" t="str" cm="1">
        <f t="array" aca="1" ref="BE23" ca="1">IF(AND($L23=1,ISNUMBER(INDIRECT(ADDRESS(ROW(),COLUMN()-_chom_perc_gap)))), INDIRECT(ADDRESS(ROW(),COLUMN()-_chom_perc_gap))*(1-BE$5)*(1-$BJ$5), "")</f>
        <v/>
      </c>
      <c r="BF23" s="317"/>
      <c r="BG23" s="330" t="str">
        <f t="shared" si="9"/>
        <v/>
      </c>
      <c r="BH23" s="331" t="str">
        <f t="shared" si="10"/>
        <v/>
      </c>
      <c r="BI23" s="336"/>
      <c r="BJ23" s="337" t="str">
        <f>IF(BI23&gt;0,(VLOOKUP(BI23,Utils!$H$26:$I$31,2,0)),"")</f>
        <v/>
      </c>
      <c r="BL23" s="335" t="e">
        <f>IF(AND(H23&lt;&gt;1,H23&gt;186*'ראשי-פרטים כלליים וריכוז הוצאות'!$D$10),1,0)</f>
        <v>#VALUE!</v>
      </c>
      <c r="BM23" s="335" t="e">
        <f>IF(AND(G23&lt;&gt;"",E23=#REF!,#REF!/#REF!&gt;50%),1,0)</f>
        <v>#REF!</v>
      </c>
    </row>
    <row r="24" spans="2:65" s="334" customFormat="1" ht="14.95" customHeight="1" x14ac:dyDescent="0.25">
      <c r="B24" s="938">
        <v>16</v>
      </c>
      <c r="C24" s="945"/>
      <c r="D24" s="575"/>
      <c r="E24" s="572"/>
      <c r="F24" s="599"/>
      <c r="G24" s="600"/>
      <c r="H24" s="601"/>
      <c r="I24" s="576"/>
      <c r="J24" s="577"/>
      <c r="K24" s="317"/>
      <c r="L24" s="147">
        <f t="shared" si="2"/>
        <v>0</v>
      </c>
      <c r="M24" s="324" t="str">
        <f t="shared" ca="1" si="0"/>
        <v/>
      </c>
      <c r="N24" s="852" t="str">
        <f t="shared" si="3"/>
        <v/>
      </c>
      <c r="O24" s="852" t="str">
        <f t="shared" si="4"/>
        <v>$Q$24:$AF$24</v>
      </c>
      <c r="P24" s="317"/>
      <c r="Q24" s="950"/>
      <c r="R24" s="607"/>
      <c r="S24" s="607"/>
      <c r="T24" s="607"/>
      <c r="U24" s="607"/>
      <c r="V24" s="607"/>
      <c r="W24" s="607"/>
      <c r="X24" s="607"/>
      <c r="Y24" s="607"/>
      <c r="Z24" s="607"/>
      <c r="AA24" s="607"/>
      <c r="AB24" s="607"/>
      <c r="AC24" s="607"/>
      <c r="AD24" s="607"/>
      <c r="AE24" s="607"/>
      <c r="AF24" s="951"/>
      <c r="AG24" s="317"/>
      <c r="AH24" s="242" t="str">
        <f t="shared" ca="1" si="1"/>
        <v/>
      </c>
      <c r="AI24" s="243" t="str">
        <f t="shared" si="5"/>
        <v/>
      </c>
      <c r="AJ24" s="317"/>
      <c r="AK24" s="325" t="str">
        <f t="shared" si="6"/>
        <v/>
      </c>
      <c r="AL24" s="326" t="str">
        <f t="shared" si="7"/>
        <v/>
      </c>
      <c r="AM24" s="317"/>
      <c r="AN24" s="246" t="str">
        <f t="shared" si="8"/>
        <v/>
      </c>
      <c r="AO24" s="317"/>
      <c r="AP24" s="327" t="str" cm="1">
        <f t="array" aca="1" ref="AP24" ca="1">IF(AND($L24=1,ISNUMBER(INDIRECT(ADDRESS(ROW(),COLUMN()-_chom_perc_gap)))), INDIRECT(ADDRESS(ROW(),COLUMN()-_chom_perc_gap))*(1-AP$5)*(1-$BJ$5), "")</f>
        <v/>
      </c>
      <c r="AQ24" s="328" t="str" cm="1">
        <f t="array" aca="1" ref="AQ24" ca="1">IF(AND($L24=1,ISNUMBER(INDIRECT(ADDRESS(ROW(),COLUMN()-_chom_perc_gap)))), INDIRECT(ADDRESS(ROW(),COLUMN()-_chom_perc_gap))*(1-AQ$5)*(1-$BJ$5), "")</f>
        <v/>
      </c>
      <c r="AR24" s="328" t="str" cm="1">
        <f t="array" aca="1" ref="AR24" ca="1">IF(AND($L24=1,ISNUMBER(INDIRECT(ADDRESS(ROW(),COLUMN()-_chom_perc_gap)))), INDIRECT(ADDRESS(ROW(),COLUMN()-_chom_perc_gap))*(1-AR$5)*(1-$BJ$5), "")</f>
        <v/>
      </c>
      <c r="AS24" s="328" t="str" cm="1">
        <f t="array" aca="1" ref="AS24" ca="1">IF(AND($L24=1,ISNUMBER(INDIRECT(ADDRESS(ROW(),COLUMN()-_chom_perc_gap)))), INDIRECT(ADDRESS(ROW(),COLUMN()-_chom_perc_gap))*(1-AS$5)*(1-$BJ$5), "")</f>
        <v/>
      </c>
      <c r="AT24" s="328" t="str" cm="1">
        <f t="array" aca="1" ref="AT24" ca="1">IF(AND($L24=1,ISNUMBER(INDIRECT(ADDRESS(ROW(),COLUMN()-_chom_perc_gap)))), INDIRECT(ADDRESS(ROW(),COLUMN()-_chom_perc_gap))*(1-AT$5)*(1-$BJ$5), "")</f>
        <v/>
      </c>
      <c r="AU24" s="328" t="str" cm="1">
        <f t="array" aca="1" ref="AU24" ca="1">IF(AND($L24=1,ISNUMBER(INDIRECT(ADDRESS(ROW(),COLUMN()-_chom_perc_gap)))), INDIRECT(ADDRESS(ROW(),COLUMN()-_chom_perc_gap))*(1-AU$5)*(1-$BJ$5), "")</f>
        <v/>
      </c>
      <c r="AV24" s="328" t="str" cm="1">
        <f t="array" aca="1" ref="AV24" ca="1">IF(AND($L24=1,ISNUMBER(INDIRECT(ADDRESS(ROW(),COLUMN()-_chom_perc_gap)))), INDIRECT(ADDRESS(ROW(),COLUMN()-_chom_perc_gap))*(1-AV$5)*(1-$BJ$5), "")</f>
        <v/>
      </c>
      <c r="AW24" s="328" t="str" cm="1">
        <f t="array" aca="1" ref="AW24" ca="1">IF(AND($L24=1,ISNUMBER(INDIRECT(ADDRESS(ROW(),COLUMN()-_chom_perc_gap)))), INDIRECT(ADDRESS(ROW(),COLUMN()-_chom_perc_gap))*(1-AW$5)*(1-$BJ$5), "")</f>
        <v/>
      </c>
      <c r="AX24" s="328" t="str" cm="1">
        <f t="array" aca="1" ref="AX24" ca="1">IF(AND($L24=1,ISNUMBER(INDIRECT(ADDRESS(ROW(),COLUMN()-_chom_perc_gap)))), INDIRECT(ADDRESS(ROW(),COLUMN()-_chom_perc_gap))*(1-AX$5)*(1-$BJ$5), "")</f>
        <v/>
      </c>
      <c r="AY24" s="328" t="str" cm="1">
        <f t="array" aca="1" ref="AY24" ca="1">IF(AND($L24=1,ISNUMBER(INDIRECT(ADDRESS(ROW(),COLUMN()-_chom_perc_gap)))), INDIRECT(ADDRESS(ROW(),COLUMN()-_chom_perc_gap))*(1-AY$5)*(1-$BJ$5), "")</f>
        <v/>
      </c>
      <c r="AZ24" s="328" t="str" cm="1">
        <f t="array" aca="1" ref="AZ24" ca="1">IF(AND($L24=1,ISNUMBER(INDIRECT(ADDRESS(ROW(),COLUMN()-_chom_perc_gap)))), INDIRECT(ADDRESS(ROW(),COLUMN()-_chom_perc_gap))*(1-AZ$5)*(1-$BJ$5), "")</f>
        <v/>
      </c>
      <c r="BA24" s="328" t="str" cm="1">
        <f t="array" aca="1" ref="BA24" ca="1">IF(AND($L24=1,ISNUMBER(INDIRECT(ADDRESS(ROW(),COLUMN()-_chom_perc_gap)))), INDIRECT(ADDRESS(ROW(),COLUMN()-_chom_perc_gap))*(1-BA$5)*(1-$BJ$5), "")</f>
        <v/>
      </c>
      <c r="BB24" s="328" t="str" cm="1">
        <f t="array" aca="1" ref="BB24" ca="1">IF(AND($L24=1,ISNUMBER(INDIRECT(ADDRESS(ROW(),COLUMN()-_chom_perc_gap)))), INDIRECT(ADDRESS(ROW(),COLUMN()-_chom_perc_gap))*(1-BB$5)*(1-$BJ$5), "")</f>
        <v/>
      </c>
      <c r="BC24" s="328" t="str" cm="1">
        <f t="array" aca="1" ref="BC24" ca="1">IF(AND($L24=1,ISNUMBER(INDIRECT(ADDRESS(ROW(),COLUMN()-_chom_perc_gap)))), INDIRECT(ADDRESS(ROW(),COLUMN()-_chom_perc_gap))*(1-BC$5)*(1-$BJ$5), "")</f>
        <v/>
      </c>
      <c r="BD24" s="328" t="str" cm="1">
        <f t="array" aca="1" ref="BD24" ca="1">IF(AND($L24=1,ISNUMBER(INDIRECT(ADDRESS(ROW(),COLUMN()-_chom_perc_gap)))), INDIRECT(ADDRESS(ROW(),COLUMN()-_chom_perc_gap))*(1-BD$5)*(1-$BJ$5), "")</f>
        <v/>
      </c>
      <c r="BE24" s="329" t="str" cm="1">
        <f t="array" aca="1" ref="BE24" ca="1">IF(AND($L24=1,ISNUMBER(INDIRECT(ADDRESS(ROW(),COLUMN()-_chom_perc_gap)))), INDIRECT(ADDRESS(ROW(),COLUMN()-_chom_perc_gap))*(1-BE$5)*(1-$BJ$5), "")</f>
        <v/>
      </c>
      <c r="BF24" s="317"/>
      <c r="BG24" s="330" t="str">
        <f t="shared" si="9"/>
        <v/>
      </c>
      <c r="BH24" s="331" t="str">
        <f t="shared" si="10"/>
        <v/>
      </c>
      <c r="BI24" s="336"/>
      <c r="BJ24" s="337" t="str">
        <f>IF(BI24&gt;0,(VLOOKUP(BI24,Utils!$H$26:$I$31,2,0)),"")</f>
        <v/>
      </c>
      <c r="BL24" s="335" t="e">
        <f>IF(AND(H24&lt;&gt;1,H24&gt;186*'ראשי-פרטים כלליים וריכוז הוצאות'!$D$10),1,0)</f>
        <v>#VALUE!</v>
      </c>
      <c r="BM24" s="335" t="e">
        <f>IF(AND(G24&lt;&gt;"",E24=#REF!,#REF!/#REF!&gt;50%),1,0)</f>
        <v>#REF!</v>
      </c>
    </row>
    <row r="25" spans="2:65" s="334" customFormat="1" ht="14.95" customHeight="1" x14ac:dyDescent="0.25">
      <c r="B25" s="938">
        <v>17</v>
      </c>
      <c r="C25" s="945"/>
      <c r="D25" s="575"/>
      <c r="E25" s="572"/>
      <c r="F25" s="599"/>
      <c r="G25" s="600"/>
      <c r="H25" s="601"/>
      <c r="I25" s="576"/>
      <c r="J25" s="577"/>
      <c r="K25" s="317"/>
      <c r="L25" s="147">
        <f t="shared" si="2"/>
        <v>0</v>
      </c>
      <c r="M25" s="324" t="str">
        <f t="shared" ca="1" si="0"/>
        <v/>
      </c>
      <c r="N25" s="852" t="str">
        <f t="shared" si="3"/>
        <v/>
      </c>
      <c r="O25" s="852" t="str">
        <f t="shared" si="4"/>
        <v>$Q$25:$AF$25</v>
      </c>
      <c r="P25" s="317"/>
      <c r="Q25" s="950"/>
      <c r="R25" s="607"/>
      <c r="S25" s="607"/>
      <c r="T25" s="607"/>
      <c r="U25" s="607"/>
      <c r="V25" s="607"/>
      <c r="W25" s="607"/>
      <c r="X25" s="607"/>
      <c r="Y25" s="607"/>
      <c r="Z25" s="607"/>
      <c r="AA25" s="607"/>
      <c r="AB25" s="607"/>
      <c r="AC25" s="607"/>
      <c r="AD25" s="607"/>
      <c r="AE25" s="607"/>
      <c r="AF25" s="951"/>
      <c r="AG25" s="317"/>
      <c r="AH25" s="242" t="str">
        <f t="shared" ca="1" si="1"/>
        <v/>
      </c>
      <c r="AI25" s="243" t="str">
        <f t="shared" si="5"/>
        <v/>
      </c>
      <c r="AJ25" s="317"/>
      <c r="AK25" s="325" t="str">
        <f t="shared" si="6"/>
        <v/>
      </c>
      <c r="AL25" s="326" t="str">
        <f t="shared" si="7"/>
        <v/>
      </c>
      <c r="AM25" s="317"/>
      <c r="AN25" s="246" t="str">
        <f t="shared" si="8"/>
        <v/>
      </c>
      <c r="AO25" s="317"/>
      <c r="AP25" s="327" t="str" cm="1">
        <f t="array" aca="1" ref="AP25" ca="1">IF(AND($L25=1,ISNUMBER(INDIRECT(ADDRESS(ROW(),COLUMN()-_chom_perc_gap)))), INDIRECT(ADDRESS(ROW(),COLUMN()-_chom_perc_gap))*(1-AP$5)*(1-$BJ$5), "")</f>
        <v/>
      </c>
      <c r="AQ25" s="328" t="str" cm="1">
        <f t="array" aca="1" ref="AQ25" ca="1">IF(AND($L25=1,ISNUMBER(INDIRECT(ADDRESS(ROW(),COLUMN()-_chom_perc_gap)))), INDIRECT(ADDRESS(ROW(),COLUMN()-_chom_perc_gap))*(1-AQ$5)*(1-$BJ$5), "")</f>
        <v/>
      </c>
      <c r="AR25" s="328" t="str" cm="1">
        <f t="array" aca="1" ref="AR25" ca="1">IF(AND($L25=1,ISNUMBER(INDIRECT(ADDRESS(ROW(),COLUMN()-_chom_perc_gap)))), INDIRECT(ADDRESS(ROW(),COLUMN()-_chom_perc_gap))*(1-AR$5)*(1-$BJ$5), "")</f>
        <v/>
      </c>
      <c r="AS25" s="328" t="str" cm="1">
        <f t="array" aca="1" ref="AS25" ca="1">IF(AND($L25=1,ISNUMBER(INDIRECT(ADDRESS(ROW(),COLUMN()-_chom_perc_gap)))), INDIRECT(ADDRESS(ROW(),COLUMN()-_chom_perc_gap))*(1-AS$5)*(1-$BJ$5), "")</f>
        <v/>
      </c>
      <c r="AT25" s="328" t="str" cm="1">
        <f t="array" aca="1" ref="AT25" ca="1">IF(AND($L25=1,ISNUMBER(INDIRECT(ADDRESS(ROW(),COLUMN()-_chom_perc_gap)))), INDIRECT(ADDRESS(ROW(),COLUMN()-_chom_perc_gap))*(1-AT$5)*(1-$BJ$5), "")</f>
        <v/>
      </c>
      <c r="AU25" s="328" t="str" cm="1">
        <f t="array" aca="1" ref="AU25" ca="1">IF(AND($L25=1,ISNUMBER(INDIRECT(ADDRESS(ROW(),COLUMN()-_chom_perc_gap)))), INDIRECT(ADDRESS(ROW(),COLUMN()-_chom_perc_gap))*(1-AU$5)*(1-$BJ$5), "")</f>
        <v/>
      </c>
      <c r="AV25" s="328" t="str" cm="1">
        <f t="array" aca="1" ref="AV25" ca="1">IF(AND($L25=1,ISNUMBER(INDIRECT(ADDRESS(ROW(),COLUMN()-_chom_perc_gap)))), INDIRECT(ADDRESS(ROW(),COLUMN()-_chom_perc_gap))*(1-AV$5)*(1-$BJ$5), "")</f>
        <v/>
      </c>
      <c r="AW25" s="328" t="str" cm="1">
        <f t="array" aca="1" ref="AW25" ca="1">IF(AND($L25=1,ISNUMBER(INDIRECT(ADDRESS(ROW(),COLUMN()-_chom_perc_gap)))), INDIRECT(ADDRESS(ROW(),COLUMN()-_chom_perc_gap))*(1-AW$5)*(1-$BJ$5), "")</f>
        <v/>
      </c>
      <c r="AX25" s="328" t="str" cm="1">
        <f t="array" aca="1" ref="AX25" ca="1">IF(AND($L25=1,ISNUMBER(INDIRECT(ADDRESS(ROW(),COLUMN()-_chom_perc_gap)))), INDIRECT(ADDRESS(ROW(),COLUMN()-_chom_perc_gap))*(1-AX$5)*(1-$BJ$5), "")</f>
        <v/>
      </c>
      <c r="AY25" s="328" t="str" cm="1">
        <f t="array" aca="1" ref="AY25" ca="1">IF(AND($L25=1,ISNUMBER(INDIRECT(ADDRESS(ROW(),COLUMN()-_chom_perc_gap)))), INDIRECT(ADDRESS(ROW(),COLUMN()-_chom_perc_gap))*(1-AY$5)*(1-$BJ$5), "")</f>
        <v/>
      </c>
      <c r="AZ25" s="328" t="str" cm="1">
        <f t="array" aca="1" ref="AZ25" ca="1">IF(AND($L25=1,ISNUMBER(INDIRECT(ADDRESS(ROW(),COLUMN()-_chom_perc_gap)))), INDIRECT(ADDRESS(ROW(),COLUMN()-_chom_perc_gap))*(1-AZ$5)*(1-$BJ$5), "")</f>
        <v/>
      </c>
      <c r="BA25" s="328" t="str" cm="1">
        <f t="array" aca="1" ref="BA25" ca="1">IF(AND($L25=1,ISNUMBER(INDIRECT(ADDRESS(ROW(),COLUMN()-_chom_perc_gap)))), INDIRECT(ADDRESS(ROW(),COLUMN()-_chom_perc_gap))*(1-BA$5)*(1-$BJ$5), "")</f>
        <v/>
      </c>
      <c r="BB25" s="328" t="str" cm="1">
        <f t="array" aca="1" ref="BB25" ca="1">IF(AND($L25=1,ISNUMBER(INDIRECT(ADDRESS(ROW(),COLUMN()-_chom_perc_gap)))), INDIRECT(ADDRESS(ROW(),COLUMN()-_chom_perc_gap))*(1-BB$5)*(1-$BJ$5), "")</f>
        <v/>
      </c>
      <c r="BC25" s="328" t="str" cm="1">
        <f t="array" aca="1" ref="BC25" ca="1">IF(AND($L25=1,ISNUMBER(INDIRECT(ADDRESS(ROW(),COLUMN()-_chom_perc_gap)))), INDIRECT(ADDRESS(ROW(),COLUMN()-_chom_perc_gap))*(1-BC$5)*(1-$BJ$5), "")</f>
        <v/>
      </c>
      <c r="BD25" s="328" t="str" cm="1">
        <f t="array" aca="1" ref="BD25" ca="1">IF(AND($L25=1,ISNUMBER(INDIRECT(ADDRESS(ROW(),COLUMN()-_chom_perc_gap)))), INDIRECT(ADDRESS(ROW(),COLUMN()-_chom_perc_gap))*(1-BD$5)*(1-$BJ$5), "")</f>
        <v/>
      </c>
      <c r="BE25" s="329" t="str" cm="1">
        <f t="array" aca="1" ref="BE25" ca="1">IF(AND($L25=1,ISNUMBER(INDIRECT(ADDRESS(ROW(),COLUMN()-_chom_perc_gap)))), INDIRECT(ADDRESS(ROW(),COLUMN()-_chom_perc_gap))*(1-BE$5)*(1-$BJ$5), "")</f>
        <v/>
      </c>
      <c r="BF25" s="317"/>
      <c r="BG25" s="330" t="str">
        <f t="shared" si="9"/>
        <v/>
      </c>
      <c r="BH25" s="331" t="str">
        <f t="shared" si="10"/>
        <v/>
      </c>
      <c r="BI25" s="336"/>
      <c r="BJ25" s="337" t="str">
        <f>IF(BI25&gt;0,(VLOOKUP(BI25,Utils!$H$26:$I$31,2,0)),"")</f>
        <v/>
      </c>
      <c r="BL25" s="335" t="e">
        <f>IF(AND(H25&lt;&gt;1,H25&gt;186*'ראשי-פרטים כלליים וריכוז הוצאות'!$D$10),1,0)</f>
        <v>#VALUE!</v>
      </c>
      <c r="BM25" s="335" t="e">
        <f>IF(AND(G25&lt;&gt;"",E25=#REF!,#REF!/#REF!&gt;50%),1,0)</f>
        <v>#REF!</v>
      </c>
    </row>
    <row r="26" spans="2:65" s="334" customFormat="1" ht="14.95" customHeight="1" x14ac:dyDescent="0.25">
      <c r="B26" s="938">
        <v>18</v>
      </c>
      <c r="C26" s="945"/>
      <c r="D26" s="575"/>
      <c r="E26" s="572"/>
      <c r="F26" s="599"/>
      <c r="G26" s="600"/>
      <c r="H26" s="601"/>
      <c r="I26" s="576"/>
      <c r="J26" s="577"/>
      <c r="K26" s="317"/>
      <c r="L26" s="147">
        <f t="shared" si="2"/>
        <v>0</v>
      </c>
      <c r="M26" s="324" t="str">
        <f t="shared" ca="1" si="0"/>
        <v/>
      </c>
      <c r="N26" s="852" t="str">
        <f t="shared" si="3"/>
        <v/>
      </c>
      <c r="O26" s="852" t="str">
        <f t="shared" si="4"/>
        <v>$Q$26:$AF$26</v>
      </c>
      <c r="P26" s="317"/>
      <c r="Q26" s="950"/>
      <c r="R26" s="607"/>
      <c r="S26" s="607"/>
      <c r="T26" s="607"/>
      <c r="U26" s="607"/>
      <c r="V26" s="607"/>
      <c r="W26" s="607"/>
      <c r="X26" s="607"/>
      <c r="Y26" s="607"/>
      <c r="Z26" s="607"/>
      <c r="AA26" s="607"/>
      <c r="AB26" s="607"/>
      <c r="AC26" s="607"/>
      <c r="AD26" s="607"/>
      <c r="AE26" s="607"/>
      <c r="AF26" s="951"/>
      <c r="AG26" s="317"/>
      <c r="AH26" s="242" t="str">
        <f t="shared" ca="1" si="1"/>
        <v/>
      </c>
      <c r="AI26" s="243" t="str">
        <f t="shared" si="5"/>
        <v/>
      </c>
      <c r="AJ26" s="317"/>
      <c r="AK26" s="325" t="str">
        <f t="shared" si="6"/>
        <v/>
      </c>
      <c r="AL26" s="326" t="str">
        <f t="shared" si="7"/>
        <v/>
      </c>
      <c r="AM26" s="317"/>
      <c r="AN26" s="246" t="str">
        <f t="shared" si="8"/>
        <v/>
      </c>
      <c r="AO26" s="317"/>
      <c r="AP26" s="327" t="str" cm="1">
        <f t="array" aca="1" ref="AP26" ca="1">IF(AND($L26=1,ISNUMBER(INDIRECT(ADDRESS(ROW(),COLUMN()-_chom_perc_gap)))), INDIRECT(ADDRESS(ROW(),COLUMN()-_chom_perc_gap))*(1-AP$5)*(1-$BJ$5), "")</f>
        <v/>
      </c>
      <c r="AQ26" s="328" t="str" cm="1">
        <f t="array" aca="1" ref="AQ26" ca="1">IF(AND($L26=1,ISNUMBER(INDIRECT(ADDRESS(ROW(),COLUMN()-_chom_perc_gap)))), INDIRECT(ADDRESS(ROW(),COLUMN()-_chom_perc_gap))*(1-AQ$5)*(1-$BJ$5), "")</f>
        <v/>
      </c>
      <c r="AR26" s="328" t="str" cm="1">
        <f t="array" aca="1" ref="AR26" ca="1">IF(AND($L26=1,ISNUMBER(INDIRECT(ADDRESS(ROW(),COLUMN()-_chom_perc_gap)))), INDIRECT(ADDRESS(ROW(),COLUMN()-_chom_perc_gap))*(1-AR$5)*(1-$BJ$5), "")</f>
        <v/>
      </c>
      <c r="AS26" s="328" t="str" cm="1">
        <f t="array" aca="1" ref="AS26" ca="1">IF(AND($L26=1,ISNUMBER(INDIRECT(ADDRESS(ROW(),COLUMN()-_chom_perc_gap)))), INDIRECT(ADDRESS(ROW(),COLUMN()-_chom_perc_gap))*(1-AS$5)*(1-$BJ$5), "")</f>
        <v/>
      </c>
      <c r="AT26" s="328" t="str" cm="1">
        <f t="array" aca="1" ref="AT26" ca="1">IF(AND($L26=1,ISNUMBER(INDIRECT(ADDRESS(ROW(),COLUMN()-_chom_perc_gap)))), INDIRECT(ADDRESS(ROW(),COLUMN()-_chom_perc_gap))*(1-AT$5)*(1-$BJ$5), "")</f>
        <v/>
      </c>
      <c r="AU26" s="328" t="str" cm="1">
        <f t="array" aca="1" ref="AU26" ca="1">IF(AND($L26=1,ISNUMBER(INDIRECT(ADDRESS(ROW(),COLUMN()-_chom_perc_gap)))), INDIRECT(ADDRESS(ROW(),COLUMN()-_chom_perc_gap))*(1-AU$5)*(1-$BJ$5), "")</f>
        <v/>
      </c>
      <c r="AV26" s="328" t="str" cm="1">
        <f t="array" aca="1" ref="AV26" ca="1">IF(AND($L26=1,ISNUMBER(INDIRECT(ADDRESS(ROW(),COLUMN()-_chom_perc_gap)))), INDIRECT(ADDRESS(ROW(),COLUMN()-_chom_perc_gap))*(1-AV$5)*(1-$BJ$5), "")</f>
        <v/>
      </c>
      <c r="AW26" s="328" t="str" cm="1">
        <f t="array" aca="1" ref="AW26" ca="1">IF(AND($L26=1,ISNUMBER(INDIRECT(ADDRESS(ROW(),COLUMN()-_chom_perc_gap)))), INDIRECT(ADDRESS(ROW(),COLUMN()-_chom_perc_gap))*(1-AW$5)*(1-$BJ$5), "")</f>
        <v/>
      </c>
      <c r="AX26" s="328" t="str" cm="1">
        <f t="array" aca="1" ref="AX26" ca="1">IF(AND($L26=1,ISNUMBER(INDIRECT(ADDRESS(ROW(),COLUMN()-_chom_perc_gap)))), INDIRECT(ADDRESS(ROW(),COLUMN()-_chom_perc_gap))*(1-AX$5)*(1-$BJ$5), "")</f>
        <v/>
      </c>
      <c r="AY26" s="328" t="str" cm="1">
        <f t="array" aca="1" ref="AY26" ca="1">IF(AND($L26=1,ISNUMBER(INDIRECT(ADDRESS(ROW(),COLUMN()-_chom_perc_gap)))), INDIRECT(ADDRESS(ROW(),COLUMN()-_chom_perc_gap))*(1-AY$5)*(1-$BJ$5), "")</f>
        <v/>
      </c>
      <c r="AZ26" s="328" t="str" cm="1">
        <f t="array" aca="1" ref="AZ26" ca="1">IF(AND($L26=1,ISNUMBER(INDIRECT(ADDRESS(ROW(),COLUMN()-_chom_perc_gap)))), INDIRECT(ADDRESS(ROW(),COLUMN()-_chom_perc_gap))*(1-AZ$5)*(1-$BJ$5), "")</f>
        <v/>
      </c>
      <c r="BA26" s="328" t="str" cm="1">
        <f t="array" aca="1" ref="BA26" ca="1">IF(AND($L26=1,ISNUMBER(INDIRECT(ADDRESS(ROW(),COLUMN()-_chom_perc_gap)))), INDIRECT(ADDRESS(ROW(),COLUMN()-_chom_perc_gap))*(1-BA$5)*(1-$BJ$5), "")</f>
        <v/>
      </c>
      <c r="BB26" s="328" t="str" cm="1">
        <f t="array" aca="1" ref="BB26" ca="1">IF(AND($L26=1,ISNUMBER(INDIRECT(ADDRESS(ROW(),COLUMN()-_chom_perc_gap)))), INDIRECT(ADDRESS(ROW(),COLUMN()-_chom_perc_gap))*(1-BB$5)*(1-$BJ$5), "")</f>
        <v/>
      </c>
      <c r="BC26" s="328" t="str" cm="1">
        <f t="array" aca="1" ref="BC26" ca="1">IF(AND($L26=1,ISNUMBER(INDIRECT(ADDRESS(ROW(),COLUMN()-_chom_perc_gap)))), INDIRECT(ADDRESS(ROW(),COLUMN()-_chom_perc_gap))*(1-BC$5)*(1-$BJ$5), "")</f>
        <v/>
      </c>
      <c r="BD26" s="328" t="str" cm="1">
        <f t="array" aca="1" ref="BD26" ca="1">IF(AND($L26=1,ISNUMBER(INDIRECT(ADDRESS(ROW(),COLUMN()-_chom_perc_gap)))), INDIRECT(ADDRESS(ROW(),COLUMN()-_chom_perc_gap))*(1-BD$5)*(1-$BJ$5), "")</f>
        <v/>
      </c>
      <c r="BE26" s="329" t="str" cm="1">
        <f t="array" aca="1" ref="BE26" ca="1">IF(AND($L26=1,ISNUMBER(INDIRECT(ADDRESS(ROW(),COLUMN()-_chom_perc_gap)))), INDIRECT(ADDRESS(ROW(),COLUMN()-_chom_perc_gap))*(1-BE$5)*(1-$BJ$5), "")</f>
        <v/>
      </c>
      <c r="BF26" s="317"/>
      <c r="BG26" s="330" t="str">
        <f t="shared" si="9"/>
        <v/>
      </c>
      <c r="BH26" s="331" t="str">
        <f t="shared" si="10"/>
        <v/>
      </c>
      <c r="BI26" s="336"/>
      <c r="BJ26" s="337" t="str">
        <f>IF(BI26&gt;0,(VLOOKUP(BI26,Utils!$H$26:$I$31,2,0)),"")</f>
        <v/>
      </c>
      <c r="BL26" s="335" t="e">
        <f>IF(AND(H26&lt;&gt;1,H26&gt;186*'ראשי-פרטים כלליים וריכוז הוצאות'!$D$10),1,0)</f>
        <v>#VALUE!</v>
      </c>
      <c r="BM26" s="335" t="e">
        <f>IF(AND(G26&lt;&gt;"",E26=#REF!,#REF!/#REF!&gt;50%),1,0)</f>
        <v>#REF!</v>
      </c>
    </row>
    <row r="27" spans="2:65" s="334" customFormat="1" ht="14.95" customHeight="1" x14ac:dyDescent="0.25">
      <c r="B27" s="938">
        <v>19</v>
      </c>
      <c r="C27" s="945"/>
      <c r="D27" s="575"/>
      <c r="E27" s="572"/>
      <c r="F27" s="599"/>
      <c r="G27" s="600"/>
      <c r="H27" s="601"/>
      <c r="I27" s="576"/>
      <c r="J27" s="577"/>
      <c r="K27" s="317"/>
      <c r="L27" s="147">
        <f t="shared" si="2"/>
        <v>0</v>
      </c>
      <c r="M27" s="324" t="str">
        <f t="shared" ca="1" si="0"/>
        <v/>
      </c>
      <c r="N27" s="852" t="str">
        <f t="shared" si="3"/>
        <v/>
      </c>
      <c r="O27" s="852" t="str">
        <f t="shared" si="4"/>
        <v>$Q$27:$AF$27</v>
      </c>
      <c r="P27" s="317"/>
      <c r="Q27" s="950"/>
      <c r="R27" s="607"/>
      <c r="S27" s="607"/>
      <c r="T27" s="607"/>
      <c r="U27" s="607"/>
      <c r="V27" s="607"/>
      <c r="W27" s="607"/>
      <c r="X27" s="607"/>
      <c r="Y27" s="607"/>
      <c r="Z27" s="607"/>
      <c r="AA27" s="607"/>
      <c r="AB27" s="607"/>
      <c r="AC27" s="607"/>
      <c r="AD27" s="607"/>
      <c r="AE27" s="607"/>
      <c r="AF27" s="951"/>
      <c r="AG27" s="317"/>
      <c r="AH27" s="242" t="str">
        <f t="shared" ca="1" si="1"/>
        <v/>
      </c>
      <c r="AI27" s="243" t="str">
        <f t="shared" si="5"/>
        <v/>
      </c>
      <c r="AJ27" s="317"/>
      <c r="AK27" s="325" t="str">
        <f t="shared" si="6"/>
        <v/>
      </c>
      <c r="AL27" s="326" t="str">
        <f t="shared" si="7"/>
        <v/>
      </c>
      <c r="AM27" s="317"/>
      <c r="AN27" s="246" t="str">
        <f t="shared" si="8"/>
        <v/>
      </c>
      <c r="AO27" s="317"/>
      <c r="AP27" s="327" t="str" cm="1">
        <f t="array" aca="1" ref="AP27" ca="1">IF(AND($L27=1,ISNUMBER(INDIRECT(ADDRESS(ROW(),COLUMN()-_chom_perc_gap)))), INDIRECT(ADDRESS(ROW(),COLUMN()-_chom_perc_gap))*(1-AP$5)*(1-$BJ$5), "")</f>
        <v/>
      </c>
      <c r="AQ27" s="328" t="str" cm="1">
        <f t="array" aca="1" ref="AQ27" ca="1">IF(AND($L27=1,ISNUMBER(INDIRECT(ADDRESS(ROW(),COLUMN()-_chom_perc_gap)))), INDIRECT(ADDRESS(ROW(),COLUMN()-_chom_perc_gap))*(1-AQ$5)*(1-$BJ$5), "")</f>
        <v/>
      </c>
      <c r="AR27" s="328" t="str" cm="1">
        <f t="array" aca="1" ref="AR27" ca="1">IF(AND($L27=1,ISNUMBER(INDIRECT(ADDRESS(ROW(),COLUMN()-_chom_perc_gap)))), INDIRECT(ADDRESS(ROW(),COLUMN()-_chom_perc_gap))*(1-AR$5)*(1-$BJ$5), "")</f>
        <v/>
      </c>
      <c r="AS27" s="328" t="str" cm="1">
        <f t="array" aca="1" ref="AS27" ca="1">IF(AND($L27=1,ISNUMBER(INDIRECT(ADDRESS(ROW(),COLUMN()-_chom_perc_gap)))), INDIRECT(ADDRESS(ROW(),COLUMN()-_chom_perc_gap))*(1-AS$5)*(1-$BJ$5), "")</f>
        <v/>
      </c>
      <c r="AT27" s="328" t="str" cm="1">
        <f t="array" aca="1" ref="AT27" ca="1">IF(AND($L27=1,ISNUMBER(INDIRECT(ADDRESS(ROW(),COLUMN()-_chom_perc_gap)))), INDIRECT(ADDRESS(ROW(),COLUMN()-_chom_perc_gap))*(1-AT$5)*(1-$BJ$5), "")</f>
        <v/>
      </c>
      <c r="AU27" s="328" t="str" cm="1">
        <f t="array" aca="1" ref="AU27" ca="1">IF(AND($L27=1,ISNUMBER(INDIRECT(ADDRESS(ROW(),COLUMN()-_chom_perc_gap)))), INDIRECT(ADDRESS(ROW(),COLUMN()-_chom_perc_gap))*(1-AU$5)*(1-$BJ$5), "")</f>
        <v/>
      </c>
      <c r="AV27" s="328" t="str" cm="1">
        <f t="array" aca="1" ref="AV27" ca="1">IF(AND($L27=1,ISNUMBER(INDIRECT(ADDRESS(ROW(),COLUMN()-_chom_perc_gap)))), INDIRECT(ADDRESS(ROW(),COLUMN()-_chom_perc_gap))*(1-AV$5)*(1-$BJ$5), "")</f>
        <v/>
      </c>
      <c r="AW27" s="328" t="str" cm="1">
        <f t="array" aca="1" ref="AW27" ca="1">IF(AND($L27=1,ISNUMBER(INDIRECT(ADDRESS(ROW(),COLUMN()-_chom_perc_gap)))), INDIRECT(ADDRESS(ROW(),COLUMN()-_chom_perc_gap))*(1-AW$5)*(1-$BJ$5), "")</f>
        <v/>
      </c>
      <c r="AX27" s="328" t="str" cm="1">
        <f t="array" aca="1" ref="AX27" ca="1">IF(AND($L27=1,ISNUMBER(INDIRECT(ADDRESS(ROW(),COLUMN()-_chom_perc_gap)))), INDIRECT(ADDRESS(ROW(),COLUMN()-_chom_perc_gap))*(1-AX$5)*(1-$BJ$5), "")</f>
        <v/>
      </c>
      <c r="AY27" s="328" t="str" cm="1">
        <f t="array" aca="1" ref="AY27" ca="1">IF(AND($L27=1,ISNUMBER(INDIRECT(ADDRESS(ROW(),COLUMN()-_chom_perc_gap)))), INDIRECT(ADDRESS(ROW(),COLUMN()-_chom_perc_gap))*(1-AY$5)*(1-$BJ$5), "")</f>
        <v/>
      </c>
      <c r="AZ27" s="328" t="str" cm="1">
        <f t="array" aca="1" ref="AZ27" ca="1">IF(AND($L27=1,ISNUMBER(INDIRECT(ADDRESS(ROW(),COLUMN()-_chom_perc_gap)))), INDIRECT(ADDRESS(ROW(),COLUMN()-_chom_perc_gap))*(1-AZ$5)*(1-$BJ$5), "")</f>
        <v/>
      </c>
      <c r="BA27" s="328" t="str" cm="1">
        <f t="array" aca="1" ref="BA27" ca="1">IF(AND($L27=1,ISNUMBER(INDIRECT(ADDRESS(ROW(),COLUMN()-_chom_perc_gap)))), INDIRECT(ADDRESS(ROW(),COLUMN()-_chom_perc_gap))*(1-BA$5)*(1-$BJ$5), "")</f>
        <v/>
      </c>
      <c r="BB27" s="328" t="str" cm="1">
        <f t="array" aca="1" ref="BB27" ca="1">IF(AND($L27=1,ISNUMBER(INDIRECT(ADDRESS(ROW(),COLUMN()-_chom_perc_gap)))), INDIRECT(ADDRESS(ROW(),COLUMN()-_chom_perc_gap))*(1-BB$5)*(1-$BJ$5), "")</f>
        <v/>
      </c>
      <c r="BC27" s="328" t="str" cm="1">
        <f t="array" aca="1" ref="BC27" ca="1">IF(AND($L27=1,ISNUMBER(INDIRECT(ADDRESS(ROW(),COLUMN()-_chom_perc_gap)))), INDIRECT(ADDRESS(ROW(),COLUMN()-_chom_perc_gap))*(1-BC$5)*(1-$BJ$5), "")</f>
        <v/>
      </c>
      <c r="BD27" s="328" t="str" cm="1">
        <f t="array" aca="1" ref="BD27" ca="1">IF(AND($L27=1,ISNUMBER(INDIRECT(ADDRESS(ROW(),COLUMN()-_chom_perc_gap)))), INDIRECT(ADDRESS(ROW(),COLUMN()-_chom_perc_gap))*(1-BD$5)*(1-$BJ$5), "")</f>
        <v/>
      </c>
      <c r="BE27" s="329" t="str" cm="1">
        <f t="array" aca="1" ref="BE27" ca="1">IF(AND($L27=1,ISNUMBER(INDIRECT(ADDRESS(ROW(),COLUMN()-_chom_perc_gap)))), INDIRECT(ADDRESS(ROW(),COLUMN()-_chom_perc_gap))*(1-BE$5)*(1-$BJ$5), "")</f>
        <v/>
      </c>
      <c r="BF27" s="317"/>
      <c r="BG27" s="330" t="str">
        <f t="shared" si="9"/>
        <v/>
      </c>
      <c r="BH27" s="331" t="str">
        <f t="shared" si="10"/>
        <v/>
      </c>
      <c r="BI27" s="336"/>
      <c r="BJ27" s="337" t="str">
        <f>IF(BI27&gt;0,(VLOOKUP(BI27,Utils!$H$26:$I$31,2,0)),"")</f>
        <v/>
      </c>
      <c r="BL27" s="335" t="e">
        <f>IF(AND(H27&lt;&gt;1,H27&gt;186*'ראשי-פרטים כלליים וריכוז הוצאות'!$D$10),1,0)</f>
        <v>#VALUE!</v>
      </c>
      <c r="BM27" s="335" t="e">
        <f>IF(AND(G27&lt;&gt;"",E27=#REF!,#REF!/#REF!&gt;50%),1,0)</f>
        <v>#REF!</v>
      </c>
    </row>
    <row r="28" spans="2:65" s="334" customFormat="1" ht="14.95" customHeight="1" x14ac:dyDescent="0.25">
      <c r="B28" s="938">
        <v>20</v>
      </c>
      <c r="C28" s="945"/>
      <c r="D28" s="575"/>
      <c r="E28" s="572"/>
      <c r="F28" s="599"/>
      <c r="G28" s="600"/>
      <c r="H28" s="601"/>
      <c r="I28" s="576"/>
      <c r="J28" s="577"/>
      <c r="K28" s="317"/>
      <c r="L28" s="147">
        <f t="shared" si="2"/>
        <v>0</v>
      </c>
      <c r="M28" s="324" t="str">
        <f t="shared" ca="1" si="0"/>
        <v/>
      </c>
      <c r="N28" s="852" t="str">
        <f t="shared" si="3"/>
        <v/>
      </c>
      <c r="O28" s="852" t="str">
        <f t="shared" si="4"/>
        <v>$Q$28:$AF$28</v>
      </c>
      <c r="P28" s="317"/>
      <c r="Q28" s="950"/>
      <c r="R28" s="607"/>
      <c r="S28" s="607"/>
      <c r="T28" s="607"/>
      <c r="U28" s="607"/>
      <c r="V28" s="607"/>
      <c r="W28" s="607"/>
      <c r="X28" s="607"/>
      <c r="Y28" s="607"/>
      <c r="Z28" s="607"/>
      <c r="AA28" s="607"/>
      <c r="AB28" s="607"/>
      <c r="AC28" s="607"/>
      <c r="AD28" s="607"/>
      <c r="AE28" s="607"/>
      <c r="AF28" s="951"/>
      <c r="AG28" s="317"/>
      <c r="AH28" s="242" t="str">
        <f t="shared" ca="1" si="1"/>
        <v/>
      </c>
      <c r="AI28" s="243" t="str">
        <f t="shared" si="5"/>
        <v/>
      </c>
      <c r="AJ28" s="317"/>
      <c r="AK28" s="325" t="str">
        <f t="shared" si="6"/>
        <v/>
      </c>
      <c r="AL28" s="326" t="str">
        <f t="shared" si="7"/>
        <v/>
      </c>
      <c r="AM28" s="317"/>
      <c r="AN28" s="246" t="str">
        <f t="shared" si="8"/>
        <v/>
      </c>
      <c r="AO28" s="317"/>
      <c r="AP28" s="327" t="str" cm="1">
        <f t="array" aca="1" ref="AP28" ca="1">IF(AND($L28=1,ISNUMBER(INDIRECT(ADDRESS(ROW(),COLUMN()-_chom_perc_gap)))), INDIRECT(ADDRESS(ROW(),COLUMN()-_chom_perc_gap))*(1-AP$5)*(1-$BJ$5), "")</f>
        <v/>
      </c>
      <c r="AQ28" s="328" t="str" cm="1">
        <f t="array" aca="1" ref="AQ28" ca="1">IF(AND($L28=1,ISNUMBER(INDIRECT(ADDRESS(ROW(),COLUMN()-_chom_perc_gap)))), INDIRECT(ADDRESS(ROW(),COLUMN()-_chom_perc_gap))*(1-AQ$5)*(1-$BJ$5), "")</f>
        <v/>
      </c>
      <c r="AR28" s="328" t="str" cm="1">
        <f t="array" aca="1" ref="AR28" ca="1">IF(AND($L28=1,ISNUMBER(INDIRECT(ADDRESS(ROW(),COLUMN()-_chom_perc_gap)))), INDIRECT(ADDRESS(ROW(),COLUMN()-_chom_perc_gap))*(1-AR$5)*(1-$BJ$5), "")</f>
        <v/>
      </c>
      <c r="AS28" s="328" t="str" cm="1">
        <f t="array" aca="1" ref="AS28" ca="1">IF(AND($L28=1,ISNUMBER(INDIRECT(ADDRESS(ROW(),COLUMN()-_chom_perc_gap)))), INDIRECT(ADDRESS(ROW(),COLUMN()-_chom_perc_gap))*(1-AS$5)*(1-$BJ$5), "")</f>
        <v/>
      </c>
      <c r="AT28" s="328" t="str" cm="1">
        <f t="array" aca="1" ref="AT28" ca="1">IF(AND($L28=1,ISNUMBER(INDIRECT(ADDRESS(ROW(),COLUMN()-_chom_perc_gap)))), INDIRECT(ADDRESS(ROW(),COLUMN()-_chom_perc_gap))*(1-AT$5)*(1-$BJ$5), "")</f>
        <v/>
      </c>
      <c r="AU28" s="328" t="str" cm="1">
        <f t="array" aca="1" ref="AU28" ca="1">IF(AND($L28=1,ISNUMBER(INDIRECT(ADDRESS(ROW(),COLUMN()-_chom_perc_gap)))), INDIRECT(ADDRESS(ROW(),COLUMN()-_chom_perc_gap))*(1-AU$5)*(1-$BJ$5), "")</f>
        <v/>
      </c>
      <c r="AV28" s="328" t="str" cm="1">
        <f t="array" aca="1" ref="AV28" ca="1">IF(AND($L28=1,ISNUMBER(INDIRECT(ADDRESS(ROW(),COLUMN()-_chom_perc_gap)))), INDIRECT(ADDRESS(ROW(),COLUMN()-_chom_perc_gap))*(1-AV$5)*(1-$BJ$5), "")</f>
        <v/>
      </c>
      <c r="AW28" s="328" t="str" cm="1">
        <f t="array" aca="1" ref="AW28" ca="1">IF(AND($L28=1,ISNUMBER(INDIRECT(ADDRESS(ROW(),COLUMN()-_chom_perc_gap)))), INDIRECT(ADDRESS(ROW(),COLUMN()-_chom_perc_gap))*(1-AW$5)*(1-$BJ$5), "")</f>
        <v/>
      </c>
      <c r="AX28" s="328" t="str" cm="1">
        <f t="array" aca="1" ref="AX28" ca="1">IF(AND($L28=1,ISNUMBER(INDIRECT(ADDRESS(ROW(),COLUMN()-_chom_perc_gap)))), INDIRECT(ADDRESS(ROW(),COLUMN()-_chom_perc_gap))*(1-AX$5)*(1-$BJ$5), "")</f>
        <v/>
      </c>
      <c r="AY28" s="328" t="str" cm="1">
        <f t="array" aca="1" ref="AY28" ca="1">IF(AND($L28=1,ISNUMBER(INDIRECT(ADDRESS(ROW(),COLUMN()-_chom_perc_gap)))), INDIRECT(ADDRESS(ROW(),COLUMN()-_chom_perc_gap))*(1-AY$5)*(1-$BJ$5), "")</f>
        <v/>
      </c>
      <c r="AZ28" s="328" t="str" cm="1">
        <f t="array" aca="1" ref="AZ28" ca="1">IF(AND($L28=1,ISNUMBER(INDIRECT(ADDRESS(ROW(),COLUMN()-_chom_perc_gap)))), INDIRECT(ADDRESS(ROW(),COLUMN()-_chom_perc_gap))*(1-AZ$5)*(1-$BJ$5), "")</f>
        <v/>
      </c>
      <c r="BA28" s="328" t="str" cm="1">
        <f t="array" aca="1" ref="BA28" ca="1">IF(AND($L28=1,ISNUMBER(INDIRECT(ADDRESS(ROW(),COLUMN()-_chom_perc_gap)))), INDIRECT(ADDRESS(ROW(),COLUMN()-_chom_perc_gap))*(1-BA$5)*(1-$BJ$5), "")</f>
        <v/>
      </c>
      <c r="BB28" s="328" t="str" cm="1">
        <f t="array" aca="1" ref="BB28" ca="1">IF(AND($L28=1,ISNUMBER(INDIRECT(ADDRESS(ROW(),COLUMN()-_chom_perc_gap)))), INDIRECT(ADDRESS(ROW(),COLUMN()-_chom_perc_gap))*(1-BB$5)*(1-$BJ$5), "")</f>
        <v/>
      </c>
      <c r="BC28" s="328" t="str" cm="1">
        <f t="array" aca="1" ref="BC28" ca="1">IF(AND($L28=1,ISNUMBER(INDIRECT(ADDRESS(ROW(),COLUMN()-_chom_perc_gap)))), INDIRECT(ADDRESS(ROW(),COLUMN()-_chom_perc_gap))*(1-BC$5)*(1-$BJ$5), "")</f>
        <v/>
      </c>
      <c r="BD28" s="328" t="str" cm="1">
        <f t="array" aca="1" ref="BD28" ca="1">IF(AND($L28=1,ISNUMBER(INDIRECT(ADDRESS(ROW(),COLUMN()-_chom_perc_gap)))), INDIRECT(ADDRESS(ROW(),COLUMN()-_chom_perc_gap))*(1-BD$5)*(1-$BJ$5), "")</f>
        <v/>
      </c>
      <c r="BE28" s="329" t="str" cm="1">
        <f t="array" aca="1" ref="BE28" ca="1">IF(AND($L28=1,ISNUMBER(INDIRECT(ADDRESS(ROW(),COLUMN()-_chom_perc_gap)))), INDIRECT(ADDRESS(ROW(),COLUMN()-_chom_perc_gap))*(1-BE$5)*(1-$BJ$5), "")</f>
        <v/>
      </c>
      <c r="BF28" s="317"/>
      <c r="BG28" s="330" t="str">
        <f t="shared" si="9"/>
        <v/>
      </c>
      <c r="BH28" s="331" t="str">
        <f t="shared" si="10"/>
        <v/>
      </c>
      <c r="BI28" s="336"/>
      <c r="BJ28" s="337" t="str">
        <f>IF(BI28&gt;0,(VLOOKUP(BI28,Utils!$H$26:$I$31,2,0)),"")</f>
        <v/>
      </c>
      <c r="BL28" s="335" t="e">
        <f>IF(AND(H28&lt;&gt;1,H28&gt;186*'ראשי-פרטים כלליים וריכוז הוצאות'!$D$10),1,0)</f>
        <v>#VALUE!</v>
      </c>
      <c r="BM28" s="335" t="e">
        <f>IF(AND(G28&lt;&gt;"",E28=#REF!,#REF!/#REF!&gt;50%),1,0)</f>
        <v>#REF!</v>
      </c>
    </row>
    <row r="29" spans="2:65" s="334" customFormat="1" ht="14.95" customHeight="1" x14ac:dyDescent="0.25">
      <c r="B29" s="938">
        <v>21</v>
      </c>
      <c r="C29" s="945"/>
      <c r="D29" s="575"/>
      <c r="E29" s="572"/>
      <c r="F29" s="599"/>
      <c r="G29" s="600"/>
      <c r="H29" s="601"/>
      <c r="I29" s="576"/>
      <c r="J29" s="577"/>
      <c r="K29" s="317"/>
      <c r="L29" s="147">
        <f t="shared" si="2"/>
        <v>0</v>
      </c>
      <c r="M29" s="324" t="str">
        <f t="shared" ca="1" si="0"/>
        <v/>
      </c>
      <c r="N29" s="852" t="str">
        <f t="shared" si="3"/>
        <v/>
      </c>
      <c r="O29" s="852" t="str">
        <f t="shared" si="4"/>
        <v>$Q$29:$AF$29</v>
      </c>
      <c r="P29" s="317"/>
      <c r="Q29" s="950"/>
      <c r="R29" s="607"/>
      <c r="S29" s="607"/>
      <c r="T29" s="607"/>
      <c r="U29" s="607"/>
      <c r="V29" s="607"/>
      <c r="W29" s="607"/>
      <c r="X29" s="607"/>
      <c r="Y29" s="607"/>
      <c r="Z29" s="607"/>
      <c r="AA29" s="607"/>
      <c r="AB29" s="607"/>
      <c r="AC29" s="607"/>
      <c r="AD29" s="607"/>
      <c r="AE29" s="607"/>
      <c r="AF29" s="951"/>
      <c r="AG29" s="317"/>
      <c r="AH29" s="242" t="str">
        <f t="shared" ca="1" si="1"/>
        <v/>
      </c>
      <c r="AI29" s="243" t="str">
        <f t="shared" si="5"/>
        <v/>
      </c>
      <c r="AJ29" s="317"/>
      <c r="AK29" s="325" t="str">
        <f t="shared" si="6"/>
        <v/>
      </c>
      <c r="AL29" s="326" t="str">
        <f t="shared" si="7"/>
        <v/>
      </c>
      <c r="AM29" s="317"/>
      <c r="AN29" s="246" t="str">
        <f t="shared" si="8"/>
        <v/>
      </c>
      <c r="AO29" s="317"/>
      <c r="AP29" s="327" t="str" cm="1">
        <f t="array" aca="1" ref="AP29" ca="1">IF(AND($L29=1,ISNUMBER(INDIRECT(ADDRESS(ROW(),COLUMN()-_chom_perc_gap)))), INDIRECT(ADDRESS(ROW(),COLUMN()-_chom_perc_gap))*(1-AP$5)*(1-$BJ$5), "")</f>
        <v/>
      </c>
      <c r="AQ29" s="328" t="str" cm="1">
        <f t="array" aca="1" ref="AQ29" ca="1">IF(AND($L29=1,ISNUMBER(INDIRECT(ADDRESS(ROW(),COLUMN()-_chom_perc_gap)))), INDIRECT(ADDRESS(ROW(),COLUMN()-_chom_perc_gap))*(1-AQ$5)*(1-$BJ$5), "")</f>
        <v/>
      </c>
      <c r="AR29" s="328" t="str" cm="1">
        <f t="array" aca="1" ref="AR29" ca="1">IF(AND($L29=1,ISNUMBER(INDIRECT(ADDRESS(ROW(),COLUMN()-_chom_perc_gap)))), INDIRECT(ADDRESS(ROW(),COLUMN()-_chom_perc_gap))*(1-AR$5)*(1-$BJ$5), "")</f>
        <v/>
      </c>
      <c r="AS29" s="328" t="str" cm="1">
        <f t="array" aca="1" ref="AS29" ca="1">IF(AND($L29=1,ISNUMBER(INDIRECT(ADDRESS(ROW(),COLUMN()-_chom_perc_gap)))), INDIRECT(ADDRESS(ROW(),COLUMN()-_chom_perc_gap))*(1-AS$5)*(1-$BJ$5), "")</f>
        <v/>
      </c>
      <c r="AT29" s="328" t="str" cm="1">
        <f t="array" aca="1" ref="AT29" ca="1">IF(AND($L29=1,ISNUMBER(INDIRECT(ADDRESS(ROW(),COLUMN()-_chom_perc_gap)))), INDIRECT(ADDRESS(ROW(),COLUMN()-_chom_perc_gap))*(1-AT$5)*(1-$BJ$5), "")</f>
        <v/>
      </c>
      <c r="AU29" s="328" t="str" cm="1">
        <f t="array" aca="1" ref="AU29" ca="1">IF(AND($L29=1,ISNUMBER(INDIRECT(ADDRESS(ROW(),COLUMN()-_chom_perc_gap)))), INDIRECT(ADDRESS(ROW(),COLUMN()-_chom_perc_gap))*(1-AU$5)*(1-$BJ$5), "")</f>
        <v/>
      </c>
      <c r="AV29" s="328" t="str" cm="1">
        <f t="array" aca="1" ref="AV29" ca="1">IF(AND($L29=1,ISNUMBER(INDIRECT(ADDRESS(ROW(),COLUMN()-_chom_perc_gap)))), INDIRECT(ADDRESS(ROW(),COLUMN()-_chom_perc_gap))*(1-AV$5)*(1-$BJ$5), "")</f>
        <v/>
      </c>
      <c r="AW29" s="328" t="str" cm="1">
        <f t="array" aca="1" ref="AW29" ca="1">IF(AND($L29=1,ISNUMBER(INDIRECT(ADDRESS(ROW(),COLUMN()-_chom_perc_gap)))), INDIRECT(ADDRESS(ROW(),COLUMN()-_chom_perc_gap))*(1-AW$5)*(1-$BJ$5), "")</f>
        <v/>
      </c>
      <c r="AX29" s="328" t="str" cm="1">
        <f t="array" aca="1" ref="AX29" ca="1">IF(AND($L29=1,ISNUMBER(INDIRECT(ADDRESS(ROW(),COLUMN()-_chom_perc_gap)))), INDIRECT(ADDRESS(ROW(),COLUMN()-_chom_perc_gap))*(1-AX$5)*(1-$BJ$5), "")</f>
        <v/>
      </c>
      <c r="AY29" s="328" t="str" cm="1">
        <f t="array" aca="1" ref="AY29" ca="1">IF(AND($L29=1,ISNUMBER(INDIRECT(ADDRESS(ROW(),COLUMN()-_chom_perc_gap)))), INDIRECT(ADDRESS(ROW(),COLUMN()-_chom_perc_gap))*(1-AY$5)*(1-$BJ$5), "")</f>
        <v/>
      </c>
      <c r="AZ29" s="328" t="str" cm="1">
        <f t="array" aca="1" ref="AZ29" ca="1">IF(AND($L29=1,ISNUMBER(INDIRECT(ADDRESS(ROW(),COLUMN()-_chom_perc_gap)))), INDIRECT(ADDRESS(ROW(),COLUMN()-_chom_perc_gap))*(1-AZ$5)*(1-$BJ$5), "")</f>
        <v/>
      </c>
      <c r="BA29" s="328" t="str" cm="1">
        <f t="array" aca="1" ref="BA29" ca="1">IF(AND($L29=1,ISNUMBER(INDIRECT(ADDRESS(ROW(),COLUMN()-_chom_perc_gap)))), INDIRECT(ADDRESS(ROW(),COLUMN()-_chom_perc_gap))*(1-BA$5)*(1-$BJ$5), "")</f>
        <v/>
      </c>
      <c r="BB29" s="328" t="str" cm="1">
        <f t="array" aca="1" ref="BB29" ca="1">IF(AND($L29=1,ISNUMBER(INDIRECT(ADDRESS(ROW(),COLUMN()-_chom_perc_gap)))), INDIRECT(ADDRESS(ROW(),COLUMN()-_chom_perc_gap))*(1-BB$5)*(1-$BJ$5), "")</f>
        <v/>
      </c>
      <c r="BC29" s="328" t="str" cm="1">
        <f t="array" aca="1" ref="BC29" ca="1">IF(AND($L29=1,ISNUMBER(INDIRECT(ADDRESS(ROW(),COLUMN()-_chom_perc_gap)))), INDIRECT(ADDRESS(ROW(),COLUMN()-_chom_perc_gap))*(1-BC$5)*(1-$BJ$5), "")</f>
        <v/>
      </c>
      <c r="BD29" s="328" t="str" cm="1">
        <f t="array" aca="1" ref="BD29" ca="1">IF(AND($L29=1,ISNUMBER(INDIRECT(ADDRESS(ROW(),COLUMN()-_chom_perc_gap)))), INDIRECT(ADDRESS(ROW(),COLUMN()-_chom_perc_gap))*(1-BD$5)*(1-$BJ$5), "")</f>
        <v/>
      </c>
      <c r="BE29" s="329" t="str" cm="1">
        <f t="array" aca="1" ref="BE29" ca="1">IF(AND($L29=1,ISNUMBER(INDIRECT(ADDRESS(ROW(),COLUMN()-_chom_perc_gap)))), INDIRECT(ADDRESS(ROW(),COLUMN()-_chom_perc_gap))*(1-BE$5)*(1-$BJ$5), "")</f>
        <v/>
      </c>
      <c r="BF29" s="317"/>
      <c r="BG29" s="330" t="str">
        <f t="shared" si="9"/>
        <v/>
      </c>
      <c r="BH29" s="331" t="str">
        <f t="shared" si="10"/>
        <v/>
      </c>
      <c r="BI29" s="336"/>
      <c r="BJ29" s="337" t="str">
        <f>IF(BI29&gt;0,(VLOOKUP(BI29,Utils!$H$26:$I$31,2,0)),"")</f>
        <v/>
      </c>
      <c r="BL29" s="335" t="e">
        <f>IF(AND(H29&lt;&gt;1,H29&gt;186*'ראשי-פרטים כלליים וריכוז הוצאות'!$D$10),1,0)</f>
        <v>#VALUE!</v>
      </c>
      <c r="BM29" s="335" t="e">
        <f>IF(AND(G29&lt;&gt;"",E29=#REF!,#REF!/#REF!&gt;50%),1,0)</f>
        <v>#REF!</v>
      </c>
    </row>
    <row r="30" spans="2:65" s="334" customFormat="1" ht="14.95" customHeight="1" x14ac:dyDescent="0.25">
      <c r="B30" s="938">
        <v>22</v>
      </c>
      <c r="C30" s="945"/>
      <c r="D30" s="575"/>
      <c r="E30" s="572"/>
      <c r="F30" s="599"/>
      <c r="G30" s="600"/>
      <c r="H30" s="601"/>
      <c r="I30" s="576"/>
      <c r="J30" s="577"/>
      <c r="K30" s="317"/>
      <c r="L30" s="147">
        <f t="shared" si="2"/>
        <v>0</v>
      </c>
      <c r="M30" s="324" t="str">
        <f t="shared" ca="1" si="0"/>
        <v/>
      </c>
      <c r="N30" s="852" t="str">
        <f t="shared" si="3"/>
        <v/>
      </c>
      <c r="O30" s="852" t="str">
        <f t="shared" si="4"/>
        <v>$Q$30:$AF$30</v>
      </c>
      <c r="P30" s="317"/>
      <c r="Q30" s="950"/>
      <c r="R30" s="607"/>
      <c r="S30" s="607"/>
      <c r="T30" s="607"/>
      <c r="U30" s="607"/>
      <c r="V30" s="607"/>
      <c r="W30" s="607"/>
      <c r="X30" s="607"/>
      <c r="Y30" s="607"/>
      <c r="Z30" s="607"/>
      <c r="AA30" s="607"/>
      <c r="AB30" s="607"/>
      <c r="AC30" s="607"/>
      <c r="AD30" s="607"/>
      <c r="AE30" s="607"/>
      <c r="AF30" s="951"/>
      <c r="AG30" s="317"/>
      <c r="AH30" s="242" t="str">
        <f t="shared" ca="1" si="1"/>
        <v/>
      </c>
      <c r="AI30" s="243" t="str">
        <f t="shared" si="5"/>
        <v/>
      </c>
      <c r="AJ30" s="317"/>
      <c r="AK30" s="325" t="str">
        <f t="shared" si="6"/>
        <v/>
      </c>
      <c r="AL30" s="326" t="str">
        <f t="shared" si="7"/>
        <v/>
      </c>
      <c r="AM30" s="317"/>
      <c r="AN30" s="246" t="str">
        <f t="shared" si="8"/>
        <v/>
      </c>
      <c r="AO30" s="317"/>
      <c r="AP30" s="327" t="str" cm="1">
        <f t="array" aca="1" ref="AP30" ca="1">IF(AND($L30=1,ISNUMBER(INDIRECT(ADDRESS(ROW(),COLUMN()-_chom_perc_gap)))), INDIRECT(ADDRESS(ROW(),COLUMN()-_chom_perc_gap))*(1-AP$5)*(1-$BJ$5), "")</f>
        <v/>
      </c>
      <c r="AQ30" s="328" t="str" cm="1">
        <f t="array" aca="1" ref="AQ30" ca="1">IF(AND($L30=1,ISNUMBER(INDIRECT(ADDRESS(ROW(),COLUMN()-_chom_perc_gap)))), INDIRECT(ADDRESS(ROW(),COLUMN()-_chom_perc_gap))*(1-AQ$5)*(1-$BJ$5), "")</f>
        <v/>
      </c>
      <c r="AR30" s="328" t="str" cm="1">
        <f t="array" aca="1" ref="AR30" ca="1">IF(AND($L30=1,ISNUMBER(INDIRECT(ADDRESS(ROW(),COLUMN()-_chom_perc_gap)))), INDIRECT(ADDRESS(ROW(),COLUMN()-_chom_perc_gap))*(1-AR$5)*(1-$BJ$5), "")</f>
        <v/>
      </c>
      <c r="AS30" s="328" t="str" cm="1">
        <f t="array" aca="1" ref="AS30" ca="1">IF(AND($L30=1,ISNUMBER(INDIRECT(ADDRESS(ROW(),COLUMN()-_chom_perc_gap)))), INDIRECT(ADDRESS(ROW(),COLUMN()-_chom_perc_gap))*(1-AS$5)*(1-$BJ$5), "")</f>
        <v/>
      </c>
      <c r="AT30" s="328" t="str" cm="1">
        <f t="array" aca="1" ref="AT30" ca="1">IF(AND($L30=1,ISNUMBER(INDIRECT(ADDRESS(ROW(),COLUMN()-_chom_perc_gap)))), INDIRECT(ADDRESS(ROW(),COLUMN()-_chom_perc_gap))*(1-AT$5)*(1-$BJ$5), "")</f>
        <v/>
      </c>
      <c r="AU30" s="328" t="str" cm="1">
        <f t="array" aca="1" ref="AU30" ca="1">IF(AND($L30=1,ISNUMBER(INDIRECT(ADDRESS(ROW(),COLUMN()-_chom_perc_gap)))), INDIRECT(ADDRESS(ROW(),COLUMN()-_chom_perc_gap))*(1-AU$5)*(1-$BJ$5), "")</f>
        <v/>
      </c>
      <c r="AV30" s="328" t="str" cm="1">
        <f t="array" aca="1" ref="AV30" ca="1">IF(AND($L30=1,ISNUMBER(INDIRECT(ADDRESS(ROW(),COLUMN()-_chom_perc_gap)))), INDIRECT(ADDRESS(ROW(),COLUMN()-_chom_perc_gap))*(1-AV$5)*(1-$BJ$5), "")</f>
        <v/>
      </c>
      <c r="AW30" s="328" t="str" cm="1">
        <f t="array" aca="1" ref="AW30" ca="1">IF(AND($L30=1,ISNUMBER(INDIRECT(ADDRESS(ROW(),COLUMN()-_chom_perc_gap)))), INDIRECT(ADDRESS(ROW(),COLUMN()-_chom_perc_gap))*(1-AW$5)*(1-$BJ$5), "")</f>
        <v/>
      </c>
      <c r="AX30" s="328" t="str" cm="1">
        <f t="array" aca="1" ref="AX30" ca="1">IF(AND($L30=1,ISNUMBER(INDIRECT(ADDRESS(ROW(),COLUMN()-_chom_perc_gap)))), INDIRECT(ADDRESS(ROW(),COLUMN()-_chom_perc_gap))*(1-AX$5)*(1-$BJ$5), "")</f>
        <v/>
      </c>
      <c r="AY30" s="328" t="str" cm="1">
        <f t="array" aca="1" ref="AY30" ca="1">IF(AND($L30=1,ISNUMBER(INDIRECT(ADDRESS(ROW(),COLUMN()-_chom_perc_gap)))), INDIRECT(ADDRESS(ROW(),COLUMN()-_chom_perc_gap))*(1-AY$5)*(1-$BJ$5), "")</f>
        <v/>
      </c>
      <c r="AZ30" s="328" t="str" cm="1">
        <f t="array" aca="1" ref="AZ30" ca="1">IF(AND($L30=1,ISNUMBER(INDIRECT(ADDRESS(ROW(),COLUMN()-_chom_perc_gap)))), INDIRECT(ADDRESS(ROW(),COLUMN()-_chom_perc_gap))*(1-AZ$5)*(1-$BJ$5), "")</f>
        <v/>
      </c>
      <c r="BA30" s="328" t="str" cm="1">
        <f t="array" aca="1" ref="BA30" ca="1">IF(AND($L30=1,ISNUMBER(INDIRECT(ADDRESS(ROW(),COLUMN()-_chom_perc_gap)))), INDIRECT(ADDRESS(ROW(),COLUMN()-_chom_perc_gap))*(1-BA$5)*(1-$BJ$5), "")</f>
        <v/>
      </c>
      <c r="BB30" s="328" t="str" cm="1">
        <f t="array" aca="1" ref="BB30" ca="1">IF(AND($L30=1,ISNUMBER(INDIRECT(ADDRESS(ROW(),COLUMN()-_chom_perc_gap)))), INDIRECT(ADDRESS(ROW(),COLUMN()-_chom_perc_gap))*(1-BB$5)*(1-$BJ$5), "")</f>
        <v/>
      </c>
      <c r="BC30" s="328" t="str" cm="1">
        <f t="array" aca="1" ref="BC30" ca="1">IF(AND($L30=1,ISNUMBER(INDIRECT(ADDRESS(ROW(),COLUMN()-_chom_perc_gap)))), INDIRECT(ADDRESS(ROW(),COLUMN()-_chom_perc_gap))*(1-BC$5)*(1-$BJ$5), "")</f>
        <v/>
      </c>
      <c r="BD30" s="328" t="str" cm="1">
        <f t="array" aca="1" ref="BD30" ca="1">IF(AND($L30=1,ISNUMBER(INDIRECT(ADDRESS(ROW(),COLUMN()-_chom_perc_gap)))), INDIRECT(ADDRESS(ROW(),COLUMN()-_chom_perc_gap))*(1-BD$5)*(1-$BJ$5), "")</f>
        <v/>
      </c>
      <c r="BE30" s="329" t="str" cm="1">
        <f t="array" aca="1" ref="BE30" ca="1">IF(AND($L30=1,ISNUMBER(INDIRECT(ADDRESS(ROW(),COLUMN()-_chom_perc_gap)))), INDIRECT(ADDRESS(ROW(),COLUMN()-_chom_perc_gap))*(1-BE$5)*(1-$BJ$5), "")</f>
        <v/>
      </c>
      <c r="BF30" s="317"/>
      <c r="BG30" s="330" t="str">
        <f t="shared" si="9"/>
        <v/>
      </c>
      <c r="BH30" s="331" t="str">
        <f t="shared" si="10"/>
        <v/>
      </c>
      <c r="BI30" s="336"/>
      <c r="BJ30" s="337" t="str">
        <f>IF(BI30&gt;0,(VLOOKUP(BI30,Utils!$H$26:$I$31,2,0)),"")</f>
        <v/>
      </c>
      <c r="BL30" s="335" t="e">
        <f>IF(AND(H30&lt;&gt;1,H30&gt;186*'ראשי-פרטים כלליים וריכוז הוצאות'!$D$10),1,0)</f>
        <v>#VALUE!</v>
      </c>
      <c r="BM30" s="335" t="e">
        <f>IF(AND(G30&lt;&gt;"",E30=#REF!,#REF!/#REF!&gt;50%),1,0)</f>
        <v>#REF!</v>
      </c>
    </row>
    <row r="31" spans="2:65" s="334" customFormat="1" ht="14.95" customHeight="1" x14ac:dyDescent="0.25">
      <c r="B31" s="938">
        <v>23</v>
      </c>
      <c r="C31" s="945"/>
      <c r="D31" s="575"/>
      <c r="E31" s="572"/>
      <c r="F31" s="599"/>
      <c r="G31" s="600"/>
      <c r="H31" s="601"/>
      <c r="I31" s="576"/>
      <c r="J31" s="577"/>
      <c r="K31" s="317"/>
      <c r="L31" s="147">
        <f t="shared" si="2"/>
        <v>0</v>
      </c>
      <c r="M31" s="324" t="str">
        <f t="shared" ca="1" si="0"/>
        <v/>
      </c>
      <c r="N31" s="852" t="str">
        <f t="shared" si="3"/>
        <v/>
      </c>
      <c r="O31" s="852" t="str">
        <f t="shared" si="4"/>
        <v>$Q$31:$AF$31</v>
      </c>
      <c r="P31" s="317"/>
      <c r="Q31" s="950"/>
      <c r="R31" s="607"/>
      <c r="S31" s="607"/>
      <c r="T31" s="607"/>
      <c r="U31" s="607"/>
      <c r="V31" s="607"/>
      <c r="W31" s="607"/>
      <c r="X31" s="607"/>
      <c r="Y31" s="607"/>
      <c r="Z31" s="607"/>
      <c r="AA31" s="607"/>
      <c r="AB31" s="607"/>
      <c r="AC31" s="607"/>
      <c r="AD31" s="607"/>
      <c r="AE31" s="607"/>
      <c r="AF31" s="951"/>
      <c r="AG31" s="317"/>
      <c r="AH31" s="242" t="str">
        <f t="shared" ca="1" si="1"/>
        <v/>
      </c>
      <c r="AI31" s="243" t="str">
        <f t="shared" si="5"/>
        <v/>
      </c>
      <c r="AJ31" s="317"/>
      <c r="AK31" s="325" t="str">
        <f t="shared" si="6"/>
        <v/>
      </c>
      <c r="AL31" s="326" t="str">
        <f t="shared" si="7"/>
        <v/>
      </c>
      <c r="AM31" s="317"/>
      <c r="AN31" s="246" t="str">
        <f t="shared" si="8"/>
        <v/>
      </c>
      <c r="AO31" s="317"/>
      <c r="AP31" s="327" t="str" cm="1">
        <f t="array" aca="1" ref="AP31" ca="1">IF(AND($L31=1,ISNUMBER(INDIRECT(ADDRESS(ROW(),COLUMN()-_chom_perc_gap)))), INDIRECT(ADDRESS(ROW(),COLUMN()-_chom_perc_gap))*(1-AP$5)*(1-$BJ$5), "")</f>
        <v/>
      </c>
      <c r="AQ31" s="328" t="str" cm="1">
        <f t="array" aca="1" ref="AQ31" ca="1">IF(AND($L31=1,ISNUMBER(INDIRECT(ADDRESS(ROW(),COLUMN()-_chom_perc_gap)))), INDIRECT(ADDRESS(ROW(),COLUMN()-_chom_perc_gap))*(1-AQ$5)*(1-$BJ$5), "")</f>
        <v/>
      </c>
      <c r="AR31" s="328" t="str" cm="1">
        <f t="array" aca="1" ref="AR31" ca="1">IF(AND($L31=1,ISNUMBER(INDIRECT(ADDRESS(ROW(),COLUMN()-_chom_perc_gap)))), INDIRECT(ADDRESS(ROW(),COLUMN()-_chom_perc_gap))*(1-AR$5)*(1-$BJ$5), "")</f>
        <v/>
      </c>
      <c r="AS31" s="328" t="str" cm="1">
        <f t="array" aca="1" ref="AS31" ca="1">IF(AND($L31=1,ISNUMBER(INDIRECT(ADDRESS(ROW(),COLUMN()-_chom_perc_gap)))), INDIRECT(ADDRESS(ROW(),COLUMN()-_chom_perc_gap))*(1-AS$5)*(1-$BJ$5), "")</f>
        <v/>
      </c>
      <c r="AT31" s="328" t="str" cm="1">
        <f t="array" aca="1" ref="AT31" ca="1">IF(AND($L31=1,ISNUMBER(INDIRECT(ADDRESS(ROW(),COLUMN()-_chom_perc_gap)))), INDIRECT(ADDRESS(ROW(),COLUMN()-_chom_perc_gap))*(1-AT$5)*(1-$BJ$5), "")</f>
        <v/>
      </c>
      <c r="AU31" s="328" t="str" cm="1">
        <f t="array" aca="1" ref="AU31" ca="1">IF(AND($L31=1,ISNUMBER(INDIRECT(ADDRESS(ROW(),COLUMN()-_chom_perc_gap)))), INDIRECT(ADDRESS(ROW(),COLUMN()-_chom_perc_gap))*(1-AU$5)*(1-$BJ$5), "")</f>
        <v/>
      </c>
      <c r="AV31" s="328" t="str" cm="1">
        <f t="array" aca="1" ref="AV31" ca="1">IF(AND($L31=1,ISNUMBER(INDIRECT(ADDRESS(ROW(),COLUMN()-_chom_perc_gap)))), INDIRECT(ADDRESS(ROW(),COLUMN()-_chom_perc_gap))*(1-AV$5)*(1-$BJ$5), "")</f>
        <v/>
      </c>
      <c r="AW31" s="328" t="str" cm="1">
        <f t="array" aca="1" ref="AW31" ca="1">IF(AND($L31=1,ISNUMBER(INDIRECT(ADDRESS(ROW(),COLUMN()-_chom_perc_gap)))), INDIRECT(ADDRESS(ROW(),COLUMN()-_chom_perc_gap))*(1-AW$5)*(1-$BJ$5), "")</f>
        <v/>
      </c>
      <c r="AX31" s="328" t="str" cm="1">
        <f t="array" aca="1" ref="AX31" ca="1">IF(AND($L31=1,ISNUMBER(INDIRECT(ADDRESS(ROW(),COLUMN()-_chom_perc_gap)))), INDIRECT(ADDRESS(ROW(),COLUMN()-_chom_perc_gap))*(1-AX$5)*(1-$BJ$5), "")</f>
        <v/>
      </c>
      <c r="AY31" s="328" t="str" cm="1">
        <f t="array" aca="1" ref="AY31" ca="1">IF(AND($L31=1,ISNUMBER(INDIRECT(ADDRESS(ROW(),COLUMN()-_chom_perc_gap)))), INDIRECT(ADDRESS(ROW(),COLUMN()-_chom_perc_gap))*(1-AY$5)*(1-$BJ$5), "")</f>
        <v/>
      </c>
      <c r="AZ31" s="328" t="str" cm="1">
        <f t="array" aca="1" ref="AZ31" ca="1">IF(AND($L31=1,ISNUMBER(INDIRECT(ADDRESS(ROW(),COLUMN()-_chom_perc_gap)))), INDIRECT(ADDRESS(ROW(),COLUMN()-_chom_perc_gap))*(1-AZ$5)*(1-$BJ$5), "")</f>
        <v/>
      </c>
      <c r="BA31" s="328" t="str" cm="1">
        <f t="array" aca="1" ref="BA31" ca="1">IF(AND($L31=1,ISNUMBER(INDIRECT(ADDRESS(ROW(),COLUMN()-_chom_perc_gap)))), INDIRECT(ADDRESS(ROW(),COLUMN()-_chom_perc_gap))*(1-BA$5)*(1-$BJ$5), "")</f>
        <v/>
      </c>
      <c r="BB31" s="328" t="str" cm="1">
        <f t="array" aca="1" ref="BB31" ca="1">IF(AND($L31=1,ISNUMBER(INDIRECT(ADDRESS(ROW(),COLUMN()-_chom_perc_gap)))), INDIRECT(ADDRESS(ROW(),COLUMN()-_chom_perc_gap))*(1-BB$5)*(1-$BJ$5), "")</f>
        <v/>
      </c>
      <c r="BC31" s="328" t="str" cm="1">
        <f t="array" aca="1" ref="BC31" ca="1">IF(AND($L31=1,ISNUMBER(INDIRECT(ADDRESS(ROW(),COLUMN()-_chom_perc_gap)))), INDIRECT(ADDRESS(ROW(),COLUMN()-_chom_perc_gap))*(1-BC$5)*(1-$BJ$5), "")</f>
        <v/>
      </c>
      <c r="BD31" s="328" t="str" cm="1">
        <f t="array" aca="1" ref="BD31" ca="1">IF(AND($L31=1,ISNUMBER(INDIRECT(ADDRESS(ROW(),COLUMN()-_chom_perc_gap)))), INDIRECT(ADDRESS(ROW(),COLUMN()-_chom_perc_gap))*(1-BD$5)*(1-$BJ$5), "")</f>
        <v/>
      </c>
      <c r="BE31" s="329" t="str" cm="1">
        <f t="array" aca="1" ref="BE31" ca="1">IF(AND($L31=1,ISNUMBER(INDIRECT(ADDRESS(ROW(),COLUMN()-_chom_perc_gap)))), INDIRECT(ADDRESS(ROW(),COLUMN()-_chom_perc_gap))*(1-BE$5)*(1-$BJ$5), "")</f>
        <v/>
      </c>
      <c r="BF31" s="317"/>
      <c r="BG31" s="330" t="str">
        <f t="shared" si="9"/>
        <v/>
      </c>
      <c r="BH31" s="331" t="str">
        <f t="shared" si="10"/>
        <v/>
      </c>
      <c r="BI31" s="336"/>
      <c r="BJ31" s="337" t="str">
        <f>IF(BI31&gt;0,(VLOOKUP(BI31,Utils!$H$26:$I$31,2,0)),"")</f>
        <v/>
      </c>
      <c r="BL31" s="335" t="e">
        <f>IF(AND(H31&lt;&gt;1,H31&gt;186*'ראשי-פרטים כלליים וריכוז הוצאות'!$D$10),1,0)</f>
        <v>#VALUE!</v>
      </c>
      <c r="BM31" s="335" t="e">
        <f>IF(AND(G31&lt;&gt;"",E31=#REF!,#REF!/#REF!&gt;50%),1,0)</f>
        <v>#REF!</v>
      </c>
    </row>
    <row r="32" spans="2:65" s="334" customFormat="1" ht="14.95" customHeight="1" x14ac:dyDescent="0.25">
      <c r="B32" s="938">
        <v>24</v>
      </c>
      <c r="C32" s="945"/>
      <c r="D32" s="575"/>
      <c r="E32" s="572"/>
      <c r="F32" s="599"/>
      <c r="G32" s="600"/>
      <c r="H32" s="601"/>
      <c r="I32" s="576"/>
      <c r="J32" s="577"/>
      <c r="K32" s="317"/>
      <c r="L32" s="147">
        <f t="shared" si="2"/>
        <v>0</v>
      </c>
      <c r="M32" s="324" t="str">
        <f t="shared" ca="1" si="0"/>
        <v/>
      </c>
      <c r="N32" s="852" t="str">
        <f t="shared" si="3"/>
        <v/>
      </c>
      <c r="O32" s="852" t="str">
        <f t="shared" si="4"/>
        <v>$Q$32:$AF$32</v>
      </c>
      <c r="P32" s="317"/>
      <c r="Q32" s="950"/>
      <c r="R32" s="607"/>
      <c r="S32" s="607"/>
      <c r="T32" s="607"/>
      <c r="U32" s="607"/>
      <c r="V32" s="607"/>
      <c r="W32" s="607"/>
      <c r="X32" s="607"/>
      <c r="Y32" s="607"/>
      <c r="Z32" s="607"/>
      <c r="AA32" s="607"/>
      <c r="AB32" s="607"/>
      <c r="AC32" s="607"/>
      <c r="AD32" s="607"/>
      <c r="AE32" s="607"/>
      <c r="AF32" s="951"/>
      <c r="AG32" s="317"/>
      <c r="AH32" s="242" t="str">
        <f t="shared" ca="1" si="1"/>
        <v/>
      </c>
      <c r="AI32" s="243" t="str">
        <f t="shared" si="5"/>
        <v/>
      </c>
      <c r="AJ32" s="317"/>
      <c r="AK32" s="325" t="str">
        <f t="shared" si="6"/>
        <v/>
      </c>
      <c r="AL32" s="326" t="str">
        <f t="shared" si="7"/>
        <v/>
      </c>
      <c r="AM32" s="317"/>
      <c r="AN32" s="246" t="str">
        <f t="shared" si="8"/>
        <v/>
      </c>
      <c r="AO32" s="317"/>
      <c r="AP32" s="327" t="str" cm="1">
        <f t="array" aca="1" ref="AP32" ca="1">IF(AND($L32=1,ISNUMBER(INDIRECT(ADDRESS(ROW(),COLUMN()-_chom_perc_gap)))), INDIRECT(ADDRESS(ROW(),COLUMN()-_chom_perc_gap))*(1-AP$5)*(1-$BJ$5), "")</f>
        <v/>
      </c>
      <c r="AQ32" s="328" t="str" cm="1">
        <f t="array" aca="1" ref="AQ32" ca="1">IF(AND($L32=1,ISNUMBER(INDIRECT(ADDRESS(ROW(),COLUMN()-_chom_perc_gap)))), INDIRECT(ADDRESS(ROW(),COLUMN()-_chom_perc_gap))*(1-AQ$5)*(1-$BJ$5), "")</f>
        <v/>
      </c>
      <c r="AR32" s="328" t="str" cm="1">
        <f t="array" aca="1" ref="AR32" ca="1">IF(AND($L32=1,ISNUMBER(INDIRECT(ADDRESS(ROW(),COLUMN()-_chom_perc_gap)))), INDIRECT(ADDRESS(ROW(),COLUMN()-_chom_perc_gap))*(1-AR$5)*(1-$BJ$5), "")</f>
        <v/>
      </c>
      <c r="AS32" s="328" t="str" cm="1">
        <f t="array" aca="1" ref="AS32" ca="1">IF(AND($L32=1,ISNUMBER(INDIRECT(ADDRESS(ROW(),COLUMN()-_chom_perc_gap)))), INDIRECT(ADDRESS(ROW(),COLUMN()-_chom_perc_gap))*(1-AS$5)*(1-$BJ$5), "")</f>
        <v/>
      </c>
      <c r="AT32" s="328" t="str" cm="1">
        <f t="array" aca="1" ref="AT32" ca="1">IF(AND($L32=1,ISNUMBER(INDIRECT(ADDRESS(ROW(),COLUMN()-_chom_perc_gap)))), INDIRECT(ADDRESS(ROW(),COLUMN()-_chom_perc_gap))*(1-AT$5)*(1-$BJ$5), "")</f>
        <v/>
      </c>
      <c r="AU32" s="328" t="str" cm="1">
        <f t="array" aca="1" ref="AU32" ca="1">IF(AND($L32=1,ISNUMBER(INDIRECT(ADDRESS(ROW(),COLUMN()-_chom_perc_gap)))), INDIRECT(ADDRESS(ROW(),COLUMN()-_chom_perc_gap))*(1-AU$5)*(1-$BJ$5), "")</f>
        <v/>
      </c>
      <c r="AV32" s="328" t="str" cm="1">
        <f t="array" aca="1" ref="AV32" ca="1">IF(AND($L32=1,ISNUMBER(INDIRECT(ADDRESS(ROW(),COLUMN()-_chom_perc_gap)))), INDIRECT(ADDRESS(ROW(),COLUMN()-_chom_perc_gap))*(1-AV$5)*(1-$BJ$5), "")</f>
        <v/>
      </c>
      <c r="AW32" s="328" t="str" cm="1">
        <f t="array" aca="1" ref="AW32" ca="1">IF(AND($L32=1,ISNUMBER(INDIRECT(ADDRESS(ROW(),COLUMN()-_chom_perc_gap)))), INDIRECT(ADDRESS(ROW(),COLUMN()-_chom_perc_gap))*(1-AW$5)*(1-$BJ$5), "")</f>
        <v/>
      </c>
      <c r="AX32" s="328" t="str" cm="1">
        <f t="array" aca="1" ref="AX32" ca="1">IF(AND($L32=1,ISNUMBER(INDIRECT(ADDRESS(ROW(),COLUMN()-_chom_perc_gap)))), INDIRECT(ADDRESS(ROW(),COLUMN()-_chom_perc_gap))*(1-AX$5)*(1-$BJ$5), "")</f>
        <v/>
      </c>
      <c r="AY32" s="328" t="str" cm="1">
        <f t="array" aca="1" ref="AY32" ca="1">IF(AND($L32=1,ISNUMBER(INDIRECT(ADDRESS(ROW(),COLUMN()-_chom_perc_gap)))), INDIRECT(ADDRESS(ROW(),COLUMN()-_chom_perc_gap))*(1-AY$5)*(1-$BJ$5), "")</f>
        <v/>
      </c>
      <c r="AZ32" s="328" t="str" cm="1">
        <f t="array" aca="1" ref="AZ32" ca="1">IF(AND($L32=1,ISNUMBER(INDIRECT(ADDRESS(ROW(),COLUMN()-_chom_perc_gap)))), INDIRECT(ADDRESS(ROW(),COLUMN()-_chom_perc_gap))*(1-AZ$5)*(1-$BJ$5), "")</f>
        <v/>
      </c>
      <c r="BA32" s="328" t="str" cm="1">
        <f t="array" aca="1" ref="BA32" ca="1">IF(AND($L32=1,ISNUMBER(INDIRECT(ADDRESS(ROW(),COLUMN()-_chom_perc_gap)))), INDIRECT(ADDRESS(ROW(),COLUMN()-_chom_perc_gap))*(1-BA$5)*(1-$BJ$5), "")</f>
        <v/>
      </c>
      <c r="BB32" s="328" t="str" cm="1">
        <f t="array" aca="1" ref="BB32" ca="1">IF(AND($L32=1,ISNUMBER(INDIRECT(ADDRESS(ROW(),COLUMN()-_chom_perc_gap)))), INDIRECT(ADDRESS(ROW(),COLUMN()-_chom_perc_gap))*(1-BB$5)*(1-$BJ$5), "")</f>
        <v/>
      </c>
      <c r="BC32" s="328" t="str" cm="1">
        <f t="array" aca="1" ref="BC32" ca="1">IF(AND($L32=1,ISNUMBER(INDIRECT(ADDRESS(ROW(),COLUMN()-_chom_perc_gap)))), INDIRECT(ADDRESS(ROW(),COLUMN()-_chom_perc_gap))*(1-BC$5)*(1-$BJ$5), "")</f>
        <v/>
      </c>
      <c r="BD32" s="328" t="str" cm="1">
        <f t="array" aca="1" ref="BD32" ca="1">IF(AND($L32=1,ISNUMBER(INDIRECT(ADDRESS(ROW(),COLUMN()-_chom_perc_gap)))), INDIRECT(ADDRESS(ROW(),COLUMN()-_chom_perc_gap))*(1-BD$5)*(1-$BJ$5), "")</f>
        <v/>
      </c>
      <c r="BE32" s="329" t="str" cm="1">
        <f t="array" aca="1" ref="BE32" ca="1">IF(AND($L32=1,ISNUMBER(INDIRECT(ADDRESS(ROW(),COLUMN()-_chom_perc_gap)))), INDIRECT(ADDRESS(ROW(),COLUMN()-_chom_perc_gap))*(1-BE$5)*(1-$BJ$5), "")</f>
        <v/>
      </c>
      <c r="BF32" s="317"/>
      <c r="BG32" s="330" t="str">
        <f t="shared" si="9"/>
        <v/>
      </c>
      <c r="BH32" s="331" t="str">
        <f t="shared" si="10"/>
        <v/>
      </c>
      <c r="BI32" s="336"/>
      <c r="BJ32" s="337" t="str">
        <f>IF(BI32&gt;0,(VLOOKUP(BI32,Utils!$H$26:$I$31,2,0)),"")</f>
        <v/>
      </c>
      <c r="BL32" s="335" t="e">
        <f>IF(AND(H32&lt;&gt;1,H32&gt;186*'ראשי-פרטים כלליים וריכוז הוצאות'!$D$10),1,0)</f>
        <v>#VALUE!</v>
      </c>
      <c r="BM32" s="335" t="e">
        <f>IF(AND(G32&lt;&gt;"",E32=#REF!,#REF!/#REF!&gt;50%),1,0)</f>
        <v>#REF!</v>
      </c>
    </row>
    <row r="33" spans="2:65" s="334" customFormat="1" ht="14.95" customHeight="1" x14ac:dyDescent="0.25">
      <c r="B33" s="938">
        <v>25</v>
      </c>
      <c r="C33" s="945"/>
      <c r="D33" s="575"/>
      <c r="E33" s="572"/>
      <c r="F33" s="599"/>
      <c r="G33" s="600"/>
      <c r="H33" s="601"/>
      <c r="I33" s="576"/>
      <c r="J33" s="577"/>
      <c r="K33" s="317"/>
      <c r="L33" s="147">
        <f t="shared" si="2"/>
        <v>0</v>
      </c>
      <c r="M33" s="324" t="str">
        <f t="shared" ca="1" si="0"/>
        <v/>
      </c>
      <c r="N33" s="852" t="str">
        <f t="shared" si="3"/>
        <v/>
      </c>
      <c r="O33" s="852" t="str">
        <f t="shared" si="4"/>
        <v>$Q$33:$AF$33</v>
      </c>
      <c r="P33" s="317"/>
      <c r="Q33" s="950"/>
      <c r="R33" s="607"/>
      <c r="S33" s="607"/>
      <c r="T33" s="607"/>
      <c r="U33" s="607"/>
      <c r="V33" s="607"/>
      <c r="W33" s="607"/>
      <c r="X33" s="607"/>
      <c r="Y33" s="607"/>
      <c r="Z33" s="607"/>
      <c r="AA33" s="607"/>
      <c r="AB33" s="607"/>
      <c r="AC33" s="607"/>
      <c r="AD33" s="607"/>
      <c r="AE33" s="607"/>
      <c r="AF33" s="951"/>
      <c r="AG33" s="317"/>
      <c r="AH33" s="242" t="str">
        <f t="shared" ca="1" si="1"/>
        <v/>
      </c>
      <c r="AI33" s="243" t="str">
        <f t="shared" si="5"/>
        <v/>
      </c>
      <c r="AJ33" s="317"/>
      <c r="AK33" s="325" t="str">
        <f t="shared" si="6"/>
        <v/>
      </c>
      <c r="AL33" s="326" t="str">
        <f t="shared" si="7"/>
        <v/>
      </c>
      <c r="AM33" s="317"/>
      <c r="AN33" s="246" t="str">
        <f t="shared" si="8"/>
        <v/>
      </c>
      <c r="AO33" s="317"/>
      <c r="AP33" s="327" t="str" cm="1">
        <f t="array" aca="1" ref="AP33" ca="1">IF(AND($L33=1,ISNUMBER(INDIRECT(ADDRESS(ROW(),COLUMN()-_chom_perc_gap)))), INDIRECT(ADDRESS(ROW(),COLUMN()-_chom_perc_gap))*(1-AP$5)*(1-$BJ$5), "")</f>
        <v/>
      </c>
      <c r="AQ33" s="328" t="str" cm="1">
        <f t="array" aca="1" ref="AQ33" ca="1">IF(AND($L33=1,ISNUMBER(INDIRECT(ADDRESS(ROW(),COLUMN()-_chom_perc_gap)))), INDIRECT(ADDRESS(ROW(),COLUMN()-_chom_perc_gap))*(1-AQ$5)*(1-$BJ$5), "")</f>
        <v/>
      </c>
      <c r="AR33" s="328" t="str" cm="1">
        <f t="array" aca="1" ref="AR33" ca="1">IF(AND($L33=1,ISNUMBER(INDIRECT(ADDRESS(ROW(),COLUMN()-_chom_perc_gap)))), INDIRECT(ADDRESS(ROW(),COLUMN()-_chom_perc_gap))*(1-AR$5)*(1-$BJ$5), "")</f>
        <v/>
      </c>
      <c r="AS33" s="328" t="str" cm="1">
        <f t="array" aca="1" ref="AS33" ca="1">IF(AND($L33=1,ISNUMBER(INDIRECT(ADDRESS(ROW(),COLUMN()-_chom_perc_gap)))), INDIRECT(ADDRESS(ROW(),COLUMN()-_chom_perc_gap))*(1-AS$5)*(1-$BJ$5), "")</f>
        <v/>
      </c>
      <c r="AT33" s="328" t="str" cm="1">
        <f t="array" aca="1" ref="AT33" ca="1">IF(AND($L33=1,ISNUMBER(INDIRECT(ADDRESS(ROW(),COLUMN()-_chom_perc_gap)))), INDIRECT(ADDRESS(ROW(),COLUMN()-_chom_perc_gap))*(1-AT$5)*(1-$BJ$5), "")</f>
        <v/>
      </c>
      <c r="AU33" s="328" t="str" cm="1">
        <f t="array" aca="1" ref="AU33" ca="1">IF(AND($L33=1,ISNUMBER(INDIRECT(ADDRESS(ROW(),COLUMN()-_chom_perc_gap)))), INDIRECT(ADDRESS(ROW(),COLUMN()-_chom_perc_gap))*(1-AU$5)*(1-$BJ$5), "")</f>
        <v/>
      </c>
      <c r="AV33" s="328" t="str" cm="1">
        <f t="array" aca="1" ref="AV33" ca="1">IF(AND($L33=1,ISNUMBER(INDIRECT(ADDRESS(ROW(),COLUMN()-_chom_perc_gap)))), INDIRECT(ADDRESS(ROW(),COLUMN()-_chom_perc_gap))*(1-AV$5)*(1-$BJ$5), "")</f>
        <v/>
      </c>
      <c r="AW33" s="328" t="str" cm="1">
        <f t="array" aca="1" ref="AW33" ca="1">IF(AND($L33=1,ISNUMBER(INDIRECT(ADDRESS(ROW(),COLUMN()-_chom_perc_gap)))), INDIRECT(ADDRESS(ROW(),COLUMN()-_chom_perc_gap))*(1-AW$5)*(1-$BJ$5), "")</f>
        <v/>
      </c>
      <c r="AX33" s="328" t="str" cm="1">
        <f t="array" aca="1" ref="AX33" ca="1">IF(AND($L33=1,ISNUMBER(INDIRECT(ADDRESS(ROW(),COLUMN()-_chom_perc_gap)))), INDIRECT(ADDRESS(ROW(),COLUMN()-_chom_perc_gap))*(1-AX$5)*(1-$BJ$5), "")</f>
        <v/>
      </c>
      <c r="AY33" s="328" t="str" cm="1">
        <f t="array" aca="1" ref="AY33" ca="1">IF(AND($L33=1,ISNUMBER(INDIRECT(ADDRESS(ROW(),COLUMN()-_chom_perc_gap)))), INDIRECT(ADDRESS(ROW(),COLUMN()-_chom_perc_gap))*(1-AY$5)*(1-$BJ$5), "")</f>
        <v/>
      </c>
      <c r="AZ33" s="328" t="str" cm="1">
        <f t="array" aca="1" ref="AZ33" ca="1">IF(AND($L33=1,ISNUMBER(INDIRECT(ADDRESS(ROW(),COLUMN()-_chom_perc_gap)))), INDIRECT(ADDRESS(ROW(),COLUMN()-_chom_perc_gap))*(1-AZ$5)*(1-$BJ$5), "")</f>
        <v/>
      </c>
      <c r="BA33" s="328" t="str" cm="1">
        <f t="array" aca="1" ref="BA33" ca="1">IF(AND($L33=1,ISNUMBER(INDIRECT(ADDRESS(ROW(),COLUMN()-_chom_perc_gap)))), INDIRECT(ADDRESS(ROW(),COLUMN()-_chom_perc_gap))*(1-BA$5)*(1-$BJ$5), "")</f>
        <v/>
      </c>
      <c r="BB33" s="328" t="str" cm="1">
        <f t="array" aca="1" ref="BB33" ca="1">IF(AND($L33=1,ISNUMBER(INDIRECT(ADDRESS(ROW(),COLUMN()-_chom_perc_gap)))), INDIRECT(ADDRESS(ROW(),COLUMN()-_chom_perc_gap))*(1-BB$5)*(1-$BJ$5), "")</f>
        <v/>
      </c>
      <c r="BC33" s="328" t="str" cm="1">
        <f t="array" aca="1" ref="BC33" ca="1">IF(AND($L33=1,ISNUMBER(INDIRECT(ADDRESS(ROW(),COLUMN()-_chom_perc_gap)))), INDIRECT(ADDRESS(ROW(),COLUMN()-_chom_perc_gap))*(1-BC$5)*(1-$BJ$5), "")</f>
        <v/>
      </c>
      <c r="BD33" s="328" t="str" cm="1">
        <f t="array" aca="1" ref="BD33" ca="1">IF(AND($L33=1,ISNUMBER(INDIRECT(ADDRESS(ROW(),COLUMN()-_chom_perc_gap)))), INDIRECT(ADDRESS(ROW(),COLUMN()-_chom_perc_gap))*(1-BD$5)*(1-$BJ$5), "")</f>
        <v/>
      </c>
      <c r="BE33" s="329" t="str" cm="1">
        <f t="array" aca="1" ref="BE33" ca="1">IF(AND($L33=1,ISNUMBER(INDIRECT(ADDRESS(ROW(),COLUMN()-_chom_perc_gap)))), INDIRECT(ADDRESS(ROW(),COLUMN()-_chom_perc_gap))*(1-BE$5)*(1-$BJ$5), "")</f>
        <v/>
      </c>
      <c r="BF33" s="317"/>
      <c r="BG33" s="330" t="str">
        <f t="shared" si="9"/>
        <v/>
      </c>
      <c r="BH33" s="331" t="str">
        <f t="shared" si="10"/>
        <v/>
      </c>
      <c r="BI33" s="336"/>
      <c r="BJ33" s="337" t="str">
        <f>IF(BI33&gt;0,(VLOOKUP(BI33,Utils!$H$26:$I$31,2,0)),"")</f>
        <v/>
      </c>
      <c r="BL33" s="335" t="e">
        <f>IF(AND(H33&lt;&gt;1,H33&gt;186*'ראשי-פרטים כלליים וריכוז הוצאות'!$D$10),1,0)</f>
        <v>#VALUE!</v>
      </c>
      <c r="BM33" s="335" t="e">
        <f>IF(AND(G33&lt;&gt;"",E33=#REF!,#REF!/#REF!&gt;50%),1,0)</f>
        <v>#REF!</v>
      </c>
    </row>
    <row r="34" spans="2:65" s="334" customFormat="1" ht="14.95" customHeight="1" x14ac:dyDescent="0.25">
      <c r="B34" s="938">
        <v>26</v>
      </c>
      <c r="C34" s="945"/>
      <c r="D34" s="575"/>
      <c r="E34" s="572"/>
      <c r="F34" s="599"/>
      <c r="G34" s="600"/>
      <c r="H34" s="601"/>
      <c r="I34" s="576"/>
      <c r="J34" s="577"/>
      <c r="K34" s="317"/>
      <c r="L34" s="147">
        <f t="shared" si="2"/>
        <v>0</v>
      </c>
      <c r="M34" s="324" t="str">
        <f t="shared" ca="1" si="0"/>
        <v/>
      </c>
      <c r="N34" s="852" t="str">
        <f t="shared" si="3"/>
        <v/>
      </c>
      <c r="O34" s="852" t="str">
        <f t="shared" si="4"/>
        <v>$Q$34:$AF$34</v>
      </c>
      <c r="P34" s="317"/>
      <c r="Q34" s="950"/>
      <c r="R34" s="607"/>
      <c r="S34" s="607"/>
      <c r="T34" s="607"/>
      <c r="U34" s="607"/>
      <c r="V34" s="607"/>
      <c r="W34" s="607"/>
      <c r="X34" s="607"/>
      <c r="Y34" s="607"/>
      <c r="Z34" s="607"/>
      <c r="AA34" s="607"/>
      <c r="AB34" s="607"/>
      <c r="AC34" s="607"/>
      <c r="AD34" s="607"/>
      <c r="AE34" s="607"/>
      <c r="AF34" s="951"/>
      <c r="AG34" s="317"/>
      <c r="AH34" s="242" t="str">
        <f t="shared" ca="1" si="1"/>
        <v/>
      </c>
      <c r="AI34" s="243" t="str">
        <f t="shared" si="5"/>
        <v/>
      </c>
      <c r="AJ34" s="317"/>
      <c r="AK34" s="325" t="str">
        <f t="shared" si="6"/>
        <v/>
      </c>
      <c r="AL34" s="326" t="str">
        <f t="shared" si="7"/>
        <v/>
      </c>
      <c r="AM34" s="317"/>
      <c r="AN34" s="246" t="str">
        <f t="shared" si="8"/>
        <v/>
      </c>
      <c r="AO34" s="317"/>
      <c r="AP34" s="327" t="str" cm="1">
        <f t="array" aca="1" ref="AP34" ca="1">IF(AND($L34=1,ISNUMBER(INDIRECT(ADDRESS(ROW(),COLUMN()-_chom_perc_gap)))), INDIRECT(ADDRESS(ROW(),COLUMN()-_chom_perc_gap))*(1-AP$5)*(1-$BJ$5), "")</f>
        <v/>
      </c>
      <c r="AQ34" s="328" t="str" cm="1">
        <f t="array" aca="1" ref="AQ34" ca="1">IF(AND($L34=1,ISNUMBER(INDIRECT(ADDRESS(ROW(),COLUMN()-_chom_perc_gap)))), INDIRECT(ADDRESS(ROW(),COLUMN()-_chom_perc_gap))*(1-AQ$5)*(1-$BJ$5), "")</f>
        <v/>
      </c>
      <c r="AR34" s="328" t="str" cm="1">
        <f t="array" aca="1" ref="AR34" ca="1">IF(AND($L34=1,ISNUMBER(INDIRECT(ADDRESS(ROW(),COLUMN()-_chom_perc_gap)))), INDIRECT(ADDRESS(ROW(),COLUMN()-_chom_perc_gap))*(1-AR$5)*(1-$BJ$5), "")</f>
        <v/>
      </c>
      <c r="AS34" s="328" t="str" cm="1">
        <f t="array" aca="1" ref="AS34" ca="1">IF(AND($L34=1,ISNUMBER(INDIRECT(ADDRESS(ROW(),COLUMN()-_chom_perc_gap)))), INDIRECT(ADDRESS(ROW(),COLUMN()-_chom_perc_gap))*(1-AS$5)*(1-$BJ$5), "")</f>
        <v/>
      </c>
      <c r="AT34" s="328" t="str" cm="1">
        <f t="array" aca="1" ref="AT34" ca="1">IF(AND($L34=1,ISNUMBER(INDIRECT(ADDRESS(ROW(),COLUMN()-_chom_perc_gap)))), INDIRECT(ADDRESS(ROW(),COLUMN()-_chom_perc_gap))*(1-AT$5)*(1-$BJ$5), "")</f>
        <v/>
      </c>
      <c r="AU34" s="328" t="str" cm="1">
        <f t="array" aca="1" ref="AU34" ca="1">IF(AND($L34=1,ISNUMBER(INDIRECT(ADDRESS(ROW(),COLUMN()-_chom_perc_gap)))), INDIRECT(ADDRESS(ROW(),COLUMN()-_chom_perc_gap))*(1-AU$5)*(1-$BJ$5), "")</f>
        <v/>
      </c>
      <c r="AV34" s="328" t="str" cm="1">
        <f t="array" aca="1" ref="AV34" ca="1">IF(AND($L34=1,ISNUMBER(INDIRECT(ADDRESS(ROW(),COLUMN()-_chom_perc_gap)))), INDIRECT(ADDRESS(ROW(),COLUMN()-_chom_perc_gap))*(1-AV$5)*(1-$BJ$5), "")</f>
        <v/>
      </c>
      <c r="AW34" s="328" t="str" cm="1">
        <f t="array" aca="1" ref="AW34" ca="1">IF(AND($L34=1,ISNUMBER(INDIRECT(ADDRESS(ROW(),COLUMN()-_chom_perc_gap)))), INDIRECT(ADDRESS(ROW(),COLUMN()-_chom_perc_gap))*(1-AW$5)*(1-$BJ$5), "")</f>
        <v/>
      </c>
      <c r="AX34" s="328" t="str" cm="1">
        <f t="array" aca="1" ref="AX34" ca="1">IF(AND($L34=1,ISNUMBER(INDIRECT(ADDRESS(ROW(),COLUMN()-_chom_perc_gap)))), INDIRECT(ADDRESS(ROW(),COLUMN()-_chom_perc_gap))*(1-AX$5)*(1-$BJ$5), "")</f>
        <v/>
      </c>
      <c r="AY34" s="328" t="str" cm="1">
        <f t="array" aca="1" ref="AY34" ca="1">IF(AND($L34=1,ISNUMBER(INDIRECT(ADDRESS(ROW(),COLUMN()-_chom_perc_gap)))), INDIRECT(ADDRESS(ROW(),COLUMN()-_chom_perc_gap))*(1-AY$5)*(1-$BJ$5), "")</f>
        <v/>
      </c>
      <c r="AZ34" s="328" t="str" cm="1">
        <f t="array" aca="1" ref="AZ34" ca="1">IF(AND($L34=1,ISNUMBER(INDIRECT(ADDRESS(ROW(),COLUMN()-_chom_perc_gap)))), INDIRECT(ADDRESS(ROW(),COLUMN()-_chom_perc_gap))*(1-AZ$5)*(1-$BJ$5), "")</f>
        <v/>
      </c>
      <c r="BA34" s="328" t="str" cm="1">
        <f t="array" aca="1" ref="BA34" ca="1">IF(AND($L34=1,ISNUMBER(INDIRECT(ADDRESS(ROW(),COLUMN()-_chom_perc_gap)))), INDIRECT(ADDRESS(ROW(),COLUMN()-_chom_perc_gap))*(1-BA$5)*(1-$BJ$5), "")</f>
        <v/>
      </c>
      <c r="BB34" s="328" t="str" cm="1">
        <f t="array" aca="1" ref="BB34" ca="1">IF(AND($L34=1,ISNUMBER(INDIRECT(ADDRESS(ROW(),COLUMN()-_chom_perc_gap)))), INDIRECT(ADDRESS(ROW(),COLUMN()-_chom_perc_gap))*(1-BB$5)*(1-$BJ$5), "")</f>
        <v/>
      </c>
      <c r="BC34" s="328" t="str" cm="1">
        <f t="array" aca="1" ref="BC34" ca="1">IF(AND($L34=1,ISNUMBER(INDIRECT(ADDRESS(ROW(),COLUMN()-_chom_perc_gap)))), INDIRECT(ADDRESS(ROW(),COLUMN()-_chom_perc_gap))*(1-BC$5)*(1-$BJ$5), "")</f>
        <v/>
      </c>
      <c r="BD34" s="328" t="str" cm="1">
        <f t="array" aca="1" ref="BD34" ca="1">IF(AND($L34=1,ISNUMBER(INDIRECT(ADDRESS(ROW(),COLUMN()-_chom_perc_gap)))), INDIRECT(ADDRESS(ROW(),COLUMN()-_chom_perc_gap))*(1-BD$5)*(1-$BJ$5), "")</f>
        <v/>
      </c>
      <c r="BE34" s="329" t="str" cm="1">
        <f t="array" aca="1" ref="BE34" ca="1">IF(AND($L34=1,ISNUMBER(INDIRECT(ADDRESS(ROW(),COLUMN()-_chom_perc_gap)))), INDIRECT(ADDRESS(ROW(),COLUMN()-_chom_perc_gap))*(1-BE$5)*(1-$BJ$5), "")</f>
        <v/>
      </c>
      <c r="BF34" s="317"/>
      <c r="BG34" s="330" t="str">
        <f t="shared" si="9"/>
        <v/>
      </c>
      <c r="BH34" s="331" t="str">
        <f t="shared" si="10"/>
        <v/>
      </c>
      <c r="BI34" s="336"/>
      <c r="BJ34" s="337" t="str">
        <f>IF(BI34&gt;0,(VLOOKUP(BI34,Utils!$H$26:$I$31,2,0)),"")</f>
        <v/>
      </c>
      <c r="BL34" s="335" t="e">
        <f>IF(AND(H34&lt;&gt;1,H34&gt;186*'ראשי-פרטים כלליים וריכוז הוצאות'!$D$10),1,0)</f>
        <v>#VALUE!</v>
      </c>
      <c r="BM34" s="335" t="e">
        <f>IF(AND(G34&lt;&gt;"",E34=#REF!,#REF!/#REF!&gt;50%),1,0)</f>
        <v>#REF!</v>
      </c>
    </row>
    <row r="35" spans="2:65" s="334" customFormat="1" ht="14.95" customHeight="1" x14ac:dyDescent="0.25">
      <c r="B35" s="938">
        <v>27</v>
      </c>
      <c r="C35" s="945"/>
      <c r="D35" s="575"/>
      <c r="E35" s="572"/>
      <c r="F35" s="599"/>
      <c r="G35" s="600"/>
      <c r="H35" s="601"/>
      <c r="I35" s="576"/>
      <c r="J35" s="577"/>
      <c r="K35" s="317"/>
      <c r="L35" s="147">
        <f t="shared" si="2"/>
        <v>0</v>
      </c>
      <c r="M35" s="324" t="str">
        <f t="shared" ca="1" si="0"/>
        <v/>
      </c>
      <c r="N35" s="852" t="str">
        <f t="shared" si="3"/>
        <v/>
      </c>
      <c r="O35" s="852" t="str">
        <f t="shared" si="4"/>
        <v>$Q$35:$AF$35</v>
      </c>
      <c r="P35" s="317"/>
      <c r="Q35" s="950"/>
      <c r="R35" s="607"/>
      <c r="S35" s="607"/>
      <c r="T35" s="607"/>
      <c r="U35" s="607"/>
      <c r="V35" s="607"/>
      <c r="W35" s="607"/>
      <c r="X35" s="607"/>
      <c r="Y35" s="607"/>
      <c r="Z35" s="607"/>
      <c r="AA35" s="607"/>
      <c r="AB35" s="607"/>
      <c r="AC35" s="607"/>
      <c r="AD35" s="607"/>
      <c r="AE35" s="607"/>
      <c r="AF35" s="951"/>
      <c r="AG35" s="317"/>
      <c r="AH35" s="242" t="str">
        <f t="shared" ca="1" si="1"/>
        <v/>
      </c>
      <c r="AI35" s="243" t="str">
        <f t="shared" si="5"/>
        <v/>
      </c>
      <c r="AJ35" s="317"/>
      <c r="AK35" s="325" t="str">
        <f t="shared" si="6"/>
        <v/>
      </c>
      <c r="AL35" s="326" t="str">
        <f t="shared" si="7"/>
        <v/>
      </c>
      <c r="AM35" s="317"/>
      <c r="AN35" s="246" t="str">
        <f t="shared" si="8"/>
        <v/>
      </c>
      <c r="AO35" s="317"/>
      <c r="AP35" s="327" t="str" cm="1">
        <f t="array" aca="1" ref="AP35" ca="1">IF(AND($L35=1,ISNUMBER(INDIRECT(ADDRESS(ROW(),COLUMN()-_chom_perc_gap)))), INDIRECT(ADDRESS(ROW(),COLUMN()-_chom_perc_gap))*(1-AP$5)*(1-$BJ$5), "")</f>
        <v/>
      </c>
      <c r="AQ35" s="328" t="str" cm="1">
        <f t="array" aca="1" ref="AQ35" ca="1">IF(AND($L35=1,ISNUMBER(INDIRECT(ADDRESS(ROW(),COLUMN()-_chom_perc_gap)))), INDIRECT(ADDRESS(ROW(),COLUMN()-_chom_perc_gap))*(1-AQ$5)*(1-$BJ$5), "")</f>
        <v/>
      </c>
      <c r="AR35" s="328" t="str" cm="1">
        <f t="array" aca="1" ref="AR35" ca="1">IF(AND($L35=1,ISNUMBER(INDIRECT(ADDRESS(ROW(),COLUMN()-_chom_perc_gap)))), INDIRECT(ADDRESS(ROW(),COLUMN()-_chom_perc_gap))*(1-AR$5)*(1-$BJ$5), "")</f>
        <v/>
      </c>
      <c r="AS35" s="328" t="str" cm="1">
        <f t="array" aca="1" ref="AS35" ca="1">IF(AND($L35=1,ISNUMBER(INDIRECT(ADDRESS(ROW(),COLUMN()-_chom_perc_gap)))), INDIRECT(ADDRESS(ROW(),COLUMN()-_chom_perc_gap))*(1-AS$5)*(1-$BJ$5), "")</f>
        <v/>
      </c>
      <c r="AT35" s="328" t="str" cm="1">
        <f t="array" aca="1" ref="AT35" ca="1">IF(AND($L35=1,ISNUMBER(INDIRECT(ADDRESS(ROW(),COLUMN()-_chom_perc_gap)))), INDIRECT(ADDRESS(ROW(),COLUMN()-_chom_perc_gap))*(1-AT$5)*(1-$BJ$5), "")</f>
        <v/>
      </c>
      <c r="AU35" s="328" t="str" cm="1">
        <f t="array" aca="1" ref="AU35" ca="1">IF(AND($L35=1,ISNUMBER(INDIRECT(ADDRESS(ROW(),COLUMN()-_chom_perc_gap)))), INDIRECT(ADDRESS(ROW(),COLUMN()-_chom_perc_gap))*(1-AU$5)*(1-$BJ$5), "")</f>
        <v/>
      </c>
      <c r="AV35" s="328" t="str" cm="1">
        <f t="array" aca="1" ref="AV35" ca="1">IF(AND($L35=1,ISNUMBER(INDIRECT(ADDRESS(ROW(),COLUMN()-_chom_perc_gap)))), INDIRECT(ADDRESS(ROW(),COLUMN()-_chom_perc_gap))*(1-AV$5)*(1-$BJ$5), "")</f>
        <v/>
      </c>
      <c r="AW35" s="328" t="str" cm="1">
        <f t="array" aca="1" ref="AW35" ca="1">IF(AND($L35=1,ISNUMBER(INDIRECT(ADDRESS(ROW(),COLUMN()-_chom_perc_gap)))), INDIRECT(ADDRESS(ROW(),COLUMN()-_chom_perc_gap))*(1-AW$5)*(1-$BJ$5), "")</f>
        <v/>
      </c>
      <c r="AX35" s="328" t="str" cm="1">
        <f t="array" aca="1" ref="AX35" ca="1">IF(AND($L35=1,ISNUMBER(INDIRECT(ADDRESS(ROW(),COLUMN()-_chom_perc_gap)))), INDIRECT(ADDRESS(ROW(),COLUMN()-_chom_perc_gap))*(1-AX$5)*(1-$BJ$5), "")</f>
        <v/>
      </c>
      <c r="AY35" s="328" t="str" cm="1">
        <f t="array" aca="1" ref="AY35" ca="1">IF(AND($L35=1,ISNUMBER(INDIRECT(ADDRESS(ROW(),COLUMN()-_chom_perc_gap)))), INDIRECT(ADDRESS(ROW(),COLUMN()-_chom_perc_gap))*(1-AY$5)*(1-$BJ$5), "")</f>
        <v/>
      </c>
      <c r="AZ35" s="328" t="str" cm="1">
        <f t="array" aca="1" ref="AZ35" ca="1">IF(AND($L35=1,ISNUMBER(INDIRECT(ADDRESS(ROW(),COLUMN()-_chom_perc_gap)))), INDIRECT(ADDRESS(ROW(),COLUMN()-_chom_perc_gap))*(1-AZ$5)*(1-$BJ$5), "")</f>
        <v/>
      </c>
      <c r="BA35" s="328" t="str" cm="1">
        <f t="array" aca="1" ref="BA35" ca="1">IF(AND($L35=1,ISNUMBER(INDIRECT(ADDRESS(ROW(),COLUMN()-_chom_perc_gap)))), INDIRECT(ADDRESS(ROW(),COLUMN()-_chom_perc_gap))*(1-BA$5)*(1-$BJ$5), "")</f>
        <v/>
      </c>
      <c r="BB35" s="328" t="str" cm="1">
        <f t="array" aca="1" ref="BB35" ca="1">IF(AND($L35=1,ISNUMBER(INDIRECT(ADDRESS(ROW(),COLUMN()-_chom_perc_gap)))), INDIRECT(ADDRESS(ROW(),COLUMN()-_chom_perc_gap))*(1-BB$5)*(1-$BJ$5), "")</f>
        <v/>
      </c>
      <c r="BC35" s="328" t="str" cm="1">
        <f t="array" aca="1" ref="BC35" ca="1">IF(AND($L35=1,ISNUMBER(INDIRECT(ADDRESS(ROW(),COLUMN()-_chom_perc_gap)))), INDIRECT(ADDRESS(ROW(),COLUMN()-_chom_perc_gap))*(1-BC$5)*(1-$BJ$5), "")</f>
        <v/>
      </c>
      <c r="BD35" s="328" t="str" cm="1">
        <f t="array" aca="1" ref="BD35" ca="1">IF(AND($L35=1,ISNUMBER(INDIRECT(ADDRESS(ROW(),COLUMN()-_chom_perc_gap)))), INDIRECT(ADDRESS(ROW(),COLUMN()-_chom_perc_gap))*(1-BD$5)*(1-$BJ$5), "")</f>
        <v/>
      </c>
      <c r="BE35" s="329" t="str" cm="1">
        <f t="array" aca="1" ref="BE35" ca="1">IF(AND($L35=1,ISNUMBER(INDIRECT(ADDRESS(ROW(),COLUMN()-_chom_perc_gap)))), INDIRECT(ADDRESS(ROW(),COLUMN()-_chom_perc_gap))*(1-BE$5)*(1-$BJ$5), "")</f>
        <v/>
      </c>
      <c r="BF35" s="317"/>
      <c r="BG35" s="330" t="str">
        <f t="shared" si="9"/>
        <v/>
      </c>
      <c r="BH35" s="331" t="str">
        <f t="shared" si="10"/>
        <v/>
      </c>
      <c r="BI35" s="336"/>
      <c r="BJ35" s="337" t="str">
        <f>IF(BI35&gt;0,(VLOOKUP(BI35,Utils!$H$26:$I$31,2,0)),"")</f>
        <v/>
      </c>
      <c r="BL35" s="335" t="e">
        <f>IF(AND(H35&lt;&gt;1,H35&gt;186*'ראשי-פרטים כלליים וריכוז הוצאות'!$D$10),1,0)</f>
        <v>#VALUE!</v>
      </c>
      <c r="BM35" s="335" t="e">
        <f>IF(AND(G35&lt;&gt;"",E35=#REF!,#REF!/#REF!&gt;50%),1,0)</f>
        <v>#REF!</v>
      </c>
    </row>
    <row r="36" spans="2:65" s="334" customFormat="1" ht="14.95" customHeight="1" x14ac:dyDescent="0.25">
      <c r="B36" s="938">
        <v>28</v>
      </c>
      <c r="C36" s="945"/>
      <c r="D36" s="575"/>
      <c r="E36" s="572"/>
      <c r="F36" s="599"/>
      <c r="G36" s="600"/>
      <c r="H36" s="601"/>
      <c r="I36" s="576"/>
      <c r="J36" s="577"/>
      <c r="K36" s="317"/>
      <c r="L36" s="147">
        <f t="shared" si="2"/>
        <v>0</v>
      </c>
      <c r="M36" s="324" t="str">
        <f t="shared" ca="1" si="0"/>
        <v/>
      </c>
      <c r="N36" s="852" t="str">
        <f t="shared" si="3"/>
        <v/>
      </c>
      <c r="O36" s="852" t="str">
        <f t="shared" si="4"/>
        <v>$Q$36:$AF$36</v>
      </c>
      <c r="P36" s="317"/>
      <c r="Q36" s="950"/>
      <c r="R36" s="607"/>
      <c r="S36" s="607"/>
      <c r="T36" s="607"/>
      <c r="U36" s="607"/>
      <c r="V36" s="607"/>
      <c r="W36" s="607"/>
      <c r="X36" s="607"/>
      <c r="Y36" s="607"/>
      <c r="Z36" s="607"/>
      <c r="AA36" s="607"/>
      <c r="AB36" s="607"/>
      <c r="AC36" s="607"/>
      <c r="AD36" s="607"/>
      <c r="AE36" s="607"/>
      <c r="AF36" s="951"/>
      <c r="AG36" s="317"/>
      <c r="AH36" s="242" t="str">
        <f t="shared" ca="1" si="1"/>
        <v/>
      </c>
      <c r="AI36" s="243" t="str">
        <f t="shared" si="5"/>
        <v/>
      </c>
      <c r="AJ36" s="317"/>
      <c r="AK36" s="325" t="str">
        <f t="shared" si="6"/>
        <v/>
      </c>
      <c r="AL36" s="326" t="str">
        <f t="shared" si="7"/>
        <v/>
      </c>
      <c r="AM36" s="317"/>
      <c r="AN36" s="246" t="str">
        <f t="shared" si="8"/>
        <v/>
      </c>
      <c r="AO36" s="317"/>
      <c r="AP36" s="327" t="str" cm="1">
        <f t="array" aca="1" ref="AP36" ca="1">IF(AND($L36=1,ISNUMBER(INDIRECT(ADDRESS(ROW(),COLUMN()-_chom_perc_gap)))), INDIRECT(ADDRESS(ROW(),COLUMN()-_chom_perc_gap))*(1-AP$5)*(1-$BJ$5), "")</f>
        <v/>
      </c>
      <c r="AQ36" s="328" t="str" cm="1">
        <f t="array" aca="1" ref="AQ36" ca="1">IF(AND($L36=1,ISNUMBER(INDIRECT(ADDRESS(ROW(),COLUMN()-_chom_perc_gap)))), INDIRECT(ADDRESS(ROW(),COLUMN()-_chom_perc_gap))*(1-AQ$5)*(1-$BJ$5), "")</f>
        <v/>
      </c>
      <c r="AR36" s="328" t="str" cm="1">
        <f t="array" aca="1" ref="AR36" ca="1">IF(AND($L36=1,ISNUMBER(INDIRECT(ADDRESS(ROW(),COLUMN()-_chom_perc_gap)))), INDIRECT(ADDRESS(ROW(),COLUMN()-_chom_perc_gap))*(1-AR$5)*(1-$BJ$5), "")</f>
        <v/>
      </c>
      <c r="AS36" s="328" t="str" cm="1">
        <f t="array" aca="1" ref="AS36" ca="1">IF(AND($L36=1,ISNUMBER(INDIRECT(ADDRESS(ROW(),COLUMN()-_chom_perc_gap)))), INDIRECT(ADDRESS(ROW(),COLUMN()-_chom_perc_gap))*(1-AS$5)*(1-$BJ$5), "")</f>
        <v/>
      </c>
      <c r="AT36" s="328" t="str" cm="1">
        <f t="array" aca="1" ref="AT36" ca="1">IF(AND($L36=1,ISNUMBER(INDIRECT(ADDRESS(ROW(),COLUMN()-_chom_perc_gap)))), INDIRECT(ADDRESS(ROW(),COLUMN()-_chom_perc_gap))*(1-AT$5)*(1-$BJ$5), "")</f>
        <v/>
      </c>
      <c r="AU36" s="328" t="str" cm="1">
        <f t="array" aca="1" ref="AU36" ca="1">IF(AND($L36=1,ISNUMBER(INDIRECT(ADDRESS(ROW(),COLUMN()-_chom_perc_gap)))), INDIRECT(ADDRESS(ROW(),COLUMN()-_chom_perc_gap))*(1-AU$5)*(1-$BJ$5), "")</f>
        <v/>
      </c>
      <c r="AV36" s="328" t="str" cm="1">
        <f t="array" aca="1" ref="AV36" ca="1">IF(AND($L36=1,ISNUMBER(INDIRECT(ADDRESS(ROW(),COLUMN()-_chom_perc_gap)))), INDIRECT(ADDRESS(ROW(),COLUMN()-_chom_perc_gap))*(1-AV$5)*(1-$BJ$5), "")</f>
        <v/>
      </c>
      <c r="AW36" s="328" t="str" cm="1">
        <f t="array" aca="1" ref="AW36" ca="1">IF(AND($L36=1,ISNUMBER(INDIRECT(ADDRESS(ROW(),COLUMN()-_chom_perc_gap)))), INDIRECT(ADDRESS(ROW(),COLUMN()-_chom_perc_gap))*(1-AW$5)*(1-$BJ$5), "")</f>
        <v/>
      </c>
      <c r="AX36" s="328" t="str" cm="1">
        <f t="array" aca="1" ref="AX36" ca="1">IF(AND($L36=1,ISNUMBER(INDIRECT(ADDRESS(ROW(),COLUMN()-_chom_perc_gap)))), INDIRECT(ADDRESS(ROW(),COLUMN()-_chom_perc_gap))*(1-AX$5)*(1-$BJ$5), "")</f>
        <v/>
      </c>
      <c r="AY36" s="328" t="str" cm="1">
        <f t="array" aca="1" ref="AY36" ca="1">IF(AND($L36=1,ISNUMBER(INDIRECT(ADDRESS(ROW(),COLUMN()-_chom_perc_gap)))), INDIRECT(ADDRESS(ROW(),COLUMN()-_chom_perc_gap))*(1-AY$5)*(1-$BJ$5), "")</f>
        <v/>
      </c>
      <c r="AZ36" s="328" t="str" cm="1">
        <f t="array" aca="1" ref="AZ36" ca="1">IF(AND($L36=1,ISNUMBER(INDIRECT(ADDRESS(ROW(),COLUMN()-_chom_perc_gap)))), INDIRECT(ADDRESS(ROW(),COLUMN()-_chom_perc_gap))*(1-AZ$5)*(1-$BJ$5), "")</f>
        <v/>
      </c>
      <c r="BA36" s="328" t="str" cm="1">
        <f t="array" aca="1" ref="BA36" ca="1">IF(AND($L36=1,ISNUMBER(INDIRECT(ADDRESS(ROW(),COLUMN()-_chom_perc_gap)))), INDIRECT(ADDRESS(ROW(),COLUMN()-_chom_perc_gap))*(1-BA$5)*(1-$BJ$5), "")</f>
        <v/>
      </c>
      <c r="BB36" s="328" t="str" cm="1">
        <f t="array" aca="1" ref="BB36" ca="1">IF(AND($L36=1,ISNUMBER(INDIRECT(ADDRESS(ROW(),COLUMN()-_chom_perc_gap)))), INDIRECT(ADDRESS(ROW(),COLUMN()-_chom_perc_gap))*(1-BB$5)*(1-$BJ$5), "")</f>
        <v/>
      </c>
      <c r="BC36" s="328" t="str" cm="1">
        <f t="array" aca="1" ref="BC36" ca="1">IF(AND($L36=1,ISNUMBER(INDIRECT(ADDRESS(ROW(),COLUMN()-_chom_perc_gap)))), INDIRECT(ADDRESS(ROW(),COLUMN()-_chom_perc_gap))*(1-BC$5)*(1-$BJ$5), "")</f>
        <v/>
      </c>
      <c r="BD36" s="328" t="str" cm="1">
        <f t="array" aca="1" ref="BD36" ca="1">IF(AND($L36=1,ISNUMBER(INDIRECT(ADDRESS(ROW(),COLUMN()-_chom_perc_gap)))), INDIRECT(ADDRESS(ROW(),COLUMN()-_chom_perc_gap))*(1-BD$5)*(1-$BJ$5), "")</f>
        <v/>
      </c>
      <c r="BE36" s="329" t="str" cm="1">
        <f t="array" aca="1" ref="BE36" ca="1">IF(AND($L36=1,ISNUMBER(INDIRECT(ADDRESS(ROW(),COLUMN()-_chom_perc_gap)))), INDIRECT(ADDRESS(ROW(),COLUMN()-_chom_perc_gap))*(1-BE$5)*(1-$BJ$5), "")</f>
        <v/>
      </c>
      <c r="BF36" s="317"/>
      <c r="BG36" s="330" t="str">
        <f t="shared" si="9"/>
        <v/>
      </c>
      <c r="BH36" s="331" t="str">
        <f t="shared" si="10"/>
        <v/>
      </c>
      <c r="BI36" s="336"/>
      <c r="BJ36" s="337" t="str">
        <f>IF(BI36&gt;0,(VLOOKUP(BI36,Utils!$H$26:$I$31,2,0)),"")</f>
        <v/>
      </c>
      <c r="BL36" s="335" t="e">
        <f>IF(AND(H36&lt;&gt;1,H36&gt;186*'ראשי-פרטים כלליים וריכוז הוצאות'!$D$10),1,0)</f>
        <v>#VALUE!</v>
      </c>
      <c r="BM36" s="335" t="e">
        <f>IF(AND(G36&lt;&gt;"",E36=#REF!,#REF!/#REF!&gt;50%),1,0)</f>
        <v>#REF!</v>
      </c>
    </row>
    <row r="37" spans="2:65" s="334" customFormat="1" ht="14.95" customHeight="1" x14ac:dyDescent="0.25">
      <c r="B37" s="938">
        <v>29</v>
      </c>
      <c r="C37" s="945"/>
      <c r="D37" s="575"/>
      <c r="E37" s="572"/>
      <c r="F37" s="599"/>
      <c r="G37" s="600"/>
      <c r="H37" s="601"/>
      <c r="I37" s="576"/>
      <c r="J37" s="577"/>
      <c r="K37" s="317"/>
      <c r="L37" s="147">
        <f t="shared" si="2"/>
        <v>0</v>
      </c>
      <c r="M37" s="324" t="str">
        <f t="shared" ca="1" si="0"/>
        <v/>
      </c>
      <c r="N37" s="852" t="str">
        <f t="shared" si="3"/>
        <v/>
      </c>
      <c r="O37" s="852" t="str">
        <f t="shared" si="4"/>
        <v>$Q$37:$AF$37</v>
      </c>
      <c r="P37" s="317"/>
      <c r="Q37" s="950"/>
      <c r="R37" s="607"/>
      <c r="S37" s="607"/>
      <c r="T37" s="607"/>
      <c r="U37" s="607"/>
      <c r="V37" s="607"/>
      <c r="W37" s="607"/>
      <c r="X37" s="607"/>
      <c r="Y37" s="607"/>
      <c r="Z37" s="607"/>
      <c r="AA37" s="607"/>
      <c r="AB37" s="607"/>
      <c r="AC37" s="607"/>
      <c r="AD37" s="607"/>
      <c r="AE37" s="607"/>
      <c r="AF37" s="951"/>
      <c r="AG37" s="317"/>
      <c r="AH37" s="242" t="str">
        <f t="shared" ca="1" si="1"/>
        <v/>
      </c>
      <c r="AI37" s="243" t="str">
        <f t="shared" si="5"/>
        <v/>
      </c>
      <c r="AJ37" s="317"/>
      <c r="AK37" s="325" t="str">
        <f t="shared" si="6"/>
        <v/>
      </c>
      <c r="AL37" s="326" t="str">
        <f t="shared" si="7"/>
        <v/>
      </c>
      <c r="AM37" s="317"/>
      <c r="AN37" s="246" t="str">
        <f t="shared" si="8"/>
        <v/>
      </c>
      <c r="AO37" s="317"/>
      <c r="AP37" s="327" t="str" cm="1">
        <f t="array" aca="1" ref="AP37" ca="1">IF(AND($L37=1,ISNUMBER(INDIRECT(ADDRESS(ROW(),COLUMN()-_chom_perc_gap)))), INDIRECT(ADDRESS(ROW(),COLUMN()-_chom_perc_gap))*(1-AP$5)*(1-$BJ$5), "")</f>
        <v/>
      </c>
      <c r="AQ37" s="328" t="str" cm="1">
        <f t="array" aca="1" ref="AQ37" ca="1">IF(AND($L37=1,ISNUMBER(INDIRECT(ADDRESS(ROW(),COLUMN()-_chom_perc_gap)))), INDIRECT(ADDRESS(ROW(),COLUMN()-_chom_perc_gap))*(1-AQ$5)*(1-$BJ$5), "")</f>
        <v/>
      </c>
      <c r="AR37" s="328" t="str" cm="1">
        <f t="array" aca="1" ref="AR37" ca="1">IF(AND($L37=1,ISNUMBER(INDIRECT(ADDRESS(ROW(),COLUMN()-_chom_perc_gap)))), INDIRECT(ADDRESS(ROW(),COLUMN()-_chom_perc_gap))*(1-AR$5)*(1-$BJ$5), "")</f>
        <v/>
      </c>
      <c r="AS37" s="328" t="str" cm="1">
        <f t="array" aca="1" ref="AS37" ca="1">IF(AND($L37=1,ISNUMBER(INDIRECT(ADDRESS(ROW(),COLUMN()-_chom_perc_gap)))), INDIRECT(ADDRESS(ROW(),COLUMN()-_chom_perc_gap))*(1-AS$5)*(1-$BJ$5), "")</f>
        <v/>
      </c>
      <c r="AT37" s="328" t="str" cm="1">
        <f t="array" aca="1" ref="AT37" ca="1">IF(AND($L37=1,ISNUMBER(INDIRECT(ADDRESS(ROW(),COLUMN()-_chom_perc_gap)))), INDIRECT(ADDRESS(ROW(),COLUMN()-_chom_perc_gap))*(1-AT$5)*(1-$BJ$5), "")</f>
        <v/>
      </c>
      <c r="AU37" s="328" t="str" cm="1">
        <f t="array" aca="1" ref="AU37" ca="1">IF(AND($L37=1,ISNUMBER(INDIRECT(ADDRESS(ROW(),COLUMN()-_chom_perc_gap)))), INDIRECT(ADDRESS(ROW(),COLUMN()-_chom_perc_gap))*(1-AU$5)*(1-$BJ$5), "")</f>
        <v/>
      </c>
      <c r="AV37" s="328" t="str" cm="1">
        <f t="array" aca="1" ref="AV37" ca="1">IF(AND($L37=1,ISNUMBER(INDIRECT(ADDRESS(ROW(),COLUMN()-_chom_perc_gap)))), INDIRECT(ADDRESS(ROW(),COLUMN()-_chom_perc_gap))*(1-AV$5)*(1-$BJ$5), "")</f>
        <v/>
      </c>
      <c r="AW37" s="328" t="str" cm="1">
        <f t="array" aca="1" ref="AW37" ca="1">IF(AND($L37=1,ISNUMBER(INDIRECT(ADDRESS(ROW(),COLUMN()-_chom_perc_gap)))), INDIRECT(ADDRESS(ROW(),COLUMN()-_chom_perc_gap))*(1-AW$5)*(1-$BJ$5), "")</f>
        <v/>
      </c>
      <c r="AX37" s="328" t="str" cm="1">
        <f t="array" aca="1" ref="AX37" ca="1">IF(AND($L37=1,ISNUMBER(INDIRECT(ADDRESS(ROW(),COLUMN()-_chom_perc_gap)))), INDIRECT(ADDRESS(ROW(),COLUMN()-_chom_perc_gap))*(1-AX$5)*(1-$BJ$5), "")</f>
        <v/>
      </c>
      <c r="AY37" s="328" t="str" cm="1">
        <f t="array" aca="1" ref="AY37" ca="1">IF(AND($L37=1,ISNUMBER(INDIRECT(ADDRESS(ROW(),COLUMN()-_chom_perc_gap)))), INDIRECT(ADDRESS(ROW(),COLUMN()-_chom_perc_gap))*(1-AY$5)*(1-$BJ$5), "")</f>
        <v/>
      </c>
      <c r="AZ37" s="328" t="str" cm="1">
        <f t="array" aca="1" ref="AZ37" ca="1">IF(AND($L37=1,ISNUMBER(INDIRECT(ADDRESS(ROW(),COLUMN()-_chom_perc_gap)))), INDIRECT(ADDRESS(ROW(),COLUMN()-_chom_perc_gap))*(1-AZ$5)*(1-$BJ$5), "")</f>
        <v/>
      </c>
      <c r="BA37" s="328" t="str" cm="1">
        <f t="array" aca="1" ref="BA37" ca="1">IF(AND($L37=1,ISNUMBER(INDIRECT(ADDRESS(ROW(),COLUMN()-_chom_perc_gap)))), INDIRECT(ADDRESS(ROW(),COLUMN()-_chom_perc_gap))*(1-BA$5)*(1-$BJ$5), "")</f>
        <v/>
      </c>
      <c r="BB37" s="328" t="str" cm="1">
        <f t="array" aca="1" ref="BB37" ca="1">IF(AND($L37=1,ISNUMBER(INDIRECT(ADDRESS(ROW(),COLUMN()-_chom_perc_gap)))), INDIRECT(ADDRESS(ROW(),COLUMN()-_chom_perc_gap))*(1-BB$5)*(1-$BJ$5), "")</f>
        <v/>
      </c>
      <c r="BC37" s="328" t="str" cm="1">
        <f t="array" aca="1" ref="BC37" ca="1">IF(AND($L37=1,ISNUMBER(INDIRECT(ADDRESS(ROW(),COLUMN()-_chom_perc_gap)))), INDIRECT(ADDRESS(ROW(),COLUMN()-_chom_perc_gap))*(1-BC$5)*(1-$BJ$5), "")</f>
        <v/>
      </c>
      <c r="BD37" s="328" t="str" cm="1">
        <f t="array" aca="1" ref="BD37" ca="1">IF(AND($L37=1,ISNUMBER(INDIRECT(ADDRESS(ROW(),COLUMN()-_chom_perc_gap)))), INDIRECT(ADDRESS(ROW(),COLUMN()-_chom_perc_gap))*(1-BD$5)*(1-$BJ$5), "")</f>
        <v/>
      </c>
      <c r="BE37" s="329" t="str" cm="1">
        <f t="array" aca="1" ref="BE37" ca="1">IF(AND($L37=1,ISNUMBER(INDIRECT(ADDRESS(ROW(),COLUMN()-_chom_perc_gap)))), INDIRECT(ADDRESS(ROW(),COLUMN()-_chom_perc_gap))*(1-BE$5)*(1-$BJ$5), "")</f>
        <v/>
      </c>
      <c r="BF37" s="317"/>
      <c r="BG37" s="330" t="str">
        <f t="shared" si="9"/>
        <v/>
      </c>
      <c r="BH37" s="331" t="str">
        <f t="shared" si="10"/>
        <v/>
      </c>
      <c r="BI37" s="336"/>
      <c r="BJ37" s="337" t="str">
        <f>IF(BI37&gt;0,(VLOOKUP(BI37,Utils!$H$26:$I$31,2,0)),"")</f>
        <v/>
      </c>
      <c r="BL37" s="335" t="e">
        <f>IF(AND(H37&lt;&gt;1,H37&gt;186*'ראשי-פרטים כלליים וריכוז הוצאות'!$D$10),1,0)</f>
        <v>#VALUE!</v>
      </c>
      <c r="BM37" s="335" t="e">
        <f>IF(AND(G37&lt;&gt;"",E37=#REF!,#REF!/#REF!&gt;50%),1,0)</f>
        <v>#REF!</v>
      </c>
    </row>
    <row r="38" spans="2:65" s="334" customFormat="1" ht="14.95" customHeight="1" x14ac:dyDescent="0.25">
      <c r="B38" s="938">
        <v>30</v>
      </c>
      <c r="C38" s="945"/>
      <c r="D38" s="575"/>
      <c r="E38" s="572"/>
      <c r="F38" s="599"/>
      <c r="G38" s="600"/>
      <c r="H38" s="601"/>
      <c r="I38" s="576"/>
      <c r="J38" s="577"/>
      <c r="K38" s="317"/>
      <c r="L38" s="147">
        <f t="shared" si="2"/>
        <v>0</v>
      </c>
      <c r="M38" s="324" t="str">
        <f t="shared" ca="1" si="0"/>
        <v/>
      </c>
      <c r="N38" s="852" t="str">
        <f t="shared" si="3"/>
        <v/>
      </c>
      <c r="O38" s="852" t="str">
        <f t="shared" si="4"/>
        <v>$Q$38:$AF$38</v>
      </c>
      <c r="P38" s="317"/>
      <c r="Q38" s="950"/>
      <c r="R38" s="607"/>
      <c r="S38" s="607"/>
      <c r="T38" s="607"/>
      <c r="U38" s="607"/>
      <c r="V38" s="607"/>
      <c r="W38" s="607"/>
      <c r="X38" s="607"/>
      <c r="Y38" s="607"/>
      <c r="Z38" s="607"/>
      <c r="AA38" s="607"/>
      <c r="AB38" s="607"/>
      <c r="AC38" s="607"/>
      <c r="AD38" s="607"/>
      <c r="AE38" s="607"/>
      <c r="AF38" s="951"/>
      <c r="AG38" s="317"/>
      <c r="AH38" s="242" t="str">
        <f t="shared" ca="1" si="1"/>
        <v/>
      </c>
      <c r="AI38" s="243" t="str">
        <f t="shared" si="5"/>
        <v/>
      </c>
      <c r="AJ38" s="317"/>
      <c r="AK38" s="325" t="str">
        <f t="shared" si="6"/>
        <v/>
      </c>
      <c r="AL38" s="326" t="str">
        <f t="shared" si="7"/>
        <v/>
      </c>
      <c r="AM38" s="317"/>
      <c r="AN38" s="246" t="str">
        <f t="shared" si="8"/>
        <v/>
      </c>
      <c r="AO38" s="317"/>
      <c r="AP38" s="327" t="str" cm="1">
        <f t="array" aca="1" ref="AP38" ca="1">IF(AND($L38=1,ISNUMBER(INDIRECT(ADDRESS(ROW(),COLUMN()-_chom_perc_gap)))), INDIRECT(ADDRESS(ROW(),COLUMN()-_chom_perc_gap))*(1-AP$5)*(1-$BJ$5), "")</f>
        <v/>
      </c>
      <c r="AQ38" s="328" t="str" cm="1">
        <f t="array" aca="1" ref="AQ38" ca="1">IF(AND($L38=1,ISNUMBER(INDIRECT(ADDRESS(ROW(),COLUMN()-_chom_perc_gap)))), INDIRECT(ADDRESS(ROW(),COLUMN()-_chom_perc_gap))*(1-AQ$5)*(1-$BJ$5), "")</f>
        <v/>
      </c>
      <c r="AR38" s="328" t="str" cm="1">
        <f t="array" aca="1" ref="AR38" ca="1">IF(AND($L38=1,ISNUMBER(INDIRECT(ADDRESS(ROW(),COLUMN()-_chom_perc_gap)))), INDIRECT(ADDRESS(ROW(),COLUMN()-_chom_perc_gap))*(1-AR$5)*(1-$BJ$5), "")</f>
        <v/>
      </c>
      <c r="AS38" s="328" t="str" cm="1">
        <f t="array" aca="1" ref="AS38" ca="1">IF(AND($L38=1,ISNUMBER(INDIRECT(ADDRESS(ROW(),COLUMN()-_chom_perc_gap)))), INDIRECT(ADDRESS(ROW(),COLUMN()-_chom_perc_gap))*(1-AS$5)*(1-$BJ$5), "")</f>
        <v/>
      </c>
      <c r="AT38" s="328" t="str" cm="1">
        <f t="array" aca="1" ref="AT38" ca="1">IF(AND($L38=1,ISNUMBER(INDIRECT(ADDRESS(ROW(),COLUMN()-_chom_perc_gap)))), INDIRECT(ADDRESS(ROW(),COLUMN()-_chom_perc_gap))*(1-AT$5)*(1-$BJ$5), "")</f>
        <v/>
      </c>
      <c r="AU38" s="328" t="str" cm="1">
        <f t="array" aca="1" ref="AU38" ca="1">IF(AND($L38=1,ISNUMBER(INDIRECT(ADDRESS(ROW(),COLUMN()-_chom_perc_gap)))), INDIRECT(ADDRESS(ROW(),COLUMN()-_chom_perc_gap))*(1-AU$5)*(1-$BJ$5), "")</f>
        <v/>
      </c>
      <c r="AV38" s="328" t="str" cm="1">
        <f t="array" aca="1" ref="AV38" ca="1">IF(AND($L38=1,ISNUMBER(INDIRECT(ADDRESS(ROW(),COLUMN()-_chom_perc_gap)))), INDIRECT(ADDRESS(ROW(),COLUMN()-_chom_perc_gap))*(1-AV$5)*(1-$BJ$5), "")</f>
        <v/>
      </c>
      <c r="AW38" s="328" t="str" cm="1">
        <f t="array" aca="1" ref="AW38" ca="1">IF(AND($L38=1,ISNUMBER(INDIRECT(ADDRESS(ROW(),COLUMN()-_chom_perc_gap)))), INDIRECT(ADDRESS(ROW(),COLUMN()-_chom_perc_gap))*(1-AW$5)*(1-$BJ$5), "")</f>
        <v/>
      </c>
      <c r="AX38" s="328" t="str" cm="1">
        <f t="array" aca="1" ref="AX38" ca="1">IF(AND($L38=1,ISNUMBER(INDIRECT(ADDRESS(ROW(),COLUMN()-_chom_perc_gap)))), INDIRECT(ADDRESS(ROW(),COLUMN()-_chom_perc_gap))*(1-AX$5)*(1-$BJ$5), "")</f>
        <v/>
      </c>
      <c r="AY38" s="328" t="str" cm="1">
        <f t="array" aca="1" ref="AY38" ca="1">IF(AND($L38=1,ISNUMBER(INDIRECT(ADDRESS(ROW(),COLUMN()-_chom_perc_gap)))), INDIRECT(ADDRESS(ROW(),COLUMN()-_chom_perc_gap))*(1-AY$5)*(1-$BJ$5), "")</f>
        <v/>
      </c>
      <c r="AZ38" s="328" t="str" cm="1">
        <f t="array" aca="1" ref="AZ38" ca="1">IF(AND($L38=1,ISNUMBER(INDIRECT(ADDRESS(ROW(),COLUMN()-_chom_perc_gap)))), INDIRECT(ADDRESS(ROW(),COLUMN()-_chom_perc_gap))*(1-AZ$5)*(1-$BJ$5), "")</f>
        <v/>
      </c>
      <c r="BA38" s="328" t="str" cm="1">
        <f t="array" aca="1" ref="BA38" ca="1">IF(AND($L38=1,ISNUMBER(INDIRECT(ADDRESS(ROW(),COLUMN()-_chom_perc_gap)))), INDIRECT(ADDRESS(ROW(),COLUMN()-_chom_perc_gap))*(1-BA$5)*(1-$BJ$5), "")</f>
        <v/>
      </c>
      <c r="BB38" s="328" t="str" cm="1">
        <f t="array" aca="1" ref="BB38" ca="1">IF(AND($L38=1,ISNUMBER(INDIRECT(ADDRESS(ROW(),COLUMN()-_chom_perc_gap)))), INDIRECT(ADDRESS(ROW(),COLUMN()-_chom_perc_gap))*(1-BB$5)*(1-$BJ$5), "")</f>
        <v/>
      </c>
      <c r="BC38" s="328" t="str" cm="1">
        <f t="array" aca="1" ref="BC38" ca="1">IF(AND($L38=1,ISNUMBER(INDIRECT(ADDRESS(ROW(),COLUMN()-_chom_perc_gap)))), INDIRECT(ADDRESS(ROW(),COLUMN()-_chom_perc_gap))*(1-BC$5)*(1-$BJ$5), "")</f>
        <v/>
      </c>
      <c r="BD38" s="328" t="str" cm="1">
        <f t="array" aca="1" ref="BD38" ca="1">IF(AND($L38=1,ISNUMBER(INDIRECT(ADDRESS(ROW(),COLUMN()-_chom_perc_gap)))), INDIRECT(ADDRESS(ROW(),COLUMN()-_chom_perc_gap))*(1-BD$5)*(1-$BJ$5), "")</f>
        <v/>
      </c>
      <c r="BE38" s="329" t="str" cm="1">
        <f t="array" aca="1" ref="BE38" ca="1">IF(AND($L38=1,ISNUMBER(INDIRECT(ADDRESS(ROW(),COLUMN()-_chom_perc_gap)))), INDIRECT(ADDRESS(ROW(),COLUMN()-_chom_perc_gap))*(1-BE$5)*(1-$BJ$5), "")</f>
        <v/>
      </c>
      <c r="BF38" s="317"/>
      <c r="BG38" s="330" t="str">
        <f t="shared" si="9"/>
        <v/>
      </c>
      <c r="BH38" s="331" t="str">
        <f t="shared" si="10"/>
        <v/>
      </c>
      <c r="BI38" s="336"/>
      <c r="BJ38" s="337" t="str">
        <f>IF(BI38&gt;0,(VLOOKUP(BI38,Utils!$H$26:$I$31,2,0)),"")</f>
        <v/>
      </c>
      <c r="BL38" s="335" t="e">
        <f>IF(AND(H38&lt;&gt;1,H38&gt;186*'ראשי-פרטים כלליים וריכוז הוצאות'!$D$10),1,0)</f>
        <v>#VALUE!</v>
      </c>
      <c r="BM38" s="335" t="e">
        <f>IF(AND(G38&lt;&gt;"",E38=#REF!,#REF!/#REF!&gt;50%),1,0)</f>
        <v>#REF!</v>
      </c>
    </row>
    <row r="39" spans="2:65" s="334" customFormat="1" ht="14.95" customHeight="1" x14ac:dyDescent="0.25">
      <c r="B39" s="938">
        <v>31</v>
      </c>
      <c r="C39" s="945"/>
      <c r="D39" s="575"/>
      <c r="E39" s="572"/>
      <c r="F39" s="599"/>
      <c r="G39" s="600"/>
      <c r="H39" s="601"/>
      <c r="I39" s="576"/>
      <c r="J39" s="577"/>
      <c r="K39" s="317"/>
      <c r="L39" s="147">
        <f t="shared" si="2"/>
        <v>0</v>
      </c>
      <c r="M39" s="324" t="str">
        <f t="shared" ca="1" si="0"/>
        <v/>
      </c>
      <c r="N39" s="852" t="str">
        <f t="shared" si="3"/>
        <v/>
      </c>
      <c r="O39" s="852" t="str">
        <f t="shared" si="4"/>
        <v>$Q$39:$AF$39</v>
      </c>
      <c r="P39" s="317"/>
      <c r="Q39" s="950"/>
      <c r="R39" s="607"/>
      <c r="S39" s="607"/>
      <c r="T39" s="607"/>
      <c r="U39" s="607"/>
      <c r="V39" s="607"/>
      <c r="W39" s="607"/>
      <c r="X39" s="607"/>
      <c r="Y39" s="607"/>
      <c r="Z39" s="607"/>
      <c r="AA39" s="607"/>
      <c r="AB39" s="607"/>
      <c r="AC39" s="607"/>
      <c r="AD39" s="607"/>
      <c r="AE39" s="607"/>
      <c r="AF39" s="951"/>
      <c r="AG39" s="317"/>
      <c r="AH39" s="242" t="str">
        <f t="shared" ca="1" si="1"/>
        <v/>
      </c>
      <c r="AI39" s="243" t="str">
        <f t="shared" si="5"/>
        <v/>
      </c>
      <c r="AJ39" s="317"/>
      <c r="AK39" s="325" t="str">
        <f t="shared" si="6"/>
        <v/>
      </c>
      <c r="AL39" s="326" t="str">
        <f t="shared" si="7"/>
        <v/>
      </c>
      <c r="AM39" s="317"/>
      <c r="AN39" s="246" t="str">
        <f t="shared" si="8"/>
        <v/>
      </c>
      <c r="AO39" s="317"/>
      <c r="AP39" s="327" t="str" cm="1">
        <f t="array" aca="1" ref="AP39" ca="1">IF(AND($L39=1,ISNUMBER(INDIRECT(ADDRESS(ROW(),COLUMN()-_chom_perc_gap)))), INDIRECT(ADDRESS(ROW(),COLUMN()-_chom_perc_gap))*(1-AP$5)*(1-$BJ$5), "")</f>
        <v/>
      </c>
      <c r="AQ39" s="328" t="str" cm="1">
        <f t="array" aca="1" ref="AQ39" ca="1">IF(AND($L39=1,ISNUMBER(INDIRECT(ADDRESS(ROW(),COLUMN()-_chom_perc_gap)))), INDIRECT(ADDRESS(ROW(),COLUMN()-_chom_perc_gap))*(1-AQ$5)*(1-$BJ$5), "")</f>
        <v/>
      </c>
      <c r="AR39" s="328" t="str" cm="1">
        <f t="array" aca="1" ref="AR39" ca="1">IF(AND($L39=1,ISNUMBER(INDIRECT(ADDRESS(ROW(),COLUMN()-_chom_perc_gap)))), INDIRECT(ADDRESS(ROW(),COLUMN()-_chom_perc_gap))*(1-AR$5)*(1-$BJ$5), "")</f>
        <v/>
      </c>
      <c r="AS39" s="328" t="str" cm="1">
        <f t="array" aca="1" ref="AS39" ca="1">IF(AND($L39=1,ISNUMBER(INDIRECT(ADDRESS(ROW(),COLUMN()-_chom_perc_gap)))), INDIRECT(ADDRESS(ROW(),COLUMN()-_chom_perc_gap))*(1-AS$5)*(1-$BJ$5), "")</f>
        <v/>
      </c>
      <c r="AT39" s="328" t="str" cm="1">
        <f t="array" aca="1" ref="AT39" ca="1">IF(AND($L39=1,ISNUMBER(INDIRECT(ADDRESS(ROW(),COLUMN()-_chom_perc_gap)))), INDIRECT(ADDRESS(ROW(),COLUMN()-_chom_perc_gap))*(1-AT$5)*(1-$BJ$5), "")</f>
        <v/>
      </c>
      <c r="AU39" s="328" t="str" cm="1">
        <f t="array" aca="1" ref="AU39" ca="1">IF(AND($L39=1,ISNUMBER(INDIRECT(ADDRESS(ROW(),COLUMN()-_chom_perc_gap)))), INDIRECT(ADDRESS(ROW(),COLUMN()-_chom_perc_gap))*(1-AU$5)*(1-$BJ$5), "")</f>
        <v/>
      </c>
      <c r="AV39" s="328" t="str" cm="1">
        <f t="array" aca="1" ref="AV39" ca="1">IF(AND($L39=1,ISNUMBER(INDIRECT(ADDRESS(ROW(),COLUMN()-_chom_perc_gap)))), INDIRECT(ADDRESS(ROW(),COLUMN()-_chom_perc_gap))*(1-AV$5)*(1-$BJ$5), "")</f>
        <v/>
      </c>
      <c r="AW39" s="328" t="str" cm="1">
        <f t="array" aca="1" ref="AW39" ca="1">IF(AND($L39=1,ISNUMBER(INDIRECT(ADDRESS(ROW(),COLUMN()-_chom_perc_gap)))), INDIRECT(ADDRESS(ROW(),COLUMN()-_chom_perc_gap))*(1-AW$5)*(1-$BJ$5), "")</f>
        <v/>
      </c>
      <c r="AX39" s="328" t="str" cm="1">
        <f t="array" aca="1" ref="AX39" ca="1">IF(AND($L39=1,ISNUMBER(INDIRECT(ADDRESS(ROW(),COLUMN()-_chom_perc_gap)))), INDIRECT(ADDRESS(ROW(),COLUMN()-_chom_perc_gap))*(1-AX$5)*(1-$BJ$5), "")</f>
        <v/>
      </c>
      <c r="AY39" s="328" t="str" cm="1">
        <f t="array" aca="1" ref="AY39" ca="1">IF(AND($L39=1,ISNUMBER(INDIRECT(ADDRESS(ROW(),COLUMN()-_chom_perc_gap)))), INDIRECT(ADDRESS(ROW(),COLUMN()-_chom_perc_gap))*(1-AY$5)*(1-$BJ$5), "")</f>
        <v/>
      </c>
      <c r="AZ39" s="328" t="str" cm="1">
        <f t="array" aca="1" ref="AZ39" ca="1">IF(AND($L39=1,ISNUMBER(INDIRECT(ADDRESS(ROW(),COLUMN()-_chom_perc_gap)))), INDIRECT(ADDRESS(ROW(),COLUMN()-_chom_perc_gap))*(1-AZ$5)*(1-$BJ$5), "")</f>
        <v/>
      </c>
      <c r="BA39" s="328" t="str" cm="1">
        <f t="array" aca="1" ref="BA39" ca="1">IF(AND($L39=1,ISNUMBER(INDIRECT(ADDRESS(ROW(),COLUMN()-_chom_perc_gap)))), INDIRECT(ADDRESS(ROW(),COLUMN()-_chom_perc_gap))*(1-BA$5)*(1-$BJ$5), "")</f>
        <v/>
      </c>
      <c r="BB39" s="328" t="str" cm="1">
        <f t="array" aca="1" ref="BB39" ca="1">IF(AND($L39=1,ISNUMBER(INDIRECT(ADDRESS(ROW(),COLUMN()-_chom_perc_gap)))), INDIRECT(ADDRESS(ROW(),COLUMN()-_chom_perc_gap))*(1-BB$5)*(1-$BJ$5), "")</f>
        <v/>
      </c>
      <c r="BC39" s="328" t="str" cm="1">
        <f t="array" aca="1" ref="BC39" ca="1">IF(AND($L39=1,ISNUMBER(INDIRECT(ADDRESS(ROW(),COLUMN()-_chom_perc_gap)))), INDIRECT(ADDRESS(ROW(),COLUMN()-_chom_perc_gap))*(1-BC$5)*(1-$BJ$5), "")</f>
        <v/>
      </c>
      <c r="BD39" s="328" t="str" cm="1">
        <f t="array" aca="1" ref="BD39" ca="1">IF(AND($L39=1,ISNUMBER(INDIRECT(ADDRESS(ROW(),COLUMN()-_chom_perc_gap)))), INDIRECT(ADDRESS(ROW(),COLUMN()-_chom_perc_gap))*(1-BD$5)*(1-$BJ$5), "")</f>
        <v/>
      </c>
      <c r="BE39" s="329" t="str" cm="1">
        <f t="array" aca="1" ref="BE39" ca="1">IF(AND($L39=1,ISNUMBER(INDIRECT(ADDRESS(ROW(),COLUMN()-_chom_perc_gap)))), INDIRECT(ADDRESS(ROW(),COLUMN()-_chom_perc_gap))*(1-BE$5)*(1-$BJ$5), "")</f>
        <v/>
      </c>
      <c r="BF39" s="317"/>
      <c r="BG39" s="330" t="str">
        <f t="shared" si="9"/>
        <v/>
      </c>
      <c r="BH39" s="331" t="str">
        <f t="shared" si="10"/>
        <v/>
      </c>
      <c r="BI39" s="336"/>
      <c r="BJ39" s="337" t="str">
        <f>IF(BI39&gt;0,(VLOOKUP(BI39,Utils!$H$26:$I$31,2,0)),"")</f>
        <v/>
      </c>
      <c r="BL39" s="335" t="e">
        <f>IF(AND(H39&lt;&gt;1,H39&gt;186*'ראשי-פרטים כלליים וריכוז הוצאות'!$D$10),1,0)</f>
        <v>#VALUE!</v>
      </c>
      <c r="BM39" s="335" t="e">
        <f>IF(AND(G39&lt;&gt;"",E39=#REF!,#REF!/#REF!&gt;50%),1,0)</f>
        <v>#REF!</v>
      </c>
    </row>
    <row r="40" spans="2:65" s="334" customFormat="1" ht="14.95" customHeight="1" x14ac:dyDescent="0.25">
      <c r="B40" s="938">
        <v>32</v>
      </c>
      <c r="C40" s="945"/>
      <c r="D40" s="575"/>
      <c r="E40" s="572"/>
      <c r="F40" s="599"/>
      <c r="G40" s="600"/>
      <c r="H40" s="601"/>
      <c r="I40" s="576"/>
      <c r="J40" s="577"/>
      <c r="K40" s="317"/>
      <c r="L40" s="147">
        <f t="shared" si="2"/>
        <v>0</v>
      </c>
      <c r="M40" s="324" t="str">
        <f t="shared" ca="1" si="0"/>
        <v/>
      </c>
      <c r="N40" s="852" t="str">
        <f t="shared" si="3"/>
        <v/>
      </c>
      <c r="O40" s="852" t="str">
        <f t="shared" si="4"/>
        <v>$Q$40:$AF$40</v>
      </c>
      <c r="P40" s="317"/>
      <c r="Q40" s="950"/>
      <c r="R40" s="607"/>
      <c r="S40" s="607"/>
      <c r="T40" s="607"/>
      <c r="U40" s="607"/>
      <c r="V40" s="607"/>
      <c r="W40" s="607"/>
      <c r="X40" s="607"/>
      <c r="Y40" s="607"/>
      <c r="Z40" s="607"/>
      <c r="AA40" s="607"/>
      <c r="AB40" s="607"/>
      <c r="AC40" s="607"/>
      <c r="AD40" s="607"/>
      <c r="AE40" s="607"/>
      <c r="AF40" s="951"/>
      <c r="AG40" s="317"/>
      <c r="AH40" s="242" t="str">
        <f t="shared" ca="1" si="1"/>
        <v/>
      </c>
      <c r="AI40" s="243" t="str">
        <f t="shared" si="5"/>
        <v/>
      </c>
      <c r="AJ40" s="317"/>
      <c r="AK40" s="325" t="str">
        <f t="shared" si="6"/>
        <v/>
      </c>
      <c r="AL40" s="326" t="str">
        <f t="shared" si="7"/>
        <v/>
      </c>
      <c r="AM40" s="317"/>
      <c r="AN40" s="246" t="str">
        <f t="shared" si="8"/>
        <v/>
      </c>
      <c r="AO40" s="317"/>
      <c r="AP40" s="327" t="str" cm="1">
        <f t="array" aca="1" ref="AP40" ca="1">IF(AND($L40=1,ISNUMBER(INDIRECT(ADDRESS(ROW(),COLUMN()-_chom_perc_gap)))), INDIRECT(ADDRESS(ROW(),COLUMN()-_chom_perc_gap))*(1-AP$5)*(1-$BJ$5), "")</f>
        <v/>
      </c>
      <c r="AQ40" s="328" t="str" cm="1">
        <f t="array" aca="1" ref="AQ40" ca="1">IF(AND($L40=1,ISNUMBER(INDIRECT(ADDRESS(ROW(),COLUMN()-_chom_perc_gap)))), INDIRECT(ADDRESS(ROW(),COLUMN()-_chom_perc_gap))*(1-AQ$5)*(1-$BJ$5), "")</f>
        <v/>
      </c>
      <c r="AR40" s="328" t="str" cm="1">
        <f t="array" aca="1" ref="AR40" ca="1">IF(AND($L40=1,ISNUMBER(INDIRECT(ADDRESS(ROW(),COLUMN()-_chom_perc_gap)))), INDIRECT(ADDRESS(ROW(),COLUMN()-_chom_perc_gap))*(1-AR$5)*(1-$BJ$5), "")</f>
        <v/>
      </c>
      <c r="AS40" s="328" t="str" cm="1">
        <f t="array" aca="1" ref="AS40" ca="1">IF(AND($L40=1,ISNUMBER(INDIRECT(ADDRESS(ROW(),COLUMN()-_chom_perc_gap)))), INDIRECT(ADDRESS(ROW(),COLUMN()-_chom_perc_gap))*(1-AS$5)*(1-$BJ$5), "")</f>
        <v/>
      </c>
      <c r="AT40" s="328" t="str" cm="1">
        <f t="array" aca="1" ref="AT40" ca="1">IF(AND($L40=1,ISNUMBER(INDIRECT(ADDRESS(ROW(),COLUMN()-_chom_perc_gap)))), INDIRECT(ADDRESS(ROW(),COLUMN()-_chom_perc_gap))*(1-AT$5)*(1-$BJ$5), "")</f>
        <v/>
      </c>
      <c r="AU40" s="328" t="str" cm="1">
        <f t="array" aca="1" ref="AU40" ca="1">IF(AND($L40=1,ISNUMBER(INDIRECT(ADDRESS(ROW(),COLUMN()-_chom_perc_gap)))), INDIRECT(ADDRESS(ROW(),COLUMN()-_chom_perc_gap))*(1-AU$5)*(1-$BJ$5), "")</f>
        <v/>
      </c>
      <c r="AV40" s="328" t="str" cm="1">
        <f t="array" aca="1" ref="AV40" ca="1">IF(AND($L40=1,ISNUMBER(INDIRECT(ADDRESS(ROW(),COLUMN()-_chom_perc_gap)))), INDIRECT(ADDRESS(ROW(),COLUMN()-_chom_perc_gap))*(1-AV$5)*(1-$BJ$5), "")</f>
        <v/>
      </c>
      <c r="AW40" s="328" t="str" cm="1">
        <f t="array" aca="1" ref="AW40" ca="1">IF(AND($L40=1,ISNUMBER(INDIRECT(ADDRESS(ROW(),COLUMN()-_chom_perc_gap)))), INDIRECT(ADDRESS(ROW(),COLUMN()-_chom_perc_gap))*(1-AW$5)*(1-$BJ$5), "")</f>
        <v/>
      </c>
      <c r="AX40" s="328" t="str" cm="1">
        <f t="array" aca="1" ref="AX40" ca="1">IF(AND($L40=1,ISNUMBER(INDIRECT(ADDRESS(ROW(),COLUMN()-_chom_perc_gap)))), INDIRECT(ADDRESS(ROW(),COLUMN()-_chom_perc_gap))*(1-AX$5)*(1-$BJ$5), "")</f>
        <v/>
      </c>
      <c r="AY40" s="328" t="str" cm="1">
        <f t="array" aca="1" ref="AY40" ca="1">IF(AND($L40=1,ISNUMBER(INDIRECT(ADDRESS(ROW(),COLUMN()-_chom_perc_gap)))), INDIRECT(ADDRESS(ROW(),COLUMN()-_chom_perc_gap))*(1-AY$5)*(1-$BJ$5), "")</f>
        <v/>
      </c>
      <c r="AZ40" s="328" t="str" cm="1">
        <f t="array" aca="1" ref="AZ40" ca="1">IF(AND($L40=1,ISNUMBER(INDIRECT(ADDRESS(ROW(),COLUMN()-_chom_perc_gap)))), INDIRECT(ADDRESS(ROW(),COLUMN()-_chom_perc_gap))*(1-AZ$5)*(1-$BJ$5), "")</f>
        <v/>
      </c>
      <c r="BA40" s="328" t="str" cm="1">
        <f t="array" aca="1" ref="BA40" ca="1">IF(AND($L40=1,ISNUMBER(INDIRECT(ADDRESS(ROW(),COLUMN()-_chom_perc_gap)))), INDIRECT(ADDRESS(ROW(),COLUMN()-_chom_perc_gap))*(1-BA$5)*(1-$BJ$5), "")</f>
        <v/>
      </c>
      <c r="BB40" s="328" t="str" cm="1">
        <f t="array" aca="1" ref="BB40" ca="1">IF(AND($L40=1,ISNUMBER(INDIRECT(ADDRESS(ROW(),COLUMN()-_chom_perc_gap)))), INDIRECT(ADDRESS(ROW(),COLUMN()-_chom_perc_gap))*(1-BB$5)*(1-$BJ$5), "")</f>
        <v/>
      </c>
      <c r="BC40" s="328" t="str" cm="1">
        <f t="array" aca="1" ref="BC40" ca="1">IF(AND($L40=1,ISNUMBER(INDIRECT(ADDRESS(ROW(),COLUMN()-_chom_perc_gap)))), INDIRECT(ADDRESS(ROW(),COLUMN()-_chom_perc_gap))*(1-BC$5)*(1-$BJ$5), "")</f>
        <v/>
      </c>
      <c r="BD40" s="328" t="str" cm="1">
        <f t="array" aca="1" ref="BD40" ca="1">IF(AND($L40=1,ISNUMBER(INDIRECT(ADDRESS(ROW(),COLUMN()-_chom_perc_gap)))), INDIRECT(ADDRESS(ROW(),COLUMN()-_chom_perc_gap))*(1-BD$5)*(1-$BJ$5), "")</f>
        <v/>
      </c>
      <c r="BE40" s="329" t="str" cm="1">
        <f t="array" aca="1" ref="BE40" ca="1">IF(AND($L40=1,ISNUMBER(INDIRECT(ADDRESS(ROW(),COLUMN()-_chom_perc_gap)))), INDIRECT(ADDRESS(ROW(),COLUMN()-_chom_perc_gap))*(1-BE$5)*(1-$BJ$5), "")</f>
        <v/>
      </c>
      <c r="BF40" s="317"/>
      <c r="BG40" s="330" t="str">
        <f t="shared" si="9"/>
        <v/>
      </c>
      <c r="BH40" s="331" t="str">
        <f t="shared" si="10"/>
        <v/>
      </c>
      <c r="BI40" s="336"/>
      <c r="BJ40" s="337" t="str">
        <f>IF(BI40&gt;0,(VLOOKUP(BI40,Utils!$H$26:$I$31,2,0)),"")</f>
        <v/>
      </c>
      <c r="BL40" s="335" t="e">
        <f>IF(AND(H40&lt;&gt;1,H40&gt;186*'ראשי-פרטים כלליים וריכוז הוצאות'!$D$10),1,0)</f>
        <v>#VALUE!</v>
      </c>
      <c r="BM40" s="335" t="e">
        <f>IF(AND(G40&lt;&gt;"",E40=#REF!,#REF!/#REF!&gt;50%),1,0)</f>
        <v>#REF!</v>
      </c>
    </row>
    <row r="41" spans="2:65" s="334" customFormat="1" ht="14.95" customHeight="1" x14ac:dyDescent="0.25">
      <c r="B41" s="938">
        <v>33</v>
      </c>
      <c r="C41" s="945"/>
      <c r="D41" s="575"/>
      <c r="E41" s="572"/>
      <c r="F41" s="599"/>
      <c r="G41" s="600"/>
      <c r="H41" s="601"/>
      <c r="I41" s="576"/>
      <c r="J41" s="577"/>
      <c r="K41" s="317"/>
      <c r="L41" s="147">
        <f t="shared" si="2"/>
        <v>0</v>
      </c>
      <c r="M41" s="324" t="str">
        <f t="shared" ca="1" si="0"/>
        <v/>
      </c>
      <c r="N41" s="852" t="str">
        <f t="shared" si="3"/>
        <v/>
      </c>
      <c r="O41" s="852" t="str">
        <f t="shared" si="4"/>
        <v>$Q$41:$AF$41</v>
      </c>
      <c r="P41" s="317"/>
      <c r="Q41" s="950"/>
      <c r="R41" s="607"/>
      <c r="S41" s="607"/>
      <c r="T41" s="607"/>
      <c r="U41" s="607"/>
      <c r="V41" s="607"/>
      <c r="W41" s="607"/>
      <c r="X41" s="607"/>
      <c r="Y41" s="607"/>
      <c r="Z41" s="607"/>
      <c r="AA41" s="607"/>
      <c r="AB41" s="607"/>
      <c r="AC41" s="607"/>
      <c r="AD41" s="607"/>
      <c r="AE41" s="607"/>
      <c r="AF41" s="951"/>
      <c r="AG41" s="317"/>
      <c r="AH41" s="242" t="str">
        <f t="shared" ca="1" si="1"/>
        <v/>
      </c>
      <c r="AI41" s="243" t="str">
        <f t="shared" si="5"/>
        <v/>
      </c>
      <c r="AJ41" s="317"/>
      <c r="AK41" s="325" t="str">
        <f t="shared" si="6"/>
        <v/>
      </c>
      <c r="AL41" s="326" t="str">
        <f t="shared" si="7"/>
        <v/>
      </c>
      <c r="AM41" s="317"/>
      <c r="AN41" s="246" t="str">
        <f t="shared" si="8"/>
        <v/>
      </c>
      <c r="AO41" s="317"/>
      <c r="AP41" s="327" t="str" cm="1">
        <f t="array" aca="1" ref="AP41" ca="1">IF(AND($L41=1,ISNUMBER(INDIRECT(ADDRESS(ROW(),COLUMN()-_chom_perc_gap)))), INDIRECT(ADDRESS(ROW(),COLUMN()-_chom_perc_gap))*(1-AP$5)*(1-$BJ$5), "")</f>
        <v/>
      </c>
      <c r="AQ41" s="328" t="str" cm="1">
        <f t="array" aca="1" ref="AQ41" ca="1">IF(AND($L41=1,ISNUMBER(INDIRECT(ADDRESS(ROW(),COLUMN()-_chom_perc_gap)))), INDIRECT(ADDRESS(ROW(),COLUMN()-_chom_perc_gap))*(1-AQ$5)*(1-$BJ$5), "")</f>
        <v/>
      </c>
      <c r="AR41" s="328" t="str" cm="1">
        <f t="array" aca="1" ref="AR41" ca="1">IF(AND($L41=1,ISNUMBER(INDIRECT(ADDRESS(ROW(),COLUMN()-_chom_perc_gap)))), INDIRECT(ADDRESS(ROW(),COLUMN()-_chom_perc_gap))*(1-AR$5)*(1-$BJ$5), "")</f>
        <v/>
      </c>
      <c r="AS41" s="328" t="str" cm="1">
        <f t="array" aca="1" ref="AS41" ca="1">IF(AND($L41=1,ISNUMBER(INDIRECT(ADDRESS(ROW(),COLUMN()-_chom_perc_gap)))), INDIRECT(ADDRESS(ROW(),COLUMN()-_chom_perc_gap))*(1-AS$5)*(1-$BJ$5), "")</f>
        <v/>
      </c>
      <c r="AT41" s="328" t="str" cm="1">
        <f t="array" aca="1" ref="AT41" ca="1">IF(AND($L41=1,ISNUMBER(INDIRECT(ADDRESS(ROW(),COLUMN()-_chom_perc_gap)))), INDIRECT(ADDRESS(ROW(),COLUMN()-_chom_perc_gap))*(1-AT$5)*(1-$BJ$5), "")</f>
        <v/>
      </c>
      <c r="AU41" s="328" t="str" cm="1">
        <f t="array" aca="1" ref="AU41" ca="1">IF(AND($L41=1,ISNUMBER(INDIRECT(ADDRESS(ROW(),COLUMN()-_chom_perc_gap)))), INDIRECT(ADDRESS(ROW(),COLUMN()-_chom_perc_gap))*(1-AU$5)*(1-$BJ$5), "")</f>
        <v/>
      </c>
      <c r="AV41" s="328" t="str" cm="1">
        <f t="array" aca="1" ref="AV41" ca="1">IF(AND($L41=1,ISNUMBER(INDIRECT(ADDRESS(ROW(),COLUMN()-_chom_perc_gap)))), INDIRECT(ADDRESS(ROW(),COLUMN()-_chom_perc_gap))*(1-AV$5)*(1-$BJ$5), "")</f>
        <v/>
      </c>
      <c r="AW41" s="328" t="str" cm="1">
        <f t="array" aca="1" ref="AW41" ca="1">IF(AND($L41=1,ISNUMBER(INDIRECT(ADDRESS(ROW(),COLUMN()-_chom_perc_gap)))), INDIRECT(ADDRESS(ROW(),COLUMN()-_chom_perc_gap))*(1-AW$5)*(1-$BJ$5), "")</f>
        <v/>
      </c>
      <c r="AX41" s="328" t="str" cm="1">
        <f t="array" aca="1" ref="AX41" ca="1">IF(AND($L41=1,ISNUMBER(INDIRECT(ADDRESS(ROW(),COLUMN()-_chom_perc_gap)))), INDIRECT(ADDRESS(ROW(),COLUMN()-_chom_perc_gap))*(1-AX$5)*(1-$BJ$5), "")</f>
        <v/>
      </c>
      <c r="AY41" s="328" t="str" cm="1">
        <f t="array" aca="1" ref="AY41" ca="1">IF(AND($L41=1,ISNUMBER(INDIRECT(ADDRESS(ROW(),COLUMN()-_chom_perc_gap)))), INDIRECT(ADDRESS(ROW(),COLUMN()-_chom_perc_gap))*(1-AY$5)*(1-$BJ$5), "")</f>
        <v/>
      </c>
      <c r="AZ41" s="328" t="str" cm="1">
        <f t="array" aca="1" ref="AZ41" ca="1">IF(AND($L41=1,ISNUMBER(INDIRECT(ADDRESS(ROW(),COLUMN()-_chom_perc_gap)))), INDIRECT(ADDRESS(ROW(),COLUMN()-_chom_perc_gap))*(1-AZ$5)*(1-$BJ$5), "")</f>
        <v/>
      </c>
      <c r="BA41" s="328" t="str" cm="1">
        <f t="array" aca="1" ref="BA41" ca="1">IF(AND($L41=1,ISNUMBER(INDIRECT(ADDRESS(ROW(),COLUMN()-_chom_perc_gap)))), INDIRECT(ADDRESS(ROW(),COLUMN()-_chom_perc_gap))*(1-BA$5)*(1-$BJ$5), "")</f>
        <v/>
      </c>
      <c r="BB41" s="328" t="str" cm="1">
        <f t="array" aca="1" ref="BB41" ca="1">IF(AND($L41=1,ISNUMBER(INDIRECT(ADDRESS(ROW(),COLUMN()-_chom_perc_gap)))), INDIRECT(ADDRESS(ROW(),COLUMN()-_chom_perc_gap))*(1-BB$5)*(1-$BJ$5), "")</f>
        <v/>
      </c>
      <c r="BC41" s="328" t="str" cm="1">
        <f t="array" aca="1" ref="BC41" ca="1">IF(AND($L41=1,ISNUMBER(INDIRECT(ADDRESS(ROW(),COLUMN()-_chom_perc_gap)))), INDIRECT(ADDRESS(ROW(),COLUMN()-_chom_perc_gap))*(1-BC$5)*(1-$BJ$5), "")</f>
        <v/>
      </c>
      <c r="BD41" s="328" t="str" cm="1">
        <f t="array" aca="1" ref="BD41" ca="1">IF(AND($L41=1,ISNUMBER(INDIRECT(ADDRESS(ROW(),COLUMN()-_chom_perc_gap)))), INDIRECT(ADDRESS(ROW(),COLUMN()-_chom_perc_gap))*(1-BD$5)*(1-$BJ$5), "")</f>
        <v/>
      </c>
      <c r="BE41" s="329" t="str" cm="1">
        <f t="array" aca="1" ref="BE41" ca="1">IF(AND($L41=1,ISNUMBER(INDIRECT(ADDRESS(ROW(),COLUMN()-_chom_perc_gap)))), INDIRECT(ADDRESS(ROW(),COLUMN()-_chom_perc_gap))*(1-BE$5)*(1-$BJ$5), "")</f>
        <v/>
      </c>
      <c r="BF41" s="317"/>
      <c r="BG41" s="330" t="str">
        <f t="shared" si="9"/>
        <v/>
      </c>
      <c r="BH41" s="331" t="str">
        <f t="shared" si="10"/>
        <v/>
      </c>
      <c r="BI41" s="336"/>
      <c r="BJ41" s="337" t="str">
        <f>IF(BI41&gt;0,(VLOOKUP(BI41,Utils!$H$26:$I$31,2,0)),"")</f>
        <v/>
      </c>
      <c r="BL41" s="335" t="e">
        <f>IF(AND(H41&lt;&gt;1,H41&gt;186*'ראשי-פרטים כלליים וריכוז הוצאות'!$D$10),1,0)</f>
        <v>#VALUE!</v>
      </c>
      <c r="BM41" s="335" t="e">
        <f>IF(AND(G41&lt;&gt;"",E41=#REF!,#REF!/#REF!&gt;50%),1,0)</f>
        <v>#REF!</v>
      </c>
    </row>
    <row r="42" spans="2:65" s="334" customFormat="1" ht="14.95" customHeight="1" x14ac:dyDescent="0.25">
      <c r="B42" s="938">
        <v>34</v>
      </c>
      <c r="C42" s="945"/>
      <c r="D42" s="575"/>
      <c r="E42" s="572"/>
      <c r="F42" s="601"/>
      <c r="G42" s="600"/>
      <c r="H42" s="601"/>
      <c r="I42" s="576"/>
      <c r="J42" s="577"/>
      <c r="K42" s="317"/>
      <c r="L42" s="147">
        <f t="shared" si="2"/>
        <v>0</v>
      </c>
      <c r="M42" s="324" t="str">
        <f t="shared" ca="1" si="0"/>
        <v/>
      </c>
      <c r="N42" s="852" t="str">
        <f t="shared" si="3"/>
        <v/>
      </c>
      <c r="O42" s="852" t="str">
        <f t="shared" si="4"/>
        <v>$Q$42:$AF$42</v>
      </c>
      <c r="P42" s="317"/>
      <c r="Q42" s="950"/>
      <c r="R42" s="607"/>
      <c r="S42" s="607"/>
      <c r="T42" s="607"/>
      <c r="U42" s="607"/>
      <c r="V42" s="607"/>
      <c r="W42" s="607"/>
      <c r="X42" s="607"/>
      <c r="Y42" s="607"/>
      <c r="Z42" s="607"/>
      <c r="AA42" s="607"/>
      <c r="AB42" s="607"/>
      <c r="AC42" s="607"/>
      <c r="AD42" s="607"/>
      <c r="AE42" s="607"/>
      <c r="AF42" s="951"/>
      <c r="AG42" s="317"/>
      <c r="AH42" s="242" t="str">
        <f t="shared" ca="1" si="1"/>
        <v/>
      </c>
      <c r="AI42" s="243" t="str">
        <f t="shared" si="5"/>
        <v/>
      </c>
      <c r="AJ42" s="317"/>
      <c r="AK42" s="325" t="str">
        <f t="shared" si="6"/>
        <v/>
      </c>
      <c r="AL42" s="326" t="str">
        <f t="shared" si="7"/>
        <v/>
      </c>
      <c r="AM42" s="317"/>
      <c r="AN42" s="246" t="str">
        <f t="shared" si="8"/>
        <v/>
      </c>
      <c r="AO42" s="317"/>
      <c r="AP42" s="327" t="str" cm="1">
        <f t="array" aca="1" ref="AP42" ca="1">IF(AND($L42=1,ISNUMBER(INDIRECT(ADDRESS(ROW(),COLUMN()-_chom_perc_gap)))), INDIRECT(ADDRESS(ROW(),COLUMN()-_chom_perc_gap))*(1-AP$5)*(1-$BJ$5), "")</f>
        <v/>
      </c>
      <c r="AQ42" s="328" t="str" cm="1">
        <f t="array" aca="1" ref="AQ42" ca="1">IF(AND($L42=1,ISNUMBER(INDIRECT(ADDRESS(ROW(),COLUMN()-_chom_perc_gap)))), INDIRECT(ADDRESS(ROW(),COLUMN()-_chom_perc_gap))*(1-AQ$5)*(1-$BJ$5), "")</f>
        <v/>
      </c>
      <c r="AR42" s="328" t="str" cm="1">
        <f t="array" aca="1" ref="AR42" ca="1">IF(AND($L42=1,ISNUMBER(INDIRECT(ADDRESS(ROW(),COLUMN()-_chom_perc_gap)))), INDIRECT(ADDRESS(ROW(),COLUMN()-_chom_perc_gap))*(1-AR$5)*(1-$BJ$5), "")</f>
        <v/>
      </c>
      <c r="AS42" s="328" t="str" cm="1">
        <f t="array" aca="1" ref="AS42" ca="1">IF(AND($L42=1,ISNUMBER(INDIRECT(ADDRESS(ROW(),COLUMN()-_chom_perc_gap)))), INDIRECT(ADDRESS(ROW(),COLUMN()-_chom_perc_gap))*(1-AS$5)*(1-$BJ$5), "")</f>
        <v/>
      </c>
      <c r="AT42" s="328" t="str" cm="1">
        <f t="array" aca="1" ref="AT42" ca="1">IF(AND($L42=1,ISNUMBER(INDIRECT(ADDRESS(ROW(),COLUMN()-_chom_perc_gap)))), INDIRECT(ADDRESS(ROW(),COLUMN()-_chom_perc_gap))*(1-AT$5)*(1-$BJ$5), "")</f>
        <v/>
      </c>
      <c r="AU42" s="328" t="str" cm="1">
        <f t="array" aca="1" ref="AU42" ca="1">IF(AND($L42=1,ISNUMBER(INDIRECT(ADDRESS(ROW(),COLUMN()-_chom_perc_gap)))), INDIRECT(ADDRESS(ROW(),COLUMN()-_chom_perc_gap))*(1-AU$5)*(1-$BJ$5), "")</f>
        <v/>
      </c>
      <c r="AV42" s="328" t="str" cm="1">
        <f t="array" aca="1" ref="AV42" ca="1">IF(AND($L42=1,ISNUMBER(INDIRECT(ADDRESS(ROW(),COLUMN()-_chom_perc_gap)))), INDIRECT(ADDRESS(ROW(),COLUMN()-_chom_perc_gap))*(1-AV$5)*(1-$BJ$5), "")</f>
        <v/>
      </c>
      <c r="AW42" s="328" t="str" cm="1">
        <f t="array" aca="1" ref="AW42" ca="1">IF(AND($L42=1,ISNUMBER(INDIRECT(ADDRESS(ROW(),COLUMN()-_chom_perc_gap)))), INDIRECT(ADDRESS(ROW(),COLUMN()-_chom_perc_gap))*(1-AW$5)*(1-$BJ$5), "")</f>
        <v/>
      </c>
      <c r="AX42" s="328" t="str" cm="1">
        <f t="array" aca="1" ref="AX42" ca="1">IF(AND($L42=1,ISNUMBER(INDIRECT(ADDRESS(ROW(),COLUMN()-_chom_perc_gap)))), INDIRECT(ADDRESS(ROW(),COLUMN()-_chom_perc_gap))*(1-AX$5)*(1-$BJ$5), "")</f>
        <v/>
      </c>
      <c r="AY42" s="328" t="str" cm="1">
        <f t="array" aca="1" ref="AY42" ca="1">IF(AND($L42=1,ISNUMBER(INDIRECT(ADDRESS(ROW(),COLUMN()-_chom_perc_gap)))), INDIRECT(ADDRESS(ROW(),COLUMN()-_chom_perc_gap))*(1-AY$5)*(1-$BJ$5), "")</f>
        <v/>
      </c>
      <c r="AZ42" s="328" t="str" cm="1">
        <f t="array" aca="1" ref="AZ42" ca="1">IF(AND($L42=1,ISNUMBER(INDIRECT(ADDRESS(ROW(),COLUMN()-_chom_perc_gap)))), INDIRECT(ADDRESS(ROW(),COLUMN()-_chom_perc_gap))*(1-AZ$5)*(1-$BJ$5), "")</f>
        <v/>
      </c>
      <c r="BA42" s="328" t="str" cm="1">
        <f t="array" aca="1" ref="BA42" ca="1">IF(AND($L42=1,ISNUMBER(INDIRECT(ADDRESS(ROW(),COLUMN()-_chom_perc_gap)))), INDIRECT(ADDRESS(ROW(),COLUMN()-_chom_perc_gap))*(1-BA$5)*(1-$BJ$5), "")</f>
        <v/>
      </c>
      <c r="BB42" s="328" t="str" cm="1">
        <f t="array" aca="1" ref="BB42" ca="1">IF(AND($L42=1,ISNUMBER(INDIRECT(ADDRESS(ROW(),COLUMN()-_chom_perc_gap)))), INDIRECT(ADDRESS(ROW(),COLUMN()-_chom_perc_gap))*(1-BB$5)*(1-$BJ$5), "")</f>
        <v/>
      </c>
      <c r="BC42" s="328" t="str" cm="1">
        <f t="array" aca="1" ref="BC42" ca="1">IF(AND($L42=1,ISNUMBER(INDIRECT(ADDRESS(ROW(),COLUMN()-_chom_perc_gap)))), INDIRECT(ADDRESS(ROW(),COLUMN()-_chom_perc_gap))*(1-BC$5)*(1-$BJ$5), "")</f>
        <v/>
      </c>
      <c r="BD42" s="328" t="str" cm="1">
        <f t="array" aca="1" ref="BD42" ca="1">IF(AND($L42=1,ISNUMBER(INDIRECT(ADDRESS(ROW(),COLUMN()-_chom_perc_gap)))), INDIRECT(ADDRESS(ROW(),COLUMN()-_chom_perc_gap))*(1-BD$5)*(1-$BJ$5), "")</f>
        <v/>
      </c>
      <c r="BE42" s="329" t="str" cm="1">
        <f t="array" aca="1" ref="BE42" ca="1">IF(AND($L42=1,ISNUMBER(INDIRECT(ADDRESS(ROW(),COLUMN()-_chom_perc_gap)))), INDIRECT(ADDRESS(ROW(),COLUMN()-_chom_perc_gap))*(1-BE$5)*(1-$BJ$5), "")</f>
        <v/>
      </c>
      <c r="BF42" s="317"/>
      <c r="BG42" s="330" t="str">
        <f t="shared" si="9"/>
        <v/>
      </c>
      <c r="BH42" s="331" t="str">
        <f t="shared" si="10"/>
        <v/>
      </c>
      <c r="BI42" s="336"/>
      <c r="BJ42" s="337" t="str">
        <f>IF(BI42&gt;0,(VLOOKUP(BI42,Utils!$H$26:$I$31,2,0)),"")</f>
        <v/>
      </c>
      <c r="BL42" s="335" t="e">
        <f>IF(AND(H42&lt;&gt;1,H42&gt;186*'ראשי-פרטים כלליים וריכוז הוצאות'!$D$10),1,0)</f>
        <v>#VALUE!</v>
      </c>
      <c r="BM42" s="335" t="e">
        <f>IF(AND(G42&lt;&gt;"",E42=#REF!,#REF!/#REF!&gt;50%),1,0)</f>
        <v>#REF!</v>
      </c>
    </row>
    <row r="43" spans="2:65" s="334" customFormat="1" ht="14.95" customHeight="1" x14ac:dyDescent="0.25">
      <c r="B43" s="938">
        <v>35</v>
      </c>
      <c r="C43" s="945"/>
      <c r="D43" s="575"/>
      <c r="E43" s="572"/>
      <c r="F43" s="599"/>
      <c r="G43" s="600"/>
      <c r="H43" s="601"/>
      <c r="I43" s="576"/>
      <c r="J43" s="577"/>
      <c r="K43" s="317"/>
      <c r="L43" s="147">
        <f t="shared" si="2"/>
        <v>0</v>
      </c>
      <c r="M43" s="324" t="str">
        <f t="shared" ca="1" si="0"/>
        <v/>
      </c>
      <c r="N43" s="852" t="str">
        <f t="shared" si="3"/>
        <v/>
      </c>
      <c r="O43" s="852" t="str">
        <f t="shared" si="4"/>
        <v>$Q$43:$AF$43</v>
      </c>
      <c r="P43" s="317"/>
      <c r="Q43" s="950"/>
      <c r="R43" s="607"/>
      <c r="S43" s="607"/>
      <c r="T43" s="607"/>
      <c r="U43" s="607"/>
      <c r="V43" s="607"/>
      <c r="W43" s="607"/>
      <c r="X43" s="607"/>
      <c r="Y43" s="607"/>
      <c r="Z43" s="607"/>
      <c r="AA43" s="607"/>
      <c r="AB43" s="607"/>
      <c r="AC43" s="607"/>
      <c r="AD43" s="607"/>
      <c r="AE43" s="607"/>
      <c r="AF43" s="951"/>
      <c r="AG43" s="317"/>
      <c r="AH43" s="242" t="str">
        <f t="shared" ca="1" si="1"/>
        <v/>
      </c>
      <c r="AI43" s="243" t="str">
        <f t="shared" si="5"/>
        <v/>
      </c>
      <c r="AJ43" s="317"/>
      <c r="AK43" s="325" t="str">
        <f t="shared" si="6"/>
        <v/>
      </c>
      <c r="AL43" s="326" t="str">
        <f t="shared" si="7"/>
        <v/>
      </c>
      <c r="AM43" s="317"/>
      <c r="AN43" s="246" t="str">
        <f t="shared" si="8"/>
        <v/>
      </c>
      <c r="AO43" s="317"/>
      <c r="AP43" s="327" t="str" cm="1">
        <f t="array" aca="1" ref="AP43" ca="1">IF(AND($L43=1,ISNUMBER(INDIRECT(ADDRESS(ROW(),COLUMN()-_chom_perc_gap)))), INDIRECT(ADDRESS(ROW(),COLUMN()-_chom_perc_gap))*(1-AP$5)*(1-$BJ$5), "")</f>
        <v/>
      </c>
      <c r="AQ43" s="328" t="str" cm="1">
        <f t="array" aca="1" ref="AQ43" ca="1">IF(AND($L43=1,ISNUMBER(INDIRECT(ADDRESS(ROW(),COLUMN()-_chom_perc_gap)))), INDIRECT(ADDRESS(ROW(),COLUMN()-_chom_perc_gap))*(1-AQ$5)*(1-$BJ$5), "")</f>
        <v/>
      </c>
      <c r="AR43" s="328" t="str" cm="1">
        <f t="array" aca="1" ref="AR43" ca="1">IF(AND($L43=1,ISNUMBER(INDIRECT(ADDRESS(ROW(),COLUMN()-_chom_perc_gap)))), INDIRECT(ADDRESS(ROW(),COLUMN()-_chom_perc_gap))*(1-AR$5)*(1-$BJ$5), "")</f>
        <v/>
      </c>
      <c r="AS43" s="328" t="str" cm="1">
        <f t="array" aca="1" ref="AS43" ca="1">IF(AND($L43=1,ISNUMBER(INDIRECT(ADDRESS(ROW(),COLUMN()-_chom_perc_gap)))), INDIRECT(ADDRESS(ROW(),COLUMN()-_chom_perc_gap))*(1-AS$5)*(1-$BJ$5), "")</f>
        <v/>
      </c>
      <c r="AT43" s="328" t="str" cm="1">
        <f t="array" aca="1" ref="AT43" ca="1">IF(AND($L43=1,ISNUMBER(INDIRECT(ADDRESS(ROW(),COLUMN()-_chom_perc_gap)))), INDIRECT(ADDRESS(ROW(),COLUMN()-_chom_perc_gap))*(1-AT$5)*(1-$BJ$5), "")</f>
        <v/>
      </c>
      <c r="AU43" s="328" t="str" cm="1">
        <f t="array" aca="1" ref="AU43" ca="1">IF(AND($L43=1,ISNUMBER(INDIRECT(ADDRESS(ROW(),COLUMN()-_chom_perc_gap)))), INDIRECT(ADDRESS(ROW(),COLUMN()-_chom_perc_gap))*(1-AU$5)*(1-$BJ$5), "")</f>
        <v/>
      </c>
      <c r="AV43" s="328" t="str" cm="1">
        <f t="array" aca="1" ref="AV43" ca="1">IF(AND($L43=1,ISNUMBER(INDIRECT(ADDRESS(ROW(),COLUMN()-_chom_perc_gap)))), INDIRECT(ADDRESS(ROW(),COLUMN()-_chom_perc_gap))*(1-AV$5)*(1-$BJ$5), "")</f>
        <v/>
      </c>
      <c r="AW43" s="328" t="str" cm="1">
        <f t="array" aca="1" ref="AW43" ca="1">IF(AND($L43=1,ISNUMBER(INDIRECT(ADDRESS(ROW(),COLUMN()-_chom_perc_gap)))), INDIRECT(ADDRESS(ROW(),COLUMN()-_chom_perc_gap))*(1-AW$5)*(1-$BJ$5), "")</f>
        <v/>
      </c>
      <c r="AX43" s="328" t="str" cm="1">
        <f t="array" aca="1" ref="AX43" ca="1">IF(AND($L43=1,ISNUMBER(INDIRECT(ADDRESS(ROW(),COLUMN()-_chom_perc_gap)))), INDIRECT(ADDRESS(ROW(),COLUMN()-_chom_perc_gap))*(1-AX$5)*(1-$BJ$5), "")</f>
        <v/>
      </c>
      <c r="AY43" s="328" t="str" cm="1">
        <f t="array" aca="1" ref="AY43" ca="1">IF(AND($L43=1,ISNUMBER(INDIRECT(ADDRESS(ROW(),COLUMN()-_chom_perc_gap)))), INDIRECT(ADDRESS(ROW(),COLUMN()-_chom_perc_gap))*(1-AY$5)*(1-$BJ$5), "")</f>
        <v/>
      </c>
      <c r="AZ43" s="328" t="str" cm="1">
        <f t="array" aca="1" ref="AZ43" ca="1">IF(AND($L43=1,ISNUMBER(INDIRECT(ADDRESS(ROW(),COLUMN()-_chom_perc_gap)))), INDIRECT(ADDRESS(ROW(),COLUMN()-_chom_perc_gap))*(1-AZ$5)*(1-$BJ$5), "")</f>
        <v/>
      </c>
      <c r="BA43" s="328" t="str" cm="1">
        <f t="array" aca="1" ref="BA43" ca="1">IF(AND($L43=1,ISNUMBER(INDIRECT(ADDRESS(ROW(),COLUMN()-_chom_perc_gap)))), INDIRECT(ADDRESS(ROW(),COLUMN()-_chom_perc_gap))*(1-BA$5)*(1-$BJ$5), "")</f>
        <v/>
      </c>
      <c r="BB43" s="328" t="str" cm="1">
        <f t="array" aca="1" ref="BB43" ca="1">IF(AND($L43=1,ISNUMBER(INDIRECT(ADDRESS(ROW(),COLUMN()-_chom_perc_gap)))), INDIRECT(ADDRESS(ROW(),COLUMN()-_chom_perc_gap))*(1-BB$5)*(1-$BJ$5), "")</f>
        <v/>
      </c>
      <c r="BC43" s="328" t="str" cm="1">
        <f t="array" aca="1" ref="BC43" ca="1">IF(AND($L43=1,ISNUMBER(INDIRECT(ADDRESS(ROW(),COLUMN()-_chom_perc_gap)))), INDIRECT(ADDRESS(ROW(),COLUMN()-_chom_perc_gap))*(1-BC$5)*(1-$BJ$5), "")</f>
        <v/>
      </c>
      <c r="BD43" s="328" t="str" cm="1">
        <f t="array" aca="1" ref="BD43" ca="1">IF(AND($L43=1,ISNUMBER(INDIRECT(ADDRESS(ROW(),COLUMN()-_chom_perc_gap)))), INDIRECT(ADDRESS(ROW(),COLUMN()-_chom_perc_gap))*(1-BD$5)*(1-$BJ$5), "")</f>
        <v/>
      </c>
      <c r="BE43" s="329" t="str" cm="1">
        <f t="array" aca="1" ref="BE43" ca="1">IF(AND($L43=1,ISNUMBER(INDIRECT(ADDRESS(ROW(),COLUMN()-_chom_perc_gap)))), INDIRECT(ADDRESS(ROW(),COLUMN()-_chom_perc_gap))*(1-BE$5)*(1-$BJ$5), "")</f>
        <v/>
      </c>
      <c r="BF43" s="317"/>
      <c r="BG43" s="330" t="str">
        <f t="shared" si="9"/>
        <v/>
      </c>
      <c r="BH43" s="331" t="str">
        <f t="shared" si="10"/>
        <v/>
      </c>
      <c r="BI43" s="336"/>
      <c r="BJ43" s="337" t="str">
        <f>IF(BI43&gt;0,(VLOOKUP(BI43,Utils!$H$26:$I$31,2,0)),"")</f>
        <v/>
      </c>
      <c r="BL43" s="335" t="e">
        <f>IF(AND(H43&lt;&gt;1,H43&gt;186*'ראשי-פרטים כלליים וריכוז הוצאות'!$D$10),1,0)</f>
        <v>#VALUE!</v>
      </c>
      <c r="BM43" s="335" t="e">
        <f>IF(AND(G43&lt;&gt;"",E43=#REF!,#REF!/#REF!&gt;50%),1,0)</f>
        <v>#REF!</v>
      </c>
    </row>
    <row r="44" spans="2:65" s="334" customFormat="1" ht="14.95" customHeight="1" x14ac:dyDescent="0.25">
      <c r="B44" s="938">
        <v>36</v>
      </c>
      <c r="C44" s="945"/>
      <c r="D44" s="575"/>
      <c r="E44" s="572"/>
      <c r="F44" s="599"/>
      <c r="G44" s="600"/>
      <c r="H44" s="601"/>
      <c r="I44" s="576"/>
      <c r="J44" s="577"/>
      <c r="K44" s="317"/>
      <c r="L44" s="147">
        <f t="shared" si="2"/>
        <v>0</v>
      </c>
      <c r="M44" s="324" t="str">
        <f t="shared" ca="1" si="0"/>
        <v/>
      </c>
      <c r="N44" s="852" t="str">
        <f t="shared" si="3"/>
        <v/>
      </c>
      <c r="O44" s="852" t="str">
        <f t="shared" si="4"/>
        <v>$Q$44:$AF$44</v>
      </c>
      <c r="P44" s="317"/>
      <c r="Q44" s="950"/>
      <c r="R44" s="607"/>
      <c r="S44" s="607"/>
      <c r="T44" s="607"/>
      <c r="U44" s="607"/>
      <c r="V44" s="607"/>
      <c r="W44" s="607"/>
      <c r="X44" s="607"/>
      <c r="Y44" s="607"/>
      <c r="Z44" s="607"/>
      <c r="AA44" s="607"/>
      <c r="AB44" s="607"/>
      <c r="AC44" s="607"/>
      <c r="AD44" s="607"/>
      <c r="AE44" s="607"/>
      <c r="AF44" s="951"/>
      <c r="AG44" s="317"/>
      <c r="AH44" s="242" t="str">
        <f t="shared" ca="1" si="1"/>
        <v/>
      </c>
      <c r="AI44" s="243" t="str">
        <f t="shared" si="5"/>
        <v/>
      </c>
      <c r="AJ44" s="317"/>
      <c r="AK44" s="325" t="str">
        <f t="shared" si="6"/>
        <v/>
      </c>
      <c r="AL44" s="326" t="str">
        <f t="shared" si="7"/>
        <v/>
      </c>
      <c r="AM44" s="317"/>
      <c r="AN44" s="246" t="str">
        <f t="shared" si="8"/>
        <v/>
      </c>
      <c r="AO44" s="317"/>
      <c r="AP44" s="327" t="str" cm="1">
        <f t="array" aca="1" ref="AP44" ca="1">IF(AND($L44=1,ISNUMBER(INDIRECT(ADDRESS(ROW(),COLUMN()-_chom_perc_gap)))), INDIRECT(ADDRESS(ROW(),COLUMN()-_chom_perc_gap))*(1-AP$5)*(1-$BJ$5), "")</f>
        <v/>
      </c>
      <c r="AQ44" s="328" t="str" cm="1">
        <f t="array" aca="1" ref="AQ44" ca="1">IF(AND($L44=1,ISNUMBER(INDIRECT(ADDRESS(ROW(),COLUMN()-_chom_perc_gap)))), INDIRECT(ADDRESS(ROW(),COLUMN()-_chom_perc_gap))*(1-AQ$5)*(1-$BJ$5), "")</f>
        <v/>
      </c>
      <c r="AR44" s="328" t="str" cm="1">
        <f t="array" aca="1" ref="AR44" ca="1">IF(AND($L44=1,ISNUMBER(INDIRECT(ADDRESS(ROW(),COLUMN()-_chom_perc_gap)))), INDIRECT(ADDRESS(ROW(),COLUMN()-_chom_perc_gap))*(1-AR$5)*(1-$BJ$5), "")</f>
        <v/>
      </c>
      <c r="AS44" s="328" t="str" cm="1">
        <f t="array" aca="1" ref="AS44" ca="1">IF(AND($L44=1,ISNUMBER(INDIRECT(ADDRESS(ROW(),COLUMN()-_chom_perc_gap)))), INDIRECT(ADDRESS(ROW(),COLUMN()-_chom_perc_gap))*(1-AS$5)*(1-$BJ$5), "")</f>
        <v/>
      </c>
      <c r="AT44" s="328" t="str" cm="1">
        <f t="array" aca="1" ref="AT44" ca="1">IF(AND($L44=1,ISNUMBER(INDIRECT(ADDRESS(ROW(),COLUMN()-_chom_perc_gap)))), INDIRECT(ADDRESS(ROW(),COLUMN()-_chom_perc_gap))*(1-AT$5)*(1-$BJ$5), "")</f>
        <v/>
      </c>
      <c r="AU44" s="328" t="str" cm="1">
        <f t="array" aca="1" ref="AU44" ca="1">IF(AND($L44=1,ISNUMBER(INDIRECT(ADDRESS(ROW(),COLUMN()-_chom_perc_gap)))), INDIRECT(ADDRESS(ROW(),COLUMN()-_chom_perc_gap))*(1-AU$5)*(1-$BJ$5), "")</f>
        <v/>
      </c>
      <c r="AV44" s="328" t="str" cm="1">
        <f t="array" aca="1" ref="AV44" ca="1">IF(AND($L44=1,ISNUMBER(INDIRECT(ADDRESS(ROW(),COLUMN()-_chom_perc_gap)))), INDIRECT(ADDRESS(ROW(),COLUMN()-_chom_perc_gap))*(1-AV$5)*(1-$BJ$5), "")</f>
        <v/>
      </c>
      <c r="AW44" s="328" t="str" cm="1">
        <f t="array" aca="1" ref="AW44" ca="1">IF(AND($L44=1,ISNUMBER(INDIRECT(ADDRESS(ROW(),COLUMN()-_chom_perc_gap)))), INDIRECT(ADDRESS(ROW(),COLUMN()-_chom_perc_gap))*(1-AW$5)*(1-$BJ$5), "")</f>
        <v/>
      </c>
      <c r="AX44" s="328" t="str" cm="1">
        <f t="array" aca="1" ref="AX44" ca="1">IF(AND($L44=1,ISNUMBER(INDIRECT(ADDRESS(ROW(),COLUMN()-_chom_perc_gap)))), INDIRECT(ADDRESS(ROW(),COLUMN()-_chom_perc_gap))*(1-AX$5)*(1-$BJ$5), "")</f>
        <v/>
      </c>
      <c r="AY44" s="328" t="str" cm="1">
        <f t="array" aca="1" ref="AY44" ca="1">IF(AND($L44=1,ISNUMBER(INDIRECT(ADDRESS(ROW(),COLUMN()-_chom_perc_gap)))), INDIRECT(ADDRESS(ROW(),COLUMN()-_chom_perc_gap))*(1-AY$5)*(1-$BJ$5), "")</f>
        <v/>
      </c>
      <c r="AZ44" s="328" t="str" cm="1">
        <f t="array" aca="1" ref="AZ44" ca="1">IF(AND($L44=1,ISNUMBER(INDIRECT(ADDRESS(ROW(),COLUMN()-_chom_perc_gap)))), INDIRECT(ADDRESS(ROW(),COLUMN()-_chom_perc_gap))*(1-AZ$5)*(1-$BJ$5), "")</f>
        <v/>
      </c>
      <c r="BA44" s="328" t="str" cm="1">
        <f t="array" aca="1" ref="BA44" ca="1">IF(AND($L44=1,ISNUMBER(INDIRECT(ADDRESS(ROW(),COLUMN()-_chom_perc_gap)))), INDIRECT(ADDRESS(ROW(),COLUMN()-_chom_perc_gap))*(1-BA$5)*(1-$BJ$5), "")</f>
        <v/>
      </c>
      <c r="BB44" s="328" t="str" cm="1">
        <f t="array" aca="1" ref="BB44" ca="1">IF(AND($L44=1,ISNUMBER(INDIRECT(ADDRESS(ROW(),COLUMN()-_chom_perc_gap)))), INDIRECT(ADDRESS(ROW(),COLUMN()-_chom_perc_gap))*(1-BB$5)*(1-$BJ$5), "")</f>
        <v/>
      </c>
      <c r="BC44" s="328" t="str" cm="1">
        <f t="array" aca="1" ref="BC44" ca="1">IF(AND($L44=1,ISNUMBER(INDIRECT(ADDRESS(ROW(),COLUMN()-_chom_perc_gap)))), INDIRECT(ADDRESS(ROW(),COLUMN()-_chom_perc_gap))*(1-BC$5)*(1-$BJ$5), "")</f>
        <v/>
      </c>
      <c r="BD44" s="328" t="str" cm="1">
        <f t="array" aca="1" ref="BD44" ca="1">IF(AND($L44=1,ISNUMBER(INDIRECT(ADDRESS(ROW(),COLUMN()-_chom_perc_gap)))), INDIRECT(ADDRESS(ROW(),COLUMN()-_chom_perc_gap))*(1-BD$5)*(1-$BJ$5), "")</f>
        <v/>
      </c>
      <c r="BE44" s="329" t="str" cm="1">
        <f t="array" aca="1" ref="BE44" ca="1">IF(AND($L44=1,ISNUMBER(INDIRECT(ADDRESS(ROW(),COLUMN()-_chom_perc_gap)))), INDIRECT(ADDRESS(ROW(),COLUMN()-_chom_perc_gap))*(1-BE$5)*(1-$BJ$5), "")</f>
        <v/>
      </c>
      <c r="BF44" s="317"/>
      <c r="BG44" s="330" t="str">
        <f t="shared" si="9"/>
        <v/>
      </c>
      <c r="BH44" s="331" t="str">
        <f t="shared" si="10"/>
        <v/>
      </c>
      <c r="BI44" s="336"/>
      <c r="BJ44" s="337" t="str">
        <f>IF(BI44&gt;0,(VLOOKUP(BI44,Utils!$H$26:$I$31,2,0)),"")</f>
        <v/>
      </c>
      <c r="BL44" s="335" t="e">
        <f>IF(AND(H44&lt;&gt;1,H44&gt;186*'ראשי-פרטים כלליים וריכוז הוצאות'!$D$10),1,0)</f>
        <v>#VALUE!</v>
      </c>
      <c r="BM44" s="335" t="e">
        <f>IF(AND(G44&lt;&gt;"",E44=#REF!,#REF!/#REF!&gt;50%),1,0)</f>
        <v>#REF!</v>
      </c>
    </row>
    <row r="45" spans="2:65" s="334" customFormat="1" ht="14.95" customHeight="1" x14ac:dyDescent="0.25">
      <c r="B45" s="938">
        <v>37</v>
      </c>
      <c r="C45" s="945"/>
      <c r="D45" s="599"/>
      <c r="E45" s="572"/>
      <c r="F45" s="599"/>
      <c r="G45" s="600"/>
      <c r="H45" s="601"/>
      <c r="I45" s="576"/>
      <c r="J45" s="577"/>
      <c r="K45" s="317"/>
      <c r="L45" s="147">
        <f t="shared" si="2"/>
        <v>0</v>
      </c>
      <c r="M45" s="324" t="str">
        <f t="shared" ca="1" si="0"/>
        <v/>
      </c>
      <c r="N45" s="852" t="str">
        <f t="shared" si="3"/>
        <v/>
      </c>
      <c r="O45" s="852" t="str">
        <f t="shared" si="4"/>
        <v>$Q$45:$AF$45</v>
      </c>
      <c r="P45" s="317"/>
      <c r="Q45" s="950"/>
      <c r="R45" s="607"/>
      <c r="S45" s="607"/>
      <c r="T45" s="607"/>
      <c r="U45" s="607"/>
      <c r="V45" s="607"/>
      <c r="W45" s="607"/>
      <c r="X45" s="607"/>
      <c r="Y45" s="607"/>
      <c r="Z45" s="607"/>
      <c r="AA45" s="607"/>
      <c r="AB45" s="607"/>
      <c r="AC45" s="607"/>
      <c r="AD45" s="607"/>
      <c r="AE45" s="607"/>
      <c r="AF45" s="951"/>
      <c r="AG45" s="317"/>
      <c r="AH45" s="242" t="str">
        <f t="shared" ca="1" si="1"/>
        <v/>
      </c>
      <c r="AI45" s="243" t="str">
        <f t="shared" si="5"/>
        <v/>
      </c>
      <c r="AJ45" s="317"/>
      <c r="AK45" s="325" t="str">
        <f t="shared" si="6"/>
        <v/>
      </c>
      <c r="AL45" s="326" t="str">
        <f t="shared" si="7"/>
        <v/>
      </c>
      <c r="AM45" s="317"/>
      <c r="AN45" s="246" t="str">
        <f t="shared" si="8"/>
        <v/>
      </c>
      <c r="AO45" s="317"/>
      <c r="AP45" s="327" t="str" cm="1">
        <f t="array" aca="1" ref="AP45" ca="1">IF(AND($L45=1,ISNUMBER(INDIRECT(ADDRESS(ROW(),COLUMN()-_chom_perc_gap)))), INDIRECT(ADDRESS(ROW(),COLUMN()-_chom_perc_gap))*(1-AP$5)*(1-$BJ$5), "")</f>
        <v/>
      </c>
      <c r="AQ45" s="328" t="str" cm="1">
        <f t="array" aca="1" ref="AQ45" ca="1">IF(AND($L45=1,ISNUMBER(INDIRECT(ADDRESS(ROW(),COLUMN()-_chom_perc_gap)))), INDIRECT(ADDRESS(ROW(),COLUMN()-_chom_perc_gap))*(1-AQ$5)*(1-$BJ$5), "")</f>
        <v/>
      </c>
      <c r="AR45" s="328" t="str" cm="1">
        <f t="array" aca="1" ref="AR45" ca="1">IF(AND($L45=1,ISNUMBER(INDIRECT(ADDRESS(ROW(),COLUMN()-_chom_perc_gap)))), INDIRECT(ADDRESS(ROW(),COLUMN()-_chom_perc_gap))*(1-AR$5)*(1-$BJ$5), "")</f>
        <v/>
      </c>
      <c r="AS45" s="328" t="str" cm="1">
        <f t="array" aca="1" ref="AS45" ca="1">IF(AND($L45=1,ISNUMBER(INDIRECT(ADDRESS(ROW(),COLUMN()-_chom_perc_gap)))), INDIRECT(ADDRESS(ROW(),COLUMN()-_chom_perc_gap))*(1-AS$5)*(1-$BJ$5), "")</f>
        <v/>
      </c>
      <c r="AT45" s="328" t="str" cm="1">
        <f t="array" aca="1" ref="AT45" ca="1">IF(AND($L45=1,ISNUMBER(INDIRECT(ADDRESS(ROW(),COLUMN()-_chom_perc_gap)))), INDIRECT(ADDRESS(ROW(),COLUMN()-_chom_perc_gap))*(1-AT$5)*(1-$BJ$5), "")</f>
        <v/>
      </c>
      <c r="AU45" s="328" t="str" cm="1">
        <f t="array" aca="1" ref="AU45" ca="1">IF(AND($L45=1,ISNUMBER(INDIRECT(ADDRESS(ROW(),COLUMN()-_chom_perc_gap)))), INDIRECT(ADDRESS(ROW(),COLUMN()-_chom_perc_gap))*(1-AU$5)*(1-$BJ$5), "")</f>
        <v/>
      </c>
      <c r="AV45" s="328" t="str" cm="1">
        <f t="array" aca="1" ref="AV45" ca="1">IF(AND($L45=1,ISNUMBER(INDIRECT(ADDRESS(ROW(),COLUMN()-_chom_perc_gap)))), INDIRECT(ADDRESS(ROW(),COLUMN()-_chom_perc_gap))*(1-AV$5)*(1-$BJ$5), "")</f>
        <v/>
      </c>
      <c r="AW45" s="328" t="str" cm="1">
        <f t="array" aca="1" ref="AW45" ca="1">IF(AND($L45=1,ISNUMBER(INDIRECT(ADDRESS(ROW(),COLUMN()-_chom_perc_gap)))), INDIRECT(ADDRESS(ROW(),COLUMN()-_chom_perc_gap))*(1-AW$5)*(1-$BJ$5), "")</f>
        <v/>
      </c>
      <c r="AX45" s="328" t="str" cm="1">
        <f t="array" aca="1" ref="AX45" ca="1">IF(AND($L45=1,ISNUMBER(INDIRECT(ADDRESS(ROW(),COLUMN()-_chom_perc_gap)))), INDIRECT(ADDRESS(ROW(),COLUMN()-_chom_perc_gap))*(1-AX$5)*(1-$BJ$5), "")</f>
        <v/>
      </c>
      <c r="AY45" s="328" t="str" cm="1">
        <f t="array" aca="1" ref="AY45" ca="1">IF(AND($L45=1,ISNUMBER(INDIRECT(ADDRESS(ROW(),COLUMN()-_chom_perc_gap)))), INDIRECT(ADDRESS(ROW(),COLUMN()-_chom_perc_gap))*(1-AY$5)*(1-$BJ$5), "")</f>
        <v/>
      </c>
      <c r="AZ45" s="328" t="str" cm="1">
        <f t="array" aca="1" ref="AZ45" ca="1">IF(AND($L45=1,ISNUMBER(INDIRECT(ADDRESS(ROW(),COLUMN()-_chom_perc_gap)))), INDIRECT(ADDRESS(ROW(),COLUMN()-_chom_perc_gap))*(1-AZ$5)*(1-$BJ$5), "")</f>
        <v/>
      </c>
      <c r="BA45" s="328" t="str" cm="1">
        <f t="array" aca="1" ref="BA45" ca="1">IF(AND($L45=1,ISNUMBER(INDIRECT(ADDRESS(ROW(),COLUMN()-_chom_perc_gap)))), INDIRECT(ADDRESS(ROW(),COLUMN()-_chom_perc_gap))*(1-BA$5)*(1-$BJ$5), "")</f>
        <v/>
      </c>
      <c r="BB45" s="328" t="str" cm="1">
        <f t="array" aca="1" ref="BB45" ca="1">IF(AND($L45=1,ISNUMBER(INDIRECT(ADDRESS(ROW(),COLUMN()-_chom_perc_gap)))), INDIRECT(ADDRESS(ROW(),COLUMN()-_chom_perc_gap))*(1-BB$5)*(1-$BJ$5), "")</f>
        <v/>
      </c>
      <c r="BC45" s="328" t="str" cm="1">
        <f t="array" aca="1" ref="BC45" ca="1">IF(AND($L45=1,ISNUMBER(INDIRECT(ADDRESS(ROW(),COLUMN()-_chom_perc_gap)))), INDIRECT(ADDRESS(ROW(),COLUMN()-_chom_perc_gap))*(1-BC$5)*(1-$BJ$5), "")</f>
        <v/>
      </c>
      <c r="BD45" s="328" t="str" cm="1">
        <f t="array" aca="1" ref="BD45" ca="1">IF(AND($L45=1,ISNUMBER(INDIRECT(ADDRESS(ROW(),COLUMN()-_chom_perc_gap)))), INDIRECT(ADDRESS(ROW(),COLUMN()-_chom_perc_gap))*(1-BD$5)*(1-$BJ$5), "")</f>
        <v/>
      </c>
      <c r="BE45" s="329" t="str" cm="1">
        <f t="array" aca="1" ref="BE45" ca="1">IF(AND($L45=1,ISNUMBER(INDIRECT(ADDRESS(ROW(),COLUMN()-_chom_perc_gap)))), INDIRECT(ADDRESS(ROW(),COLUMN()-_chom_perc_gap))*(1-BE$5)*(1-$BJ$5), "")</f>
        <v/>
      </c>
      <c r="BF45" s="317"/>
      <c r="BG45" s="330" t="str">
        <f t="shared" si="9"/>
        <v/>
      </c>
      <c r="BH45" s="331" t="str">
        <f t="shared" si="10"/>
        <v/>
      </c>
      <c r="BI45" s="336"/>
      <c r="BJ45" s="337" t="str">
        <f>IF(BI45&gt;0,(VLOOKUP(BI45,Utils!$H$26:$I$31,2,0)),"")</f>
        <v/>
      </c>
      <c r="BL45" s="335" t="e">
        <f>IF(AND(H45&lt;&gt;1,H45&gt;186*'ראשי-פרטים כלליים וריכוז הוצאות'!$D$10),1,0)</f>
        <v>#VALUE!</v>
      </c>
      <c r="BM45" s="335" t="e">
        <f>IF(AND(G45&lt;&gt;"",E45=#REF!,#REF!/#REF!&gt;50%),1,0)</f>
        <v>#REF!</v>
      </c>
    </row>
    <row r="46" spans="2:65" s="334" customFormat="1" ht="14.95" customHeight="1" x14ac:dyDescent="0.25">
      <c r="B46" s="938">
        <v>38</v>
      </c>
      <c r="C46" s="945"/>
      <c r="D46" s="575"/>
      <c r="E46" s="572"/>
      <c r="F46" s="599"/>
      <c r="G46" s="600"/>
      <c r="H46" s="601"/>
      <c r="I46" s="576"/>
      <c r="J46" s="577"/>
      <c r="K46" s="317"/>
      <c r="L46" s="147">
        <f t="shared" si="2"/>
        <v>0</v>
      </c>
      <c r="M46" s="324" t="str">
        <f t="shared" ca="1" si="0"/>
        <v/>
      </c>
      <c r="N46" s="852" t="str">
        <f t="shared" si="3"/>
        <v/>
      </c>
      <c r="O46" s="852" t="str">
        <f t="shared" si="4"/>
        <v>$Q$46:$AF$46</v>
      </c>
      <c r="P46" s="317"/>
      <c r="Q46" s="950"/>
      <c r="R46" s="607"/>
      <c r="S46" s="607"/>
      <c r="T46" s="607"/>
      <c r="U46" s="607"/>
      <c r="V46" s="607"/>
      <c r="W46" s="607"/>
      <c r="X46" s="607"/>
      <c r="Y46" s="607"/>
      <c r="Z46" s="607"/>
      <c r="AA46" s="607"/>
      <c r="AB46" s="607"/>
      <c r="AC46" s="607"/>
      <c r="AD46" s="607"/>
      <c r="AE46" s="607"/>
      <c r="AF46" s="951"/>
      <c r="AG46" s="317"/>
      <c r="AH46" s="242" t="str">
        <f t="shared" ca="1" si="1"/>
        <v/>
      </c>
      <c r="AI46" s="243" t="str">
        <f t="shared" si="5"/>
        <v/>
      </c>
      <c r="AJ46" s="317"/>
      <c r="AK46" s="325" t="str">
        <f t="shared" si="6"/>
        <v/>
      </c>
      <c r="AL46" s="326" t="str">
        <f t="shared" si="7"/>
        <v/>
      </c>
      <c r="AM46" s="317"/>
      <c r="AN46" s="246" t="str">
        <f t="shared" si="8"/>
        <v/>
      </c>
      <c r="AO46" s="317"/>
      <c r="AP46" s="327" t="str" cm="1">
        <f t="array" aca="1" ref="AP46" ca="1">IF(AND($L46=1,ISNUMBER(INDIRECT(ADDRESS(ROW(),COLUMN()-_chom_perc_gap)))), INDIRECT(ADDRESS(ROW(),COLUMN()-_chom_perc_gap))*(1-AP$5)*(1-$BJ$5), "")</f>
        <v/>
      </c>
      <c r="AQ46" s="328" t="str" cm="1">
        <f t="array" aca="1" ref="AQ46" ca="1">IF(AND($L46=1,ISNUMBER(INDIRECT(ADDRESS(ROW(),COLUMN()-_chom_perc_gap)))), INDIRECT(ADDRESS(ROW(),COLUMN()-_chom_perc_gap))*(1-AQ$5)*(1-$BJ$5), "")</f>
        <v/>
      </c>
      <c r="AR46" s="328" t="str" cm="1">
        <f t="array" aca="1" ref="AR46" ca="1">IF(AND($L46=1,ISNUMBER(INDIRECT(ADDRESS(ROW(),COLUMN()-_chom_perc_gap)))), INDIRECT(ADDRESS(ROW(),COLUMN()-_chom_perc_gap))*(1-AR$5)*(1-$BJ$5), "")</f>
        <v/>
      </c>
      <c r="AS46" s="328" t="str" cm="1">
        <f t="array" aca="1" ref="AS46" ca="1">IF(AND($L46=1,ISNUMBER(INDIRECT(ADDRESS(ROW(),COLUMN()-_chom_perc_gap)))), INDIRECT(ADDRESS(ROW(),COLUMN()-_chom_perc_gap))*(1-AS$5)*(1-$BJ$5), "")</f>
        <v/>
      </c>
      <c r="AT46" s="328" t="str" cm="1">
        <f t="array" aca="1" ref="AT46" ca="1">IF(AND($L46=1,ISNUMBER(INDIRECT(ADDRESS(ROW(),COLUMN()-_chom_perc_gap)))), INDIRECT(ADDRESS(ROW(),COLUMN()-_chom_perc_gap))*(1-AT$5)*(1-$BJ$5), "")</f>
        <v/>
      </c>
      <c r="AU46" s="328" t="str" cm="1">
        <f t="array" aca="1" ref="AU46" ca="1">IF(AND($L46=1,ISNUMBER(INDIRECT(ADDRESS(ROW(),COLUMN()-_chom_perc_gap)))), INDIRECT(ADDRESS(ROW(),COLUMN()-_chom_perc_gap))*(1-AU$5)*(1-$BJ$5), "")</f>
        <v/>
      </c>
      <c r="AV46" s="328" t="str" cm="1">
        <f t="array" aca="1" ref="AV46" ca="1">IF(AND($L46=1,ISNUMBER(INDIRECT(ADDRESS(ROW(),COLUMN()-_chom_perc_gap)))), INDIRECT(ADDRESS(ROW(),COLUMN()-_chom_perc_gap))*(1-AV$5)*(1-$BJ$5), "")</f>
        <v/>
      </c>
      <c r="AW46" s="328" t="str" cm="1">
        <f t="array" aca="1" ref="AW46" ca="1">IF(AND($L46=1,ISNUMBER(INDIRECT(ADDRESS(ROW(),COLUMN()-_chom_perc_gap)))), INDIRECT(ADDRESS(ROW(),COLUMN()-_chom_perc_gap))*(1-AW$5)*(1-$BJ$5), "")</f>
        <v/>
      </c>
      <c r="AX46" s="328" t="str" cm="1">
        <f t="array" aca="1" ref="AX46" ca="1">IF(AND($L46=1,ISNUMBER(INDIRECT(ADDRESS(ROW(),COLUMN()-_chom_perc_gap)))), INDIRECT(ADDRESS(ROW(),COLUMN()-_chom_perc_gap))*(1-AX$5)*(1-$BJ$5), "")</f>
        <v/>
      </c>
      <c r="AY46" s="328" t="str" cm="1">
        <f t="array" aca="1" ref="AY46" ca="1">IF(AND($L46=1,ISNUMBER(INDIRECT(ADDRESS(ROW(),COLUMN()-_chom_perc_gap)))), INDIRECT(ADDRESS(ROW(),COLUMN()-_chom_perc_gap))*(1-AY$5)*(1-$BJ$5), "")</f>
        <v/>
      </c>
      <c r="AZ46" s="328" t="str" cm="1">
        <f t="array" aca="1" ref="AZ46" ca="1">IF(AND($L46=1,ISNUMBER(INDIRECT(ADDRESS(ROW(),COLUMN()-_chom_perc_gap)))), INDIRECT(ADDRESS(ROW(),COLUMN()-_chom_perc_gap))*(1-AZ$5)*(1-$BJ$5), "")</f>
        <v/>
      </c>
      <c r="BA46" s="328" t="str" cm="1">
        <f t="array" aca="1" ref="BA46" ca="1">IF(AND($L46=1,ISNUMBER(INDIRECT(ADDRESS(ROW(),COLUMN()-_chom_perc_gap)))), INDIRECT(ADDRESS(ROW(),COLUMN()-_chom_perc_gap))*(1-BA$5)*(1-$BJ$5), "")</f>
        <v/>
      </c>
      <c r="BB46" s="328" t="str" cm="1">
        <f t="array" aca="1" ref="BB46" ca="1">IF(AND($L46=1,ISNUMBER(INDIRECT(ADDRESS(ROW(),COLUMN()-_chom_perc_gap)))), INDIRECT(ADDRESS(ROW(),COLUMN()-_chom_perc_gap))*(1-BB$5)*(1-$BJ$5), "")</f>
        <v/>
      </c>
      <c r="BC46" s="328" t="str" cm="1">
        <f t="array" aca="1" ref="BC46" ca="1">IF(AND($L46=1,ISNUMBER(INDIRECT(ADDRESS(ROW(),COLUMN()-_chom_perc_gap)))), INDIRECT(ADDRESS(ROW(),COLUMN()-_chom_perc_gap))*(1-BC$5)*(1-$BJ$5), "")</f>
        <v/>
      </c>
      <c r="BD46" s="328" t="str" cm="1">
        <f t="array" aca="1" ref="BD46" ca="1">IF(AND($L46=1,ISNUMBER(INDIRECT(ADDRESS(ROW(),COLUMN()-_chom_perc_gap)))), INDIRECT(ADDRESS(ROW(),COLUMN()-_chom_perc_gap))*(1-BD$5)*(1-$BJ$5), "")</f>
        <v/>
      </c>
      <c r="BE46" s="329" t="str" cm="1">
        <f t="array" aca="1" ref="BE46" ca="1">IF(AND($L46=1,ISNUMBER(INDIRECT(ADDRESS(ROW(),COLUMN()-_chom_perc_gap)))), INDIRECT(ADDRESS(ROW(),COLUMN()-_chom_perc_gap))*(1-BE$5)*(1-$BJ$5), "")</f>
        <v/>
      </c>
      <c r="BF46" s="317"/>
      <c r="BG46" s="330" t="str">
        <f t="shared" si="9"/>
        <v/>
      </c>
      <c r="BH46" s="331" t="str">
        <f t="shared" si="10"/>
        <v/>
      </c>
      <c r="BI46" s="336"/>
      <c r="BJ46" s="337" t="str">
        <f>IF(BI46&gt;0,(VLOOKUP(BI46,Utils!$H$26:$I$31,2,0)),"")</f>
        <v/>
      </c>
      <c r="BL46" s="335" t="e">
        <f>IF(AND(H46&lt;&gt;1,H46&gt;186*'ראשי-פרטים כלליים וריכוז הוצאות'!$D$10),1,0)</f>
        <v>#VALUE!</v>
      </c>
      <c r="BM46" s="335" t="e">
        <f>IF(AND(G46&lt;&gt;"",E46=#REF!,#REF!/#REF!&gt;50%),1,0)</f>
        <v>#REF!</v>
      </c>
    </row>
    <row r="47" spans="2:65" s="334" customFormat="1" ht="14.95" customHeight="1" x14ac:dyDescent="0.25">
      <c r="B47" s="938">
        <v>39</v>
      </c>
      <c r="C47" s="945"/>
      <c r="D47" s="575"/>
      <c r="E47" s="572"/>
      <c r="F47" s="599"/>
      <c r="G47" s="600"/>
      <c r="H47" s="601"/>
      <c r="I47" s="576"/>
      <c r="J47" s="577"/>
      <c r="K47" s="317"/>
      <c r="L47" s="147">
        <f t="shared" si="2"/>
        <v>0</v>
      </c>
      <c r="M47" s="324" t="str">
        <f t="shared" ca="1" si="0"/>
        <v/>
      </c>
      <c r="N47" s="852" t="str">
        <f t="shared" si="3"/>
        <v/>
      </c>
      <c r="O47" s="852" t="str">
        <f t="shared" si="4"/>
        <v>$Q$47:$AF$47</v>
      </c>
      <c r="P47" s="317"/>
      <c r="Q47" s="950"/>
      <c r="R47" s="607"/>
      <c r="S47" s="607"/>
      <c r="T47" s="607"/>
      <c r="U47" s="607"/>
      <c r="V47" s="607"/>
      <c r="W47" s="607"/>
      <c r="X47" s="607"/>
      <c r="Y47" s="607"/>
      <c r="Z47" s="607"/>
      <c r="AA47" s="607"/>
      <c r="AB47" s="607"/>
      <c r="AC47" s="607"/>
      <c r="AD47" s="607"/>
      <c r="AE47" s="607"/>
      <c r="AF47" s="951"/>
      <c r="AG47" s="317"/>
      <c r="AH47" s="242" t="str">
        <f t="shared" ca="1" si="1"/>
        <v/>
      </c>
      <c r="AI47" s="243" t="str">
        <f t="shared" si="5"/>
        <v/>
      </c>
      <c r="AJ47" s="317"/>
      <c r="AK47" s="325" t="str">
        <f t="shared" si="6"/>
        <v/>
      </c>
      <c r="AL47" s="326" t="str">
        <f t="shared" si="7"/>
        <v/>
      </c>
      <c r="AM47" s="317"/>
      <c r="AN47" s="246" t="str">
        <f t="shared" si="8"/>
        <v/>
      </c>
      <c r="AO47" s="317"/>
      <c r="AP47" s="327" t="str" cm="1">
        <f t="array" aca="1" ref="AP47" ca="1">IF(AND($L47=1,ISNUMBER(INDIRECT(ADDRESS(ROW(),COLUMN()-_chom_perc_gap)))), INDIRECT(ADDRESS(ROW(),COLUMN()-_chom_perc_gap))*(1-AP$5)*(1-$BJ$5), "")</f>
        <v/>
      </c>
      <c r="AQ47" s="328" t="str" cm="1">
        <f t="array" aca="1" ref="AQ47" ca="1">IF(AND($L47=1,ISNUMBER(INDIRECT(ADDRESS(ROW(),COLUMN()-_chom_perc_gap)))), INDIRECT(ADDRESS(ROW(),COLUMN()-_chom_perc_gap))*(1-AQ$5)*(1-$BJ$5), "")</f>
        <v/>
      </c>
      <c r="AR47" s="328" t="str" cm="1">
        <f t="array" aca="1" ref="AR47" ca="1">IF(AND($L47=1,ISNUMBER(INDIRECT(ADDRESS(ROW(),COLUMN()-_chom_perc_gap)))), INDIRECT(ADDRESS(ROW(),COLUMN()-_chom_perc_gap))*(1-AR$5)*(1-$BJ$5), "")</f>
        <v/>
      </c>
      <c r="AS47" s="328" t="str" cm="1">
        <f t="array" aca="1" ref="AS47" ca="1">IF(AND($L47=1,ISNUMBER(INDIRECT(ADDRESS(ROW(),COLUMN()-_chom_perc_gap)))), INDIRECT(ADDRESS(ROW(),COLUMN()-_chom_perc_gap))*(1-AS$5)*(1-$BJ$5), "")</f>
        <v/>
      </c>
      <c r="AT47" s="328" t="str" cm="1">
        <f t="array" aca="1" ref="AT47" ca="1">IF(AND($L47=1,ISNUMBER(INDIRECT(ADDRESS(ROW(),COLUMN()-_chom_perc_gap)))), INDIRECT(ADDRESS(ROW(),COLUMN()-_chom_perc_gap))*(1-AT$5)*(1-$BJ$5), "")</f>
        <v/>
      </c>
      <c r="AU47" s="328" t="str" cm="1">
        <f t="array" aca="1" ref="AU47" ca="1">IF(AND($L47=1,ISNUMBER(INDIRECT(ADDRESS(ROW(),COLUMN()-_chom_perc_gap)))), INDIRECT(ADDRESS(ROW(),COLUMN()-_chom_perc_gap))*(1-AU$5)*(1-$BJ$5), "")</f>
        <v/>
      </c>
      <c r="AV47" s="328" t="str" cm="1">
        <f t="array" aca="1" ref="AV47" ca="1">IF(AND($L47=1,ISNUMBER(INDIRECT(ADDRESS(ROW(),COLUMN()-_chom_perc_gap)))), INDIRECT(ADDRESS(ROW(),COLUMN()-_chom_perc_gap))*(1-AV$5)*(1-$BJ$5), "")</f>
        <v/>
      </c>
      <c r="AW47" s="328" t="str" cm="1">
        <f t="array" aca="1" ref="AW47" ca="1">IF(AND($L47=1,ISNUMBER(INDIRECT(ADDRESS(ROW(),COLUMN()-_chom_perc_gap)))), INDIRECT(ADDRESS(ROW(),COLUMN()-_chom_perc_gap))*(1-AW$5)*(1-$BJ$5), "")</f>
        <v/>
      </c>
      <c r="AX47" s="328" t="str" cm="1">
        <f t="array" aca="1" ref="AX47" ca="1">IF(AND($L47=1,ISNUMBER(INDIRECT(ADDRESS(ROW(),COLUMN()-_chom_perc_gap)))), INDIRECT(ADDRESS(ROW(),COLUMN()-_chom_perc_gap))*(1-AX$5)*(1-$BJ$5), "")</f>
        <v/>
      </c>
      <c r="AY47" s="328" t="str" cm="1">
        <f t="array" aca="1" ref="AY47" ca="1">IF(AND($L47=1,ISNUMBER(INDIRECT(ADDRESS(ROW(),COLUMN()-_chom_perc_gap)))), INDIRECT(ADDRESS(ROW(),COLUMN()-_chom_perc_gap))*(1-AY$5)*(1-$BJ$5), "")</f>
        <v/>
      </c>
      <c r="AZ47" s="328" t="str" cm="1">
        <f t="array" aca="1" ref="AZ47" ca="1">IF(AND($L47=1,ISNUMBER(INDIRECT(ADDRESS(ROW(),COLUMN()-_chom_perc_gap)))), INDIRECT(ADDRESS(ROW(),COLUMN()-_chom_perc_gap))*(1-AZ$5)*(1-$BJ$5), "")</f>
        <v/>
      </c>
      <c r="BA47" s="328" t="str" cm="1">
        <f t="array" aca="1" ref="BA47" ca="1">IF(AND($L47=1,ISNUMBER(INDIRECT(ADDRESS(ROW(),COLUMN()-_chom_perc_gap)))), INDIRECT(ADDRESS(ROW(),COLUMN()-_chom_perc_gap))*(1-BA$5)*(1-$BJ$5), "")</f>
        <v/>
      </c>
      <c r="BB47" s="328" t="str" cm="1">
        <f t="array" aca="1" ref="BB47" ca="1">IF(AND($L47=1,ISNUMBER(INDIRECT(ADDRESS(ROW(),COLUMN()-_chom_perc_gap)))), INDIRECT(ADDRESS(ROW(),COLUMN()-_chom_perc_gap))*(1-BB$5)*(1-$BJ$5), "")</f>
        <v/>
      </c>
      <c r="BC47" s="328" t="str" cm="1">
        <f t="array" aca="1" ref="BC47" ca="1">IF(AND($L47=1,ISNUMBER(INDIRECT(ADDRESS(ROW(),COLUMN()-_chom_perc_gap)))), INDIRECT(ADDRESS(ROW(),COLUMN()-_chom_perc_gap))*(1-BC$5)*(1-$BJ$5), "")</f>
        <v/>
      </c>
      <c r="BD47" s="328" t="str" cm="1">
        <f t="array" aca="1" ref="BD47" ca="1">IF(AND($L47=1,ISNUMBER(INDIRECT(ADDRESS(ROW(),COLUMN()-_chom_perc_gap)))), INDIRECT(ADDRESS(ROW(),COLUMN()-_chom_perc_gap))*(1-BD$5)*(1-$BJ$5), "")</f>
        <v/>
      </c>
      <c r="BE47" s="329" t="str" cm="1">
        <f t="array" aca="1" ref="BE47" ca="1">IF(AND($L47=1,ISNUMBER(INDIRECT(ADDRESS(ROW(),COLUMN()-_chom_perc_gap)))), INDIRECT(ADDRESS(ROW(),COLUMN()-_chom_perc_gap))*(1-BE$5)*(1-$BJ$5), "")</f>
        <v/>
      </c>
      <c r="BF47" s="317"/>
      <c r="BG47" s="330" t="str">
        <f t="shared" si="9"/>
        <v/>
      </c>
      <c r="BH47" s="331" t="str">
        <f t="shared" si="10"/>
        <v/>
      </c>
      <c r="BI47" s="336"/>
      <c r="BJ47" s="337" t="str">
        <f>IF(BI47&gt;0,(VLOOKUP(BI47,Utils!$H$26:$I$31,2,0)),"")</f>
        <v/>
      </c>
      <c r="BL47" s="335" t="e">
        <f>IF(AND(H47&lt;&gt;1,H47&gt;186*'ראשי-פרטים כלליים וריכוז הוצאות'!$D$10),1,0)</f>
        <v>#VALUE!</v>
      </c>
      <c r="BM47" s="335" t="e">
        <f>IF(AND(G47&lt;&gt;"",E47=#REF!,#REF!/#REF!&gt;50%),1,0)</f>
        <v>#REF!</v>
      </c>
    </row>
    <row r="48" spans="2:65" s="334" customFormat="1" ht="14.95" customHeight="1" thickBot="1" x14ac:dyDescent="0.3">
      <c r="B48" s="938">
        <v>40</v>
      </c>
      <c r="C48" s="946"/>
      <c r="D48" s="578"/>
      <c r="E48" s="603"/>
      <c r="F48" s="604"/>
      <c r="G48" s="605"/>
      <c r="H48" s="606"/>
      <c r="I48" s="579"/>
      <c r="J48" s="580"/>
      <c r="K48" s="317"/>
      <c r="L48" s="857">
        <f t="shared" si="2"/>
        <v>0</v>
      </c>
      <c r="M48" s="933" t="str">
        <f t="shared" ca="1" si="0"/>
        <v/>
      </c>
      <c r="N48" s="860" t="str">
        <f t="shared" si="3"/>
        <v/>
      </c>
      <c r="O48" s="860" t="str">
        <f t="shared" si="4"/>
        <v>$Q$48:$AF$48</v>
      </c>
      <c r="P48" s="317"/>
      <c r="Q48" s="954"/>
      <c r="R48" s="955"/>
      <c r="S48" s="955"/>
      <c r="T48" s="955"/>
      <c r="U48" s="955"/>
      <c r="V48" s="955"/>
      <c r="W48" s="955"/>
      <c r="X48" s="955"/>
      <c r="Y48" s="955"/>
      <c r="Z48" s="955"/>
      <c r="AA48" s="955"/>
      <c r="AB48" s="955"/>
      <c r="AC48" s="955"/>
      <c r="AD48" s="955"/>
      <c r="AE48" s="955"/>
      <c r="AF48" s="956"/>
      <c r="AG48" s="317"/>
      <c r="AH48" s="886" t="str">
        <f t="shared" ca="1" si="1"/>
        <v/>
      </c>
      <c r="AI48" s="887" t="str">
        <f t="shared" si="5"/>
        <v/>
      </c>
      <c r="AJ48" s="317"/>
      <c r="AK48" s="338" t="str">
        <f t="shared" si="6"/>
        <v/>
      </c>
      <c r="AL48" s="339" t="str">
        <f t="shared" si="7"/>
        <v/>
      </c>
      <c r="AM48" s="317"/>
      <c r="AN48" s="251" t="str">
        <f t="shared" si="8"/>
        <v/>
      </c>
      <c r="AO48" s="317"/>
      <c r="AP48" s="530" t="str" cm="1">
        <f t="array" aca="1" ref="AP48" ca="1">IF(AND($L48=1,ISNUMBER(INDIRECT(ADDRESS(ROW(),COLUMN()-_chom_perc_gap)))), INDIRECT(ADDRESS(ROW(),COLUMN()-_chom_perc_gap))*(1-AP$5)*(1-$BJ$5), "")</f>
        <v/>
      </c>
      <c r="AQ48" s="531" t="str" cm="1">
        <f t="array" aca="1" ref="AQ48" ca="1">IF(AND($L48=1,ISNUMBER(INDIRECT(ADDRESS(ROW(),COLUMN()-_chom_perc_gap)))), INDIRECT(ADDRESS(ROW(),COLUMN()-_chom_perc_gap))*(1-AQ$5)*(1-$BJ$5), "")</f>
        <v/>
      </c>
      <c r="AR48" s="531" t="str" cm="1">
        <f t="array" aca="1" ref="AR48" ca="1">IF(AND($L48=1,ISNUMBER(INDIRECT(ADDRESS(ROW(),COLUMN()-_chom_perc_gap)))), INDIRECT(ADDRESS(ROW(),COLUMN()-_chom_perc_gap))*(1-AR$5)*(1-$BJ$5), "")</f>
        <v/>
      </c>
      <c r="AS48" s="531" t="str" cm="1">
        <f t="array" aca="1" ref="AS48" ca="1">IF(AND($L48=1,ISNUMBER(INDIRECT(ADDRESS(ROW(),COLUMN()-_chom_perc_gap)))), INDIRECT(ADDRESS(ROW(),COLUMN()-_chom_perc_gap))*(1-AS$5)*(1-$BJ$5), "")</f>
        <v/>
      </c>
      <c r="AT48" s="531" t="str" cm="1">
        <f t="array" aca="1" ref="AT48" ca="1">IF(AND($L48=1,ISNUMBER(INDIRECT(ADDRESS(ROW(),COLUMN()-_chom_perc_gap)))), INDIRECT(ADDRESS(ROW(),COLUMN()-_chom_perc_gap))*(1-AT$5)*(1-$BJ$5), "")</f>
        <v/>
      </c>
      <c r="AU48" s="531" t="str" cm="1">
        <f t="array" aca="1" ref="AU48" ca="1">IF(AND($L48=1,ISNUMBER(INDIRECT(ADDRESS(ROW(),COLUMN()-_chom_perc_gap)))), INDIRECT(ADDRESS(ROW(),COLUMN()-_chom_perc_gap))*(1-AU$5)*(1-$BJ$5), "")</f>
        <v/>
      </c>
      <c r="AV48" s="531" t="str" cm="1">
        <f t="array" aca="1" ref="AV48" ca="1">IF(AND($L48=1,ISNUMBER(INDIRECT(ADDRESS(ROW(),COLUMN()-_chom_perc_gap)))), INDIRECT(ADDRESS(ROW(),COLUMN()-_chom_perc_gap))*(1-AV$5)*(1-$BJ$5), "")</f>
        <v/>
      </c>
      <c r="AW48" s="531" t="str" cm="1">
        <f t="array" aca="1" ref="AW48" ca="1">IF(AND($L48=1,ISNUMBER(INDIRECT(ADDRESS(ROW(),COLUMN()-_chom_perc_gap)))), INDIRECT(ADDRESS(ROW(),COLUMN()-_chom_perc_gap))*(1-AW$5)*(1-$BJ$5), "")</f>
        <v/>
      </c>
      <c r="AX48" s="531" t="str" cm="1">
        <f t="array" aca="1" ref="AX48" ca="1">IF(AND($L48=1,ISNUMBER(INDIRECT(ADDRESS(ROW(),COLUMN()-_chom_perc_gap)))), INDIRECT(ADDRESS(ROW(),COLUMN()-_chom_perc_gap))*(1-AX$5)*(1-$BJ$5), "")</f>
        <v/>
      </c>
      <c r="AY48" s="531" t="str" cm="1">
        <f t="array" aca="1" ref="AY48" ca="1">IF(AND($L48=1,ISNUMBER(INDIRECT(ADDRESS(ROW(),COLUMN()-_chom_perc_gap)))), INDIRECT(ADDRESS(ROW(),COLUMN()-_chom_perc_gap))*(1-AY$5)*(1-$BJ$5), "")</f>
        <v/>
      </c>
      <c r="AZ48" s="531" t="str" cm="1">
        <f t="array" aca="1" ref="AZ48" ca="1">IF(AND($L48=1,ISNUMBER(INDIRECT(ADDRESS(ROW(),COLUMN()-_chom_perc_gap)))), INDIRECT(ADDRESS(ROW(),COLUMN()-_chom_perc_gap))*(1-AZ$5)*(1-$BJ$5), "")</f>
        <v/>
      </c>
      <c r="BA48" s="531" t="str" cm="1">
        <f t="array" aca="1" ref="BA48" ca="1">IF(AND($L48=1,ISNUMBER(INDIRECT(ADDRESS(ROW(),COLUMN()-_chom_perc_gap)))), INDIRECT(ADDRESS(ROW(),COLUMN()-_chom_perc_gap))*(1-BA$5)*(1-$BJ$5), "")</f>
        <v/>
      </c>
      <c r="BB48" s="531" t="str" cm="1">
        <f t="array" aca="1" ref="BB48" ca="1">IF(AND($L48=1,ISNUMBER(INDIRECT(ADDRESS(ROW(),COLUMN()-_chom_perc_gap)))), INDIRECT(ADDRESS(ROW(),COLUMN()-_chom_perc_gap))*(1-BB$5)*(1-$BJ$5), "")</f>
        <v/>
      </c>
      <c r="BC48" s="531" t="str" cm="1">
        <f t="array" aca="1" ref="BC48" ca="1">IF(AND($L48=1,ISNUMBER(INDIRECT(ADDRESS(ROW(),COLUMN()-_chom_perc_gap)))), INDIRECT(ADDRESS(ROW(),COLUMN()-_chom_perc_gap))*(1-BC$5)*(1-$BJ$5), "")</f>
        <v/>
      </c>
      <c r="BD48" s="531" t="str" cm="1">
        <f t="array" aca="1" ref="BD48" ca="1">IF(AND($L48=1,ISNUMBER(INDIRECT(ADDRESS(ROW(),COLUMN()-_chom_perc_gap)))), INDIRECT(ADDRESS(ROW(),COLUMN()-_chom_perc_gap))*(1-BD$5)*(1-$BJ$5), "")</f>
        <v/>
      </c>
      <c r="BE48" s="532" t="str" cm="1">
        <f t="array" aca="1" ref="BE48" ca="1">IF(AND($L48=1,ISNUMBER(INDIRECT(ADDRESS(ROW(),COLUMN()-_chom_perc_gap)))), INDIRECT(ADDRESS(ROW(),COLUMN()-_chom_perc_gap))*(1-BE$5)*(1-$BJ$5), "")</f>
        <v/>
      </c>
      <c r="BF48" s="317"/>
      <c r="BG48" s="340" t="str">
        <f t="shared" si="9"/>
        <v/>
      </c>
      <c r="BH48" s="341" t="str">
        <f t="shared" si="10"/>
        <v/>
      </c>
      <c r="BI48" s="342"/>
      <c r="BJ48" s="343" t="str">
        <f>IF(BI48&gt;0,(VLOOKUP(BI48,Utils!$H$26:$I$31,2,0)),"")</f>
        <v/>
      </c>
      <c r="BL48" s="335" t="e">
        <f>IF(AND(H48&lt;&gt;1,H48&gt;186*'ראשי-פרטים כלליים וריכוז הוצאות'!$D$10),1,0)</f>
        <v>#VALUE!</v>
      </c>
      <c r="BM48" s="335" t="e">
        <f>IF(AND(G48&lt;&gt;"",E48=#REF!,#REF!/#REF!&gt;50%),1,0)</f>
        <v>#REF!</v>
      </c>
    </row>
    <row r="49" spans="2:64" s="334" customFormat="1" ht="14.95" customHeight="1" x14ac:dyDescent="0.25">
      <c r="B49" s="939"/>
      <c r="C49" s="947"/>
      <c r="D49" s="253"/>
      <c r="E49" s="255"/>
      <c r="F49" s="255"/>
      <c r="G49" s="255"/>
      <c r="H49" s="253" t="s">
        <v>4</v>
      </c>
      <c r="I49" s="344" t="s">
        <v>73</v>
      </c>
      <c r="J49" s="345"/>
      <c r="K49" s="317"/>
      <c r="L49" s="934"/>
      <c r="M49" s="873"/>
      <c r="N49" s="873">
        <f>SUMIF(subcont_location_rng,"ארץ",N9:N48)</f>
        <v>0</v>
      </c>
      <c r="O49" s="257"/>
      <c r="P49" s="317"/>
      <c r="Q49" s="649" t="str" cm="1">
        <f t="array" aca="1" ref="Q49" ca="1">IF(OFFSET(wp_act,0,COLUMN()-COLUMN(INDIRECT(Q52)),1,1)=0,"",SUMPRODUCT(--(subcont_location_rng="ארץ"),INDIRECT(Q52):INDIRECT(Q53),$N$9:$N$48))</f>
        <v/>
      </c>
      <c r="R49" s="650" t="str" cm="1">
        <f t="array" aca="1" ref="R49" ca="1">IF(OFFSET(wp_act,0,COLUMN()-COLUMN(INDIRECT(R52)),1,1)=0,"",SUMPRODUCT(--(subcont_location_rng="ארץ"),INDIRECT(R52):INDIRECT(R53),$N$9:$N$48))</f>
        <v/>
      </c>
      <c r="S49" s="650" t="str" cm="1">
        <f t="array" aca="1" ref="S49" ca="1">IF(OFFSET(wp_act,0,COLUMN()-COLUMN(INDIRECT(S52)),1,1)=0,"",SUMPRODUCT(--(subcont_location_rng="ארץ"),INDIRECT(S52):INDIRECT(S53),$N$9:$N$48))</f>
        <v/>
      </c>
      <c r="T49" s="650" t="str" cm="1">
        <f t="array" aca="1" ref="T49" ca="1">IF(OFFSET(wp_act,0,COLUMN()-COLUMN(INDIRECT(T52)),1,1)=0,"",SUMPRODUCT(--(subcont_location_rng="ארץ"),INDIRECT(T52):INDIRECT(T53),$N$9:$N$48))</f>
        <v/>
      </c>
      <c r="U49" s="650" t="str" cm="1">
        <f t="array" aca="1" ref="U49" ca="1">IF(OFFSET(wp_act,0,COLUMN()-COLUMN(INDIRECT(U52)),1,1)=0,"",SUMPRODUCT(--(subcont_location_rng="ארץ"),INDIRECT(U52):INDIRECT(U53),$N$9:$N$48))</f>
        <v/>
      </c>
      <c r="V49" s="650" t="str" cm="1">
        <f t="array" aca="1" ref="V49" ca="1">IF(OFFSET(wp_act,0,COLUMN()-COLUMN(INDIRECT(V52)),1,1)=0,"",SUMPRODUCT(--(subcont_location_rng="ארץ"),INDIRECT(V52):INDIRECT(V53),$N$9:$N$48))</f>
        <v/>
      </c>
      <c r="W49" s="650" t="str" cm="1">
        <f t="array" aca="1" ref="W49" ca="1">IF(OFFSET(wp_act,0,COLUMN()-COLUMN(INDIRECT(W52)),1,1)=0,"",SUMPRODUCT(--(subcont_location_rng="ארץ"),INDIRECT(W52):INDIRECT(W53),$N$9:$N$48))</f>
        <v/>
      </c>
      <c r="X49" s="650" t="str" cm="1">
        <f t="array" aca="1" ref="X49" ca="1">IF(OFFSET(wp_act,0,COLUMN()-COLUMN(INDIRECT(X52)),1,1)=0,"",SUMPRODUCT(--(subcont_location_rng="ארץ"),INDIRECT(X52):INDIRECT(X53),$N$9:$N$48))</f>
        <v/>
      </c>
      <c r="Y49" s="650" t="str" cm="1">
        <f t="array" aca="1" ref="Y49" ca="1">IF(OFFSET(wp_act,0,COLUMN()-COLUMN(INDIRECT(Y52)),1,1)=0,"",SUMPRODUCT(--(subcont_location_rng="ארץ"),INDIRECT(Y52):INDIRECT(Y53),$N$9:$N$48))</f>
        <v/>
      </c>
      <c r="Z49" s="650" t="str" cm="1">
        <f t="array" aca="1" ref="Z49" ca="1">IF(OFFSET(wp_act,0,COLUMN()-COLUMN(INDIRECT(Z52)),1,1)=0,"",SUMPRODUCT(--(subcont_location_rng="ארץ"),INDIRECT(Z52):INDIRECT(Z53),$N$9:$N$48))</f>
        <v/>
      </c>
      <c r="AA49" s="650" t="str" cm="1">
        <f t="array" aca="1" ref="AA49" ca="1">IF(OFFSET(wp_act,0,COLUMN()-COLUMN(INDIRECT(AA52)),1,1)=0,"",SUMPRODUCT(--(subcont_location_rng="ארץ"),INDIRECT(AA52):INDIRECT(AA53),$N$9:$N$48))</f>
        <v/>
      </c>
      <c r="AB49" s="650" t="str" cm="1">
        <f t="array" aca="1" ref="AB49" ca="1">IF(OFFSET(wp_act,0,COLUMN()-COLUMN(INDIRECT(AB52)),1,1)=0,"",SUMPRODUCT(--(subcont_location_rng="ארץ"),INDIRECT(AB52):INDIRECT(AB53),$N$9:$N$48))</f>
        <v/>
      </c>
      <c r="AC49" s="650" t="str" cm="1">
        <f t="array" aca="1" ref="AC49" ca="1">IF(OFFSET(wp_act,0,COLUMN()-COLUMN(INDIRECT(AC52)),1,1)=0,"",SUMPRODUCT(--(subcont_location_rng="ארץ"),INDIRECT(AC52):INDIRECT(AC53),$N$9:$N$48))</f>
        <v/>
      </c>
      <c r="AD49" s="650" t="str" cm="1">
        <f t="array" aca="1" ref="AD49" ca="1">IF(OFFSET(wp_act,0,COLUMN()-COLUMN(INDIRECT(AD52)),1,1)=0,"",SUMPRODUCT(--(subcont_location_rng="ארץ"),INDIRECT(AD52):INDIRECT(AD53),$N$9:$N$48))</f>
        <v/>
      </c>
      <c r="AE49" s="650" t="str" cm="1">
        <f t="array" aca="1" ref="AE49" ca="1">IF(OFFSET(wp_act,0,COLUMN()-COLUMN(INDIRECT(AE52)),1,1)=0,"",SUMPRODUCT(--(subcont_location_rng="ארץ"),INDIRECT(AE52):INDIRECT(AE53),$N$9:$N$48))</f>
        <v/>
      </c>
      <c r="AF49" s="651" t="str" cm="1">
        <f t="array" aca="1" ref="AF49" ca="1">IF(OFFSET(wp_act,0,COLUMN()-COLUMN(INDIRECT(AF52)),1,1)=0,"",SUMPRODUCT(--(subcont_location_rng="ארץ"),INDIRECT(AF52):INDIRECT(AF53),$N$9:$N$48))</f>
        <v/>
      </c>
      <c r="AG49" s="317"/>
      <c r="AH49" s="347">
        <f ca="1">IF(COUNTIFS(AH9:AH48,"&lt;&gt;1",AH9:AH48,"&gt;0")&lt;&gt;0,0,1)</f>
        <v>1</v>
      </c>
      <c r="AI49" s="348">
        <f ca="1">IF(subcont_chev_calc_flag=1,SUMIF(subcont_location_rng,"ארץ",AI9:AI48),"")</f>
        <v>0</v>
      </c>
      <c r="AJ49" s="317"/>
      <c r="AK49" s="349"/>
      <c r="AL49" s="350"/>
      <c r="AM49" s="317"/>
      <c r="AN49" s="878"/>
      <c r="AO49" s="317"/>
      <c r="AP49" s="533" t="str">
        <f t="shared" ref="AP49:BE49" ca="1" si="11">IF(OFFSET(wp_act,0,COLUMN()-COLUMN($AP$9),1,1)=0,"",SUMPRODUCT(--(subcont_location_rng="ארץ"),AP9:AP48,$AN$9:$AN$48))</f>
        <v/>
      </c>
      <c r="AQ49" s="351" t="str">
        <f t="shared" ca="1" si="11"/>
        <v/>
      </c>
      <c r="AR49" s="351" t="str">
        <f t="shared" ca="1" si="11"/>
        <v/>
      </c>
      <c r="AS49" s="351" t="str">
        <f t="shared" ca="1" si="11"/>
        <v/>
      </c>
      <c r="AT49" s="351" t="str">
        <f t="shared" ca="1" si="11"/>
        <v/>
      </c>
      <c r="AU49" s="351" t="str">
        <f t="shared" ca="1" si="11"/>
        <v/>
      </c>
      <c r="AV49" s="351" t="str">
        <f t="shared" ca="1" si="11"/>
        <v/>
      </c>
      <c r="AW49" s="351" t="str">
        <f t="shared" ca="1" si="11"/>
        <v/>
      </c>
      <c r="AX49" s="351" t="str">
        <f t="shared" ca="1" si="11"/>
        <v/>
      </c>
      <c r="AY49" s="351" t="str">
        <f t="shared" ca="1" si="11"/>
        <v/>
      </c>
      <c r="AZ49" s="351" t="str">
        <f t="shared" ca="1" si="11"/>
        <v/>
      </c>
      <c r="BA49" s="351" t="str">
        <f t="shared" ca="1" si="11"/>
        <v/>
      </c>
      <c r="BB49" s="351" t="str">
        <f t="shared" ca="1" si="11"/>
        <v/>
      </c>
      <c r="BC49" s="351" t="str">
        <f t="shared" ca="1" si="11"/>
        <v/>
      </c>
      <c r="BD49" s="351" t="str">
        <f t="shared" ca="1" si="11"/>
        <v/>
      </c>
      <c r="BE49" s="352" t="str">
        <f t="shared" ca="1" si="11"/>
        <v/>
      </c>
      <c r="BF49" s="317"/>
      <c r="BG49" s="353"/>
      <c r="BH49" s="269">
        <f>SUMIF(subcont_location_rng,"ארץ",BH9:BH48)</f>
        <v>0</v>
      </c>
      <c r="BI49" s="354"/>
      <c r="BJ49" s="355"/>
      <c r="BL49" s="335"/>
    </row>
    <row r="50" spans="2:64" s="334" customFormat="1" ht="14.95" customHeight="1" x14ac:dyDescent="0.25">
      <c r="B50" s="940"/>
      <c r="C50" s="948"/>
      <c r="D50" s="275"/>
      <c r="E50" s="275"/>
      <c r="F50" s="275"/>
      <c r="G50" s="275"/>
      <c r="H50" s="275"/>
      <c r="I50" s="356" t="s">
        <v>79</v>
      </c>
      <c r="J50" s="357"/>
      <c r="K50" s="317"/>
      <c r="L50" s="935"/>
      <c r="M50" s="346"/>
      <c r="N50" s="346">
        <f>SUMIF(subcont_location_rng,"חו”ל",N9:N49)</f>
        <v>0</v>
      </c>
      <c r="O50" s="279"/>
      <c r="P50" s="317"/>
      <c r="Q50" s="652" t="str" cm="1">
        <f t="array" aca="1" ref="Q50" ca="1">IF(OFFSET(wp_act,0,COLUMN()-COLUMN(INDIRECT(Q52)),1,1)=0,"",SUMPRODUCT(--(subcont_location_rng="חו”ל"),INDIRECT(Q52):Q48,$N$9:$N$48))</f>
        <v/>
      </c>
      <c r="R50" s="653" t="str" cm="1">
        <f t="array" aca="1" ref="R50" ca="1">IF(OFFSET(wp_act,0,COLUMN()-COLUMN(INDIRECT(R52)),1,1)=0,"",SUMPRODUCT(--(subcont_location_rng="חו”ל"),INDIRECT(R52):R48,$N$9:$N$48))</f>
        <v/>
      </c>
      <c r="S50" s="653" t="str" cm="1">
        <f t="array" aca="1" ref="S50" ca="1">IF(OFFSET(wp_act,0,COLUMN()-COLUMN(INDIRECT(S52)),1,1)=0,"",SUMPRODUCT(--(subcont_location_rng="חו”ל"),INDIRECT(S52):S48,$N$9:$N$48))</f>
        <v/>
      </c>
      <c r="T50" s="653" t="str" cm="1">
        <f t="array" aca="1" ref="T50" ca="1">IF(OFFSET(wp_act,0,COLUMN()-COLUMN(INDIRECT(T52)),1,1)=0,"",SUMPRODUCT(--(subcont_location_rng="חו”ל"),INDIRECT(T52):T48,$N$9:$N$48))</f>
        <v/>
      </c>
      <c r="U50" s="653" t="str" cm="1">
        <f t="array" aca="1" ref="U50" ca="1">IF(OFFSET(wp_act,0,COLUMN()-COLUMN(INDIRECT(U52)),1,1)=0,"",SUMPRODUCT(--(subcont_location_rng="חו”ל"),INDIRECT(U52):U48,$N$9:$N$48))</f>
        <v/>
      </c>
      <c r="V50" s="653" t="str" cm="1">
        <f t="array" aca="1" ref="V50" ca="1">IF(OFFSET(wp_act,0,COLUMN()-COLUMN(INDIRECT(V52)),1,1)=0,"",SUMPRODUCT(--(subcont_location_rng="חו”ל"),INDIRECT(V52):V48,$N$9:$N$48))</f>
        <v/>
      </c>
      <c r="W50" s="653" t="str" cm="1">
        <f t="array" aca="1" ref="W50" ca="1">IF(OFFSET(wp_act,0,COLUMN()-COLUMN(INDIRECT(W52)),1,1)=0,"",SUMPRODUCT(--(subcont_location_rng="חו”ל"),INDIRECT(W52):W48,$N$9:$N$48))</f>
        <v/>
      </c>
      <c r="X50" s="653" t="str" cm="1">
        <f t="array" aca="1" ref="X50" ca="1">IF(OFFSET(wp_act,0,COLUMN()-COLUMN(INDIRECT(X52)),1,1)=0,"",SUMPRODUCT(--(subcont_location_rng="חו”ל"),INDIRECT(X52):X48,$N$9:$N$48))</f>
        <v/>
      </c>
      <c r="Y50" s="653" t="str" cm="1">
        <f t="array" aca="1" ref="Y50" ca="1">IF(OFFSET(wp_act,0,COLUMN()-COLUMN(INDIRECT(Y52)),1,1)=0,"",SUMPRODUCT(--(subcont_location_rng="חו”ל"),INDIRECT(Y52):Y48,$N$9:$N$48))</f>
        <v/>
      </c>
      <c r="Z50" s="653" t="str" cm="1">
        <f t="array" aca="1" ref="Z50" ca="1">IF(OFFSET(wp_act,0,COLUMN()-COLUMN(INDIRECT(Z52)),1,1)=0,"",SUMPRODUCT(--(subcont_location_rng="חו”ל"),INDIRECT(Z52):Z48,$N$9:$N$48))</f>
        <v/>
      </c>
      <c r="AA50" s="653" t="str" cm="1">
        <f t="array" aca="1" ref="AA50" ca="1">IF(OFFSET(wp_act,0,COLUMN()-COLUMN(INDIRECT(AA52)),1,1)=0,"",SUMPRODUCT(--(subcont_location_rng="חו”ל"),INDIRECT(AA52):AA48,$N$9:$N$48))</f>
        <v/>
      </c>
      <c r="AB50" s="653" t="str" cm="1">
        <f t="array" aca="1" ref="AB50" ca="1">IF(OFFSET(wp_act,0,COLUMN()-COLUMN(INDIRECT(AB52)),1,1)=0,"",SUMPRODUCT(--(subcont_location_rng="חו”ל"),INDIRECT(AB52):AB48,$N$9:$N$48))</f>
        <v/>
      </c>
      <c r="AC50" s="653" t="str" cm="1">
        <f t="array" aca="1" ref="AC50" ca="1">IF(OFFSET(wp_act,0,COLUMN()-COLUMN(INDIRECT(AC52)),1,1)=0,"",SUMPRODUCT(--(subcont_location_rng="חו”ל"),INDIRECT(AC52):AC48,$N$9:$N$48))</f>
        <v/>
      </c>
      <c r="AD50" s="653" t="str" cm="1">
        <f t="array" aca="1" ref="AD50" ca="1">IF(OFFSET(wp_act,0,COLUMN()-COLUMN(INDIRECT(AD52)),1,1)=0,"",SUMPRODUCT(--(subcont_location_rng="חו”ל"),INDIRECT(AD52):AD48,$N$9:$N$48))</f>
        <v/>
      </c>
      <c r="AE50" s="653" t="str" cm="1">
        <f t="array" aca="1" ref="AE50" ca="1">IF(OFFSET(wp_act,0,COLUMN()-COLUMN(INDIRECT(AE52)),1,1)=0,"",SUMPRODUCT(--(subcont_location_rng="חו”ל"),INDIRECT(AE52):AE48,$N$9:$N$48))</f>
        <v/>
      </c>
      <c r="AF50" s="654" t="str" cm="1">
        <f t="array" aca="1" ref="AF50" ca="1">IF(OFFSET(wp_act,0,COLUMN()-COLUMN(INDIRECT(AF52)),1,1)=0,"",SUMPRODUCT(--(subcont_location_rng="חו”ל"),INDIRECT(AF52):AF48,$N$9:$N$48))</f>
        <v/>
      </c>
      <c r="AG50" s="317"/>
      <c r="AH50" s="358"/>
      <c r="AI50" s="359">
        <f ca="1">IF(_subcont_chev_calc_flag=1,SUMIF(subcont_location_rng,"חו”ל",AI9:AI49),"")</f>
        <v>0</v>
      </c>
      <c r="AJ50" s="317"/>
      <c r="AK50" s="360"/>
      <c r="AL50" s="361"/>
      <c r="AM50" s="317"/>
      <c r="AN50" s="879"/>
      <c r="AO50" s="317"/>
      <c r="AP50" s="534" t="str">
        <f t="shared" ref="AP50:BE50" ca="1" si="12">IF(OFFSET(wp_act,0,COLUMN()-COLUMN($AP$9),1,1)=0,"",SUMPRODUCT(--(subcont_location_rng="חו”ל"),AP9:AP48,$AN$9:$AN$48))</f>
        <v/>
      </c>
      <c r="AQ50" s="362" t="str">
        <f t="shared" ca="1" si="12"/>
        <v/>
      </c>
      <c r="AR50" s="362" t="str">
        <f t="shared" ca="1" si="12"/>
        <v/>
      </c>
      <c r="AS50" s="362" t="str">
        <f t="shared" ca="1" si="12"/>
        <v/>
      </c>
      <c r="AT50" s="362" t="str">
        <f t="shared" ca="1" si="12"/>
        <v/>
      </c>
      <c r="AU50" s="362" t="str">
        <f t="shared" ca="1" si="12"/>
        <v/>
      </c>
      <c r="AV50" s="362" t="str">
        <f t="shared" ca="1" si="12"/>
        <v/>
      </c>
      <c r="AW50" s="362" t="str">
        <f t="shared" ca="1" si="12"/>
        <v/>
      </c>
      <c r="AX50" s="362" t="str">
        <f t="shared" ca="1" si="12"/>
        <v/>
      </c>
      <c r="AY50" s="362" t="str">
        <f t="shared" ca="1" si="12"/>
        <v/>
      </c>
      <c r="AZ50" s="362" t="str">
        <f t="shared" ca="1" si="12"/>
        <v/>
      </c>
      <c r="BA50" s="362" t="str">
        <f t="shared" ca="1" si="12"/>
        <v/>
      </c>
      <c r="BB50" s="362" t="str">
        <f t="shared" ca="1" si="12"/>
        <v/>
      </c>
      <c r="BC50" s="362" t="str">
        <f t="shared" ca="1" si="12"/>
        <v/>
      </c>
      <c r="BD50" s="362" t="str">
        <f t="shared" ca="1" si="12"/>
        <v/>
      </c>
      <c r="BE50" s="363" t="str">
        <f t="shared" ca="1" si="12"/>
        <v/>
      </c>
      <c r="BF50" s="317"/>
      <c r="BG50" s="364"/>
      <c r="BH50" s="292">
        <f>SUMIF(subcont_location_rng,"חו”ל",BH9:BH49)</f>
        <v>0</v>
      </c>
      <c r="BI50" s="365"/>
      <c r="BJ50" s="366"/>
      <c r="BL50" s="335"/>
    </row>
    <row r="51" spans="2:64" s="334" customFormat="1" ht="14.95" customHeight="1" thickBot="1" x14ac:dyDescent="0.3">
      <c r="B51" s="941"/>
      <c r="C51" s="949"/>
      <c r="D51" s="297"/>
      <c r="E51" s="297"/>
      <c r="F51" s="297"/>
      <c r="G51" s="297"/>
      <c r="H51" s="297"/>
      <c r="I51" s="367" t="s">
        <v>75</v>
      </c>
      <c r="J51" s="368"/>
      <c r="K51" s="317"/>
      <c r="L51" s="936"/>
      <c r="M51" s="369"/>
      <c r="N51" s="369">
        <f>N49+N50</f>
        <v>0</v>
      </c>
      <c r="O51" s="301"/>
      <c r="P51" s="317"/>
      <c r="Q51" s="655" t="str" cm="1">
        <f t="array" aca="1" ref="Q51" ca="1">IF(OFFSET(wp_act,0,COLUMN()-COLUMN(INDIRECT(Q52)),1,1)=0,"",Q49+Q50)</f>
        <v/>
      </c>
      <c r="R51" s="656" t="str" cm="1">
        <f t="array" aca="1" ref="R51" ca="1">IF(OFFSET(wp_act,0,COLUMN()-COLUMN(INDIRECT(R52)),1,1)=0,"",R49+R50)</f>
        <v/>
      </c>
      <c r="S51" s="656" t="str" cm="1">
        <f t="array" aca="1" ref="S51" ca="1">IF(OFFSET(wp_act,0,COLUMN()-COLUMN(INDIRECT(S52)),1,1)=0,"",S49+S50)</f>
        <v/>
      </c>
      <c r="T51" s="656" t="str" cm="1">
        <f t="array" aca="1" ref="T51" ca="1">IF(OFFSET(wp_act,0,COLUMN()-COLUMN(INDIRECT(T52)),1,1)=0,"",T49+T50)</f>
        <v/>
      </c>
      <c r="U51" s="656" t="str" cm="1">
        <f t="array" aca="1" ref="U51" ca="1">IF(OFFSET(wp_act,0,COLUMN()-COLUMN(INDIRECT(U52)),1,1)=0,"",U49+U50)</f>
        <v/>
      </c>
      <c r="V51" s="656" t="str" cm="1">
        <f t="array" aca="1" ref="V51" ca="1">IF(OFFSET(wp_act,0,COLUMN()-COLUMN(INDIRECT(V52)),1,1)=0,"",V49+V50)</f>
        <v/>
      </c>
      <c r="W51" s="656" t="str" cm="1">
        <f t="array" aca="1" ref="W51" ca="1">IF(OFFSET(wp_act,0,COLUMN()-COLUMN(INDIRECT(W52)),1,1)=0,"",W49+W50)</f>
        <v/>
      </c>
      <c r="X51" s="656" t="str" cm="1">
        <f t="array" aca="1" ref="X51" ca="1">IF(OFFSET(wp_act,0,COLUMN()-COLUMN(INDIRECT(X52)),1,1)=0,"",X49+X50)</f>
        <v/>
      </c>
      <c r="Y51" s="656" t="str" cm="1">
        <f t="array" aca="1" ref="Y51" ca="1">IF(OFFSET(wp_act,0,COLUMN()-COLUMN(INDIRECT(Y52)),1,1)=0,"",Y49+Y50)</f>
        <v/>
      </c>
      <c r="Z51" s="656" t="str" cm="1">
        <f t="array" aca="1" ref="Z51" ca="1">IF(OFFSET(wp_act,0,COLUMN()-COLUMN(INDIRECT(Z52)),1,1)=0,"",Z49+Z50)</f>
        <v/>
      </c>
      <c r="AA51" s="656" t="str" cm="1">
        <f t="array" aca="1" ref="AA51" ca="1">IF(OFFSET(wp_act,0,COLUMN()-COLUMN(INDIRECT(AA52)),1,1)=0,"",AA49+AA50)</f>
        <v/>
      </c>
      <c r="AB51" s="656" t="str" cm="1">
        <f t="array" aca="1" ref="AB51" ca="1">IF(OFFSET(wp_act,0,COLUMN()-COLUMN(INDIRECT(AB52)),1,1)=0,"",AB49+AB50)</f>
        <v/>
      </c>
      <c r="AC51" s="656" t="str" cm="1">
        <f t="array" aca="1" ref="AC51" ca="1">IF(OFFSET(wp_act,0,COLUMN()-COLUMN(INDIRECT(AC52)),1,1)=0,"",AC49+AC50)</f>
        <v/>
      </c>
      <c r="AD51" s="656" t="str" cm="1">
        <f t="array" aca="1" ref="AD51" ca="1">IF(OFFSET(wp_act,0,COLUMN()-COLUMN(INDIRECT(AD52)),1,1)=0,"",AD49+AD50)</f>
        <v/>
      </c>
      <c r="AE51" s="656" t="str" cm="1">
        <f t="array" aca="1" ref="AE51" ca="1">IF(OFFSET(wp_act,0,COLUMN()-COLUMN(INDIRECT(AE52)),1,1)=0,"",AE49+AE50)</f>
        <v/>
      </c>
      <c r="AF51" s="657" t="str" cm="1">
        <f t="array" aca="1" ref="AF51" ca="1">IF(OFFSET(wp_act,0,COLUMN()-COLUMN(INDIRECT(AF52)),1,1)=0,"",AF49+AF50)</f>
        <v/>
      </c>
      <c r="AG51" s="317"/>
      <c r="AH51" s="370"/>
      <c r="AI51" s="371">
        <f ca="1">IF(_subcont_chev_calc_flag=1,AI49+AI50,"")</f>
        <v>0</v>
      </c>
      <c r="AJ51" s="317"/>
      <c r="AK51" s="372"/>
      <c r="AL51" s="373"/>
      <c r="AM51" s="317"/>
      <c r="AN51" s="880">
        <f>SUM(AN9:AN48)</f>
        <v>0</v>
      </c>
      <c r="AO51" s="317"/>
      <c r="AP51" s="535" t="str">
        <f t="shared" ref="AP51:BE51" ca="1" si="13">IF(OFFSET(wp_act,0,COLUMN()-COLUMN($AP$9),1,1)=0,"",SUMPRODUCT(AP9:AP48,$AN$9:$AN$48))</f>
        <v/>
      </c>
      <c r="AQ51" s="374" t="str">
        <f t="shared" ca="1" si="13"/>
        <v/>
      </c>
      <c r="AR51" s="374" t="str">
        <f t="shared" ca="1" si="13"/>
        <v/>
      </c>
      <c r="AS51" s="374" t="str">
        <f t="shared" ca="1" si="13"/>
        <v/>
      </c>
      <c r="AT51" s="374" t="str">
        <f t="shared" ca="1" si="13"/>
        <v/>
      </c>
      <c r="AU51" s="374" t="str">
        <f t="shared" ca="1" si="13"/>
        <v/>
      </c>
      <c r="AV51" s="374" t="str">
        <f t="shared" ca="1" si="13"/>
        <v/>
      </c>
      <c r="AW51" s="374" t="str">
        <f t="shared" ca="1" si="13"/>
        <v/>
      </c>
      <c r="AX51" s="374" t="str">
        <f t="shared" ca="1" si="13"/>
        <v/>
      </c>
      <c r="AY51" s="374" t="str">
        <f t="shared" ca="1" si="13"/>
        <v/>
      </c>
      <c r="AZ51" s="374" t="str">
        <f t="shared" ca="1" si="13"/>
        <v/>
      </c>
      <c r="BA51" s="374" t="str">
        <f t="shared" ca="1" si="13"/>
        <v/>
      </c>
      <c r="BB51" s="374" t="str">
        <f t="shared" ca="1" si="13"/>
        <v/>
      </c>
      <c r="BC51" s="374" t="str">
        <f t="shared" ca="1" si="13"/>
        <v/>
      </c>
      <c r="BD51" s="374" t="str">
        <f t="shared" ca="1" si="13"/>
        <v/>
      </c>
      <c r="BE51" s="375" t="str">
        <f t="shared" ca="1" si="13"/>
        <v/>
      </c>
      <c r="BF51" s="317"/>
      <c r="BG51" s="376"/>
      <c r="BH51" s="314">
        <f>BH49+BH50</f>
        <v>0</v>
      </c>
      <c r="BI51" s="377"/>
      <c r="BJ51" s="378"/>
      <c r="BL51" s="335"/>
    </row>
    <row r="52" spans="2:64" ht="14.95" hidden="1" customHeight="1" outlineLevel="1" x14ac:dyDescent="0.25">
      <c r="Q52" s="927" t="str">
        <f t="shared" ref="Q52:AF52" si="14">ADDRESS(ROW(_kab_perc_gap)+1,COLUMN())</f>
        <v>$Q$9</v>
      </c>
      <c r="R52" s="927" t="str">
        <f t="shared" si="14"/>
        <v>$R$9</v>
      </c>
      <c r="S52" s="927" t="str">
        <f t="shared" si="14"/>
        <v>$S$9</v>
      </c>
      <c r="T52" s="927" t="str">
        <f t="shared" si="14"/>
        <v>$T$9</v>
      </c>
      <c r="U52" s="927" t="str">
        <f t="shared" si="14"/>
        <v>$U$9</v>
      </c>
      <c r="V52" s="927" t="str">
        <f t="shared" si="14"/>
        <v>$V$9</v>
      </c>
      <c r="W52" s="927" t="str">
        <f t="shared" si="14"/>
        <v>$W$9</v>
      </c>
      <c r="X52" s="927" t="str">
        <f t="shared" si="14"/>
        <v>$X$9</v>
      </c>
      <c r="Y52" s="927" t="str">
        <f t="shared" si="14"/>
        <v>$Y$9</v>
      </c>
      <c r="Z52" s="927" t="str">
        <f t="shared" si="14"/>
        <v>$Z$9</v>
      </c>
      <c r="AA52" s="927" t="str">
        <f t="shared" si="14"/>
        <v>$AA$9</v>
      </c>
      <c r="AB52" s="927" t="str">
        <f t="shared" si="14"/>
        <v>$AB$9</v>
      </c>
      <c r="AC52" s="927" t="str">
        <f t="shared" si="14"/>
        <v>$AC$9</v>
      </c>
      <c r="AD52" s="927" t="str">
        <f t="shared" si="14"/>
        <v>$AD$9</v>
      </c>
      <c r="AE52" s="927" t="str">
        <f t="shared" si="14"/>
        <v>$AE$9</v>
      </c>
      <c r="AF52" s="927" t="str">
        <f t="shared" si="14"/>
        <v>$AF$9</v>
      </c>
    </row>
    <row r="53" spans="2:64" ht="14.95" hidden="1" customHeight="1" outlineLevel="1" x14ac:dyDescent="0.25">
      <c r="Q53" s="927" t="str">
        <f>ADDRESS(ROW()-5,COLUMN())</f>
        <v>$Q$48</v>
      </c>
      <c r="R53" s="927" t="str">
        <f t="shared" ref="R53:AF53" si="15">ADDRESS(ROW()-5,COLUMN())</f>
        <v>$R$48</v>
      </c>
      <c r="S53" s="927" t="str">
        <f t="shared" si="15"/>
        <v>$S$48</v>
      </c>
      <c r="T53" s="927" t="str">
        <f t="shared" si="15"/>
        <v>$T$48</v>
      </c>
      <c r="U53" s="927" t="str">
        <f t="shared" si="15"/>
        <v>$U$48</v>
      </c>
      <c r="V53" s="927" t="str">
        <f t="shared" si="15"/>
        <v>$V$48</v>
      </c>
      <c r="W53" s="927" t="str">
        <f t="shared" si="15"/>
        <v>$W$48</v>
      </c>
      <c r="X53" s="927" t="str">
        <f t="shared" si="15"/>
        <v>$X$48</v>
      </c>
      <c r="Y53" s="927" t="str">
        <f t="shared" si="15"/>
        <v>$Y$48</v>
      </c>
      <c r="Z53" s="927" t="str">
        <f t="shared" si="15"/>
        <v>$Z$48</v>
      </c>
      <c r="AA53" s="927" t="str">
        <f t="shared" si="15"/>
        <v>$AA$48</v>
      </c>
      <c r="AB53" s="927" t="str">
        <f t="shared" si="15"/>
        <v>$AB$48</v>
      </c>
      <c r="AC53" s="927" t="str">
        <f t="shared" si="15"/>
        <v>$AC$48</v>
      </c>
      <c r="AD53" s="927" t="str">
        <f t="shared" si="15"/>
        <v>$AD$48</v>
      </c>
      <c r="AE53" s="927" t="str">
        <f t="shared" si="15"/>
        <v>$AE$48</v>
      </c>
      <c r="AF53" s="927" t="str">
        <f t="shared" si="15"/>
        <v>$AF$48</v>
      </c>
    </row>
    <row r="54" spans="2:64" ht="14.95" customHeight="1" collapsed="1" x14ac:dyDescent="0.25"/>
    <row r="55" spans="2:64" ht="14.95" hidden="1" customHeight="1" x14ac:dyDescent="0.25"/>
  </sheetData>
  <sheetProtection algorithmName="SHA-512" hashValue="+jBE6i9qAL0oEGCJpnFCPhgDhO7nvnv3M7nbXp/edKYpKYGvONUUp4ofXqm1UBe/8Sd6A3PhXeKxGHpl7cO3kw==" saltValue="4oqVdJRHANbvz1cNzkUlXg==" spinCount="100000" sheet="1" objects="1" scenarios="1"/>
  <mergeCells count="63">
    <mergeCell ref="Q2:AF2"/>
    <mergeCell ref="AL6:AL8"/>
    <mergeCell ref="AI6:AI8"/>
    <mergeCell ref="AH6:AH8"/>
    <mergeCell ref="Q4:AF4"/>
    <mergeCell ref="T6:T8"/>
    <mergeCell ref="U6:U8"/>
    <mergeCell ref="V6:V8"/>
    <mergeCell ref="W6:W8"/>
    <mergeCell ref="X6:X8"/>
    <mergeCell ref="Y6:Y8"/>
    <mergeCell ref="Z6:Z8"/>
    <mergeCell ref="AA6:AA8"/>
    <mergeCell ref="AB6:AB8"/>
    <mergeCell ref="AC6:AC8"/>
    <mergeCell ref="AF6:AF8"/>
    <mergeCell ref="C5:J5"/>
    <mergeCell ref="C4:J4"/>
    <mergeCell ref="E6:E8"/>
    <mergeCell ref="D6:D8"/>
    <mergeCell ref="C6:C8"/>
    <mergeCell ref="F6:F8"/>
    <mergeCell ref="G6:G8"/>
    <mergeCell ref="B6:B8"/>
    <mergeCell ref="M6:M8"/>
    <mergeCell ref="N6:N8"/>
    <mergeCell ref="Q6:Q8"/>
    <mergeCell ref="R6:R8"/>
    <mergeCell ref="H6:H8"/>
    <mergeCell ref="I6:I8"/>
    <mergeCell ref="J6:J8"/>
    <mergeCell ref="L6:L8"/>
    <mergeCell ref="AK2:BJ2"/>
    <mergeCell ref="BG6:BG8"/>
    <mergeCell ref="BH6:BH8"/>
    <mergeCell ref="BI6:BI8"/>
    <mergeCell ref="BJ6:BJ8"/>
    <mergeCell ref="AK6:AK8"/>
    <mergeCell ref="AK4:AL5"/>
    <mergeCell ref="AP6:AP8"/>
    <mergeCell ref="AQ6:AQ8"/>
    <mergeCell ref="AR6:AR8"/>
    <mergeCell ref="AS6:AS8"/>
    <mergeCell ref="AT6:AT8"/>
    <mergeCell ref="AU6:AU8"/>
    <mergeCell ref="AV6:AV8"/>
    <mergeCell ref="AW6:AW8"/>
    <mergeCell ref="AX6:AX8"/>
    <mergeCell ref="L4:O5"/>
    <mergeCell ref="AN4:AN5"/>
    <mergeCell ref="AN6:AN8"/>
    <mergeCell ref="BG4:BI5"/>
    <mergeCell ref="AP4:BE4"/>
    <mergeCell ref="AY6:AY8"/>
    <mergeCell ref="AZ6:AZ8"/>
    <mergeCell ref="BA6:BA8"/>
    <mergeCell ref="BB6:BB8"/>
    <mergeCell ref="BC6:BC8"/>
    <mergeCell ref="BD6:BD8"/>
    <mergeCell ref="BE6:BE8"/>
    <mergeCell ref="AD6:AD8"/>
    <mergeCell ref="AE6:AE8"/>
    <mergeCell ref="S6:S8"/>
  </mergeCells>
  <phoneticPr fontId="40" type="noConversion"/>
  <conditionalFormatting sqref="B1:AI1 B2:O3 B4:K5 B6:N8">
    <cfRule type="expression" dxfId="84" priority="7" stopIfTrue="1">
      <formula>chev_on_flag=0</formula>
    </cfRule>
  </conditionalFormatting>
  <conditionalFormatting sqref="G9:G48">
    <cfRule type="expression" dxfId="83" priority="595" stopIfTrue="1">
      <formula>AND(G9&gt;200,F9="מחיר לפי שעה")</formula>
    </cfRule>
  </conditionalFormatting>
  <conditionalFormatting sqref="L4">
    <cfRule type="expression" dxfId="82" priority="6" stopIfTrue="1">
      <formula>chev_on_flag=0</formula>
    </cfRule>
  </conditionalFormatting>
  <conditionalFormatting sqref="O6:O8">
    <cfRule type="expression" dxfId="81" priority="4" stopIfTrue="1">
      <formula>chev_on_flag=0</formula>
    </cfRule>
  </conditionalFormatting>
  <conditionalFormatting sqref="P2:AI1048576 B9:O1048576">
    <cfRule type="expression" dxfId="80" priority="1" stopIfTrue="1">
      <formula>chev_on_flag=0</formula>
    </cfRule>
  </conditionalFormatting>
  <conditionalFormatting sqref="Q6:AF51">
    <cfRule type="expression" dxfId="79" priority="9" stopIfTrue="1">
      <formula>OFFSET(wp_act,0,COLUMN()-COLUMN($Q$8),1,1)=0</formula>
    </cfRule>
  </conditionalFormatting>
  <conditionalFormatting sqref="Q9:AF48 AH9:AH48">
    <cfRule type="expression" dxfId="78" priority="14">
      <formula>AND($L9=1,$AH9&lt;&gt;1, $AH9&lt;&gt;0)</formula>
    </cfRule>
  </conditionalFormatting>
  <conditionalFormatting sqref="Q9:AF48 AP9:BE48 BG9:BJ48 AK9:AL48 AN9:AN48 L9:O48 AH9:AI48">
    <cfRule type="expression" dxfId="77" priority="10" stopIfTrue="1">
      <formula>$L9=0</formula>
    </cfRule>
  </conditionalFormatting>
  <conditionalFormatting sqref="AH9:AH48">
    <cfRule type="expression" dxfId="76" priority="13">
      <formula>(ROUND($AH9*100,1)-INT($AH9*100))&lt;&gt;0</formula>
    </cfRule>
  </conditionalFormatting>
  <conditionalFormatting sqref="AH9:AI48">
    <cfRule type="expression" dxfId="75" priority="23">
      <formula>$AH9=0</formula>
    </cfRule>
  </conditionalFormatting>
  <conditionalFormatting sqref="AI49:AI51">
    <cfRule type="expression" dxfId="74" priority="20" stopIfTrue="1">
      <formula>_subcont_chev_calc_flag=0</formula>
    </cfRule>
  </conditionalFormatting>
  <conditionalFormatting sqref="AK9:AK48">
    <cfRule type="expression" dxfId="73" priority="29" stopIfTrue="1">
      <formula>AND($AK9&gt;200,F9="מחיר לפי שעה")</formula>
    </cfRule>
  </conditionalFormatting>
  <conditionalFormatting sqref="AK3:AN1048576 AP52:BJ1048576">
    <cfRule type="expression" dxfId="72" priority="2" stopIfTrue="1">
      <formula>bodek_on_flag=0</formula>
    </cfRule>
  </conditionalFormatting>
  <conditionalFormatting sqref="AP9">
    <cfRule type="expression" dxfId="71" priority="3">
      <formula>NOT(_xlfn.ISFORMULA(AP9))</formula>
    </cfRule>
  </conditionalFormatting>
  <conditionalFormatting sqref="AP5:BE5">
    <cfRule type="expression" dxfId="70" priority="25" stopIfTrue="1">
      <formula>AP$5&lt;&gt;0</formula>
    </cfRule>
    <cfRule type="expression" dxfId="69" priority="37" stopIfTrue="1">
      <formula>AP$5&gt;0</formula>
    </cfRule>
  </conditionalFormatting>
  <conditionalFormatting sqref="AP9:BE48">
    <cfRule type="expression" dxfId="68" priority="12" stopIfTrue="1">
      <formula>OFFSET(wp_act,0,COLUMN()-COLUMN($AP$6),1,1)=0</formula>
    </cfRule>
  </conditionalFormatting>
  <conditionalFormatting sqref="AP3:BJ51 AK1:AN1 AP1:BJ1 AK2">
    <cfRule type="expression" dxfId="67" priority="8" stopIfTrue="1">
      <formula>bodek_on_flag=0</formula>
    </cfRule>
  </conditionalFormatting>
  <conditionalFormatting sqref="BG9:BG48">
    <cfRule type="expression" dxfId="66" priority="24" stopIfTrue="1">
      <formula>AND($L9=1,$BG9&gt;100%)</formula>
    </cfRule>
    <cfRule type="expression" dxfId="65" priority="31" stopIfTrue="1">
      <formula>AND($L9=1,$BG9&lt;$AH9)</formula>
    </cfRule>
  </conditionalFormatting>
  <conditionalFormatting sqref="BJ5">
    <cfRule type="expression" dxfId="64" priority="28" stopIfTrue="1">
      <formula>$BJ$5&lt;&gt;0</formula>
    </cfRule>
  </conditionalFormatting>
  <dataValidations count="8">
    <dataValidation type="decimal" allowBlank="1" showInputMessage="1" showErrorMessage="1" error="נא להזין הסכום בש&quot;ח באופן תקין" sqref="G9:H48" xr:uid="{00000000-0002-0000-0500-000000000000}">
      <formula1>0</formula1>
      <formula2>999999999</formula2>
    </dataValidation>
    <dataValidation allowBlank="1" showErrorMessage="1" error="הצעת מחיר, _x000a_חוזה, _x000a_מחירון,_x000a_אמדן." promptTitle=" נא להקיש קוד עלות:" prompt="_x000a_הצעת מחיר._x000a_חוזה._x000a_מחירון.   _x000a_אמדן." sqref="AG10:AG48" xr:uid="{00000000-0002-0000-0500-000001000000}"/>
    <dataValidation type="decimal" allowBlank="1" showInputMessage="1" showErrorMessage="1" errorTitle="תא מחושב בנוסחה" error="אין להקליד נתונים בתא זה._x000a__x000a_נא הקישו על ביטול." promptTitle="תא מחושב בנוסחה" prompt="אין להקליד נתונים בתא זה._x000a__x000a_נא הקישו על ביטול." sqref="AH9:AI48" xr:uid="{00000000-0002-0000-0500-000002000000}">
      <formula1>0</formula1>
      <formula2>1000000000</formula2>
    </dataValidation>
    <dataValidation type="decimal" allowBlank="1" showInputMessage="1" showErrorMessage="1" errorTitle="תא מחושב בנוסחה" error="אין להקליד בתא זה" promptTitle="תא מחושב בנוסחה" prompt="אין להקליד בתא זה" sqref="BG9:BH48" xr:uid="{00000000-0002-0000-0500-000003000000}">
      <formula1>0</formula1>
      <formula2>1000000000</formula2>
    </dataValidation>
    <dataValidation type="decimal" allowBlank="1" showInputMessage="1" showErrorMessage="1" errorTitle="טעות הקלדה" error="יש להקליד מספר בין 0 ל- 100" sqref="Q9:AF48" xr:uid="{00000000-0002-0000-0500-000004000000}">
      <formula1>0</formula1>
      <formula2>1</formula2>
    </dataValidation>
    <dataValidation type="list" allowBlank="1" showInputMessage="1" showErrorMessage="1" sqref="F9:F48" xr:uid="{00000000-0002-0000-0500-000005000000}">
      <formula1>subcont_sug_taarif_rng</formula1>
    </dataValidation>
    <dataValidation type="list" allowBlank="1" showInputMessage="1" showErrorMessage="1" errorTitle="יש לבחור בין קב&quot;מ: ארץ או חו&quot;ל" error="ניתן להזין רק ערכים מתפריט הבחירה" promptTitle="נא  ציין את סוג הקב&quot;מ" prompt="בארץ - קב&quot;מ ישראלי_x000a_בחו&quot;ל - קב&quot;מ זר" sqref="E9:E48" xr:uid="{00000000-0002-0000-0500-000006000000}">
      <formula1>sugey_kabam_rng</formula1>
    </dataValidation>
    <dataValidation type="decimal" allowBlank="1" showInputMessage="1" showErrorMessage="1" sqref="AP9:BE48" xr:uid="{7A347B95-F22F-4A2F-B335-F429801175B7}">
      <formula1>0</formula1>
      <formula2>1</formula2>
    </dataValidation>
  </dataValidations>
  <printOptions horizontalCentered="1" verticalCentered="1"/>
  <pageMargins left="0.27" right="0.43" top="0.17" bottom="0.37" header="0.13" footer="0.23"/>
  <pageSetup paperSize="9" scale="16" orientation="portrait" horizontalDpi="1200" verticalDpi="1200" r:id="rId1"/>
  <headerFooter alignWithMargins="0">
    <oddFooter>&amp;Cעמוד &amp;P מתוך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error="הצעת מחיר, _x000a_חוזה, _x000a_מחירון,_x000a_אמדן." promptTitle=" נא להקיש קוד עלות:" prompt="_x000a_הצעת מחיר._x000a_חוזה._x000a_מחירון.   _x000a_אמדן." xr:uid="{00000000-0002-0000-0500-000007000000}">
          <x14:formula1>
            <xm:f>Utils!$F$18:$F$21</xm:f>
          </x14:formula1>
          <xm:sqref>I9:I48 AG9</xm:sqref>
        </x14:dataValidation>
        <x14: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xr:uid="{00000000-0002-0000-0500-000008000000}">
          <x14:formula1>
            <xm:f>Utils!$H$26:$H$31</xm:f>
          </x14:formula1>
          <xm:sqref>BI9:BI48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Worksheet______5">
    <tabColor theme="2" tint="-0.249977111117893"/>
    <pageSetUpPr fitToPage="1"/>
  </sheetPr>
  <dimension ref="A1:BV80"/>
  <sheetViews>
    <sheetView showGridLines="0" rightToLeft="1" zoomScale="90" zoomScaleNormal="90" workbookViewId="0"/>
  </sheetViews>
  <sheetFormatPr defaultColWidth="0" defaultRowHeight="14.95" customHeight="1" zeroHeight="1" outlineLevelRow="1" outlineLevelCol="1" x14ac:dyDescent="0.25"/>
  <cols>
    <col min="1" max="1" width="1.875" style="379" customWidth="1"/>
    <col min="2" max="2" width="5.75" style="379" customWidth="1"/>
    <col min="3" max="3" width="47.125" style="379" customWidth="1"/>
    <col min="4" max="4" width="35.375" style="380" customWidth="1"/>
    <col min="5" max="5" width="15.25" style="103" customWidth="1"/>
    <col min="6" max="6" width="12.375" style="379" customWidth="1"/>
    <col min="7" max="7" width="11.375" style="379" customWidth="1"/>
    <col min="8" max="8" width="13.375" style="379" customWidth="1"/>
    <col min="9" max="9" width="16" style="379" customWidth="1"/>
    <col min="10" max="10" width="12" style="379" customWidth="1"/>
    <col min="11" max="11" width="7.25" style="379" hidden="1" customWidth="1" outlineLevel="1"/>
    <col min="12" max="12" width="7.75" style="379" hidden="1" customWidth="1" outlineLevel="1"/>
    <col min="13" max="13" width="7.75" style="543" hidden="1" customWidth="1" outlineLevel="1"/>
    <col min="14" max="16" width="7.75" style="381" hidden="1" customWidth="1" outlineLevel="1"/>
    <col min="17" max="17" width="14.875" style="381" hidden="1" customWidth="1" outlineLevel="1"/>
    <col min="18" max="18" width="2.75" style="382" customWidth="1" collapsed="1"/>
    <col min="19" max="34" width="7.75" style="103" customWidth="1"/>
    <col min="35" max="35" width="2.75" style="379" customWidth="1"/>
    <col min="36" max="36" width="12.625" style="383" customWidth="1"/>
    <col min="37" max="37" width="12.625" style="384" customWidth="1"/>
    <col min="38" max="38" width="2.75" style="379" customWidth="1"/>
    <col min="39" max="54" width="7.75" style="379" customWidth="1"/>
    <col min="55" max="55" width="2.75" style="379" customWidth="1"/>
    <col min="56" max="57" width="10.75" style="379" hidden="1" customWidth="1" outlineLevel="1"/>
    <col min="58" max="58" width="2.75" style="379" hidden="1" customWidth="1" outlineLevel="1"/>
    <col min="59" max="59" width="13" style="379" customWidth="1" collapsed="1"/>
    <col min="60" max="60" width="13.125" style="379" customWidth="1"/>
    <col min="61" max="61" width="17.125" style="379" customWidth="1"/>
    <col min="62" max="62" width="14" style="379" customWidth="1"/>
    <col min="63" max="63" width="14.125" style="379" customWidth="1"/>
    <col min="64" max="64" width="36" style="416" customWidth="1"/>
    <col min="65" max="65" width="2.75" style="379" customWidth="1"/>
    <col min="66" max="74" width="0" style="379" hidden="1" customWidth="1"/>
    <col min="75" max="16384" width="9.125" style="379" hidden="1"/>
  </cols>
  <sheetData>
    <row r="1" spans="2:64" ht="14.95" customHeight="1" x14ac:dyDescent="0.2">
      <c r="D1" s="379"/>
      <c r="E1" s="379"/>
      <c r="O1" s="383"/>
      <c r="P1" s="383"/>
      <c r="Q1" s="383"/>
      <c r="R1" s="383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383"/>
      <c r="BL1" s="379"/>
    </row>
    <row r="2" spans="2:64" ht="14.95" customHeight="1" thickBot="1" x14ac:dyDescent="0.3">
      <c r="S2" s="1326" t="s">
        <v>417</v>
      </c>
      <c r="T2" s="1326"/>
      <c r="U2" s="1326"/>
      <c r="V2" s="1326"/>
      <c r="W2" s="1326"/>
      <c r="X2" s="1326"/>
      <c r="Y2" s="1326"/>
      <c r="Z2" s="1326"/>
      <c r="AA2" s="1326"/>
      <c r="AB2" s="416"/>
      <c r="AC2" s="416"/>
      <c r="AD2" s="416"/>
      <c r="AE2" s="416"/>
      <c r="AF2" s="416"/>
      <c r="AG2" s="416"/>
      <c r="AH2" s="416"/>
      <c r="BL2" s="379"/>
    </row>
    <row r="3" spans="2:64" s="468" customFormat="1" ht="14.95" customHeight="1" thickBot="1" x14ac:dyDescent="0.3">
      <c r="C3" s="273" t="s">
        <v>56</v>
      </c>
      <c r="D3" s="469" t="str">
        <f>duration_month</f>
        <v/>
      </c>
      <c r="E3" s="273" t="s">
        <v>17</v>
      </c>
      <c r="F3" s="470">
        <f>bgn_date</f>
        <v>0</v>
      </c>
      <c r="G3" s="1381" t="s">
        <v>18</v>
      </c>
      <c r="H3" s="1381"/>
      <c r="I3" s="470">
        <f>end_date</f>
        <v>0</v>
      </c>
      <c r="Q3" s="379"/>
      <c r="R3" s="471"/>
      <c r="S3" s="1326" t="s">
        <v>418</v>
      </c>
      <c r="T3" s="1326"/>
      <c r="U3" s="1326"/>
      <c r="V3" s="1326"/>
      <c r="W3" s="1326"/>
      <c r="X3" s="1326"/>
      <c r="Y3" s="1326"/>
      <c r="Z3" s="1326"/>
      <c r="AA3" s="1326"/>
      <c r="AB3" s="416"/>
      <c r="AC3" s="416"/>
      <c r="AD3" s="416"/>
      <c r="AE3" s="416"/>
      <c r="AF3" s="416"/>
      <c r="AG3" s="416"/>
      <c r="AH3" s="416"/>
      <c r="AJ3" s="472"/>
      <c r="AK3" s="473"/>
      <c r="AM3" s="1263" t="s">
        <v>68</v>
      </c>
      <c r="AN3" s="1264"/>
      <c r="AO3" s="1264"/>
      <c r="AP3" s="1264"/>
      <c r="AQ3" s="1264"/>
      <c r="AR3" s="1264"/>
      <c r="AS3" s="1264"/>
      <c r="AT3" s="1264"/>
      <c r="AU3" s="1264"/>
      <c r="AV3" s="1264"/>
      <c r="AW3" s="1264"/>
      <c r="AX3" s="1264"/>
      <c r="AY3" s="1264"/>
      <c r="AZ3" s="1264"/>
      <c r="BA3" s="1264"/>
      <c r="BB3" s="1264"/>
      <c r="BC3" s="1264"/>
      <c r="BD3" s="1264"/>
      <c r="BE3" s="1264"/>
      <c r="BF3" s="1264"/>
      <c r="BG3" s="1264"/>
      <c r="BH3" s="1264"/>
      <c r="BI3" s="1264"/>
      <c r="BJ3" s="1264"/>
      <c r="BK3" s="1264"/>
      <c r="BL3" s="1265"/>
    </row>
    <row r="4" spans="2:64" s="385" customFormat="1" ht="14.95" customHeight="1" thickBot="1" x14ac:dyDescent="0.25">
      <c r="D4" s="386"/>
      <c r="E4" s="386"/>
      <c r="H4" s="387"/>
      <c r="I4" s="387"/>
      <c r="J4" s="387"/>
      <c r="K4" s="387"/>
      <c r="L4" s="387"/>
      <c r="M4" s="544"/>
      <c r="N4" s="388"/>
      <c r="O4" s="388"/>
      <c r="P4" s="388"/>
      <c r="Q4" s="903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J4" s="389"/>
      <c r="AK4" s="390"/>
      <c r="AL4" s="379"/>
    </row>
    <row r="5" spans="2:64" s="385" customFormat="1" ht="14.95" customHeight="1" thickBot="1" x14ac:dyDescent="0.25">
      <c r="C5" s="1361" t="s">
        <v>21</v>
      </c>
      <c r="D5" s="1362"/>
      <c r="E5" s="1362"/>
      <c r="F5" s="1362"/>
      <c r="G5" s="1362"/>
      <c r="H5" s="1362"/>
      <c r="I5" s="1362"/>
      <c r="J5" s="1363"/>
      <c r="K5" s="1320" t="s">
        <v>228</v>
      </c>
      <c r="L5" s="1321"/>
      <c r="M5" s="1321"/>
      <c r="N5" s="1321"/>
      <c r="O5" s="1321"/>
      <c r="P5" s="1321"/>
      <c r="Q5" s="1322"/>
      <c r="S5" s="1374" t="s">
        <v>278</v>
      </c>
      <c r="T5" s="1375"/>
      <c r="U5" s="1375"/>
      <c r="V5" s="1375"/>
      <c r="W5" s="1375"/>
      <c r="X5" s="1375"/>
      <c r="Y5" s="1375"/>
      <c r="Z5" s="1375"/>
      <c r="AA5" s="1375"/>
      <c r="AB5" s="1375"/>
      <c r="AC5" s="1375"/>
      <c r="AD5" s="1375"/>
      <c r="AE5" s="1375"/>
      <c r="AF5" s="1375"/>
      <c r="AG5" s="1375"/>
      <c r="AH5" s="1376"/>
      <c r="AI5" s="391"/>
      <c r="AJ5" s="391"/>
      <c r="AK5" s="392"/>
      <c r="AL5" s="379"/>
      <c r="AM5" s="1332" t="s">
        <v>233</v>
      </c>
      <c r="AN5" s="1333"/>
      <c r="AO5" s="1333"/>
      <c r="AP5" s="1333"/>
      <c r="AQ5" s="1333"/>
      <c r="AR5" s="1333"/>
      <c r="AS5" s="1333"/>
      <c r="AT5" s="1333"/>
      <c r="AU5" s="1333"/>
      <c r="AV5" s="1333"/>
      <c r="AW5" s="1333"/>
      <c r="AX5" s="1333"/>
      <c r="AY5" s="1333"/>
      <c r="AZ5" s="1333"/>
      <c r="BA5" s="1333"/>
      <c r="BB5" s="1334"/>
      <c r="BC5" s="379"/>
      <c r="BD5" s="1345" t="s">
        <v>229</v>
      </c>
      <c r="BE5" s="1346"/>
      <c r="BF5" s="379"/>
      <c r="BG5" s="1223" t="s">
        <v>246</v>
      </c>
      <c r="BH5" s="1224"/>
      <c r="BI5" s="1224"/>
      <c r="BJ5" s="1224"/>
      <c r="BK5" s="1224"/>
      <c r="BL5" s="419" t="s">
        <v>65</v>
      </c>
    </row>
    <row r="6" spans="2:64" s="385" customFormat="1" ht="14.95" customHeight="1" thickBot="1" x14ac:dyDescent="0.25">
      <c r="B6" s="387"/>
      <c r="C6" s="849" t="s">
        <v>283</v>
      </c>
      <c r="D6" s="850"/>
      <c r="E6" s="850"/>
      <c r="F6" s="850"/>
      <c r="G6" s="850"/>
      <c r="H6" s="850"/>
      <c r="I6" s="850"/>
      <c r="J6" s="851"/>
      <c r="K6" s="1323"/>
      <c r="L6" s="1324"/>
      <c r="M6" s="1324"/>
      <c r="N6" s="1324"/>
      <c r="O6" s="1324"/>
      <c r="P6" s="1324"/>
      <c r="Q6" s="1325"/>
      <c r="S6" s="1377"/>
      <c r="T6" s="1378"/>
      <c r="U6" s="1378"/>
      <c r="V6" s="1378"/>
      <c r="W6" s="1378"/>
      <c r="X6" s="1378"/>
      <c r="Y6" s="1378"/>
      <c r="Z6" s="1378"/>
      <c r="AA6" s="1378"/>
      <c r="AB6" s="1378"/>
      <c r="AC6" s="1378"/>
      <c r="AD6" s="1378"/>
      <c r="AE6" s="1378"/>
      <c r="AF6" s="1378"/>
      <c r="AG6" s="1378"/>
      <c r="AH6" s="1379"/>
      <c r="AI6" s="391"/>
      <c r="AJ6" s="387"/>
      <c r="AK6" s="387"/>
      <c r="AL6" s="379"/>
      <c r="AM6" s="908">
        <v>0</v>
      </c>
      <c r="AN6" s="909">
        <v>0</v>
      </c>
      <c r="AO6" s="909">
        <v>0</v>
      </c>
      <c r="AP6" s="909">
        <v>0</v>
      </c>
      <c r="AQ6" s="909">
        <v>0</v>
      </c>
      <c r="AR6" s="909">
        <v>0</v>
      </c>
      <c r="AS6" s="909">
        <v>0</v>
      </c>
      <c r="AT6" s="909">
        <v>0</v>
      </c>
      <c r="AU6" s="909">
        <v>0</v>
      </c>
      <c r="AV6" s="909">
        <v>0</v>
      </c>
      <c r="AW6" s="909">
        <v>0</v>
      </c>
      <c r="AX6" s="909">
        <v>0</v>
      </c>
      <c r="AY6" s="909">
        <v>0</v>
      </c>
      <c r="AZ6" s="909">
        <v>0</v>
      </c>
      <c r="BA6" s="909">
        <v>0</v>
      </c>
      <c r="BB6" s="910">
        <v>0</v>
      </c>
      <c r="BC6" s="379"/>
      <c r="BD6" s="1347"/>
      <c r="BE6" s="1348"/>
      <c r="BF6" s="379"/>
      <c r="BG6" s="1337"/>
      <c r="BH6" s="1338"/>
      <c r="BI6" s="1338"/>
      <c r="BJ6" s="1338"/>
      <c r="BK6" s="1338"/>
      <c r="BL6" s="440">
        <v>0</v>
      </c>
    </row>
    <row r="7" spans="2:64" s="385" customFormat="1" ht="14.95" customHeight="1" x14ac:dyDescent="0.2">
      <c r="B7" s="1355" t="s">
        <v>279</v>
      </c>
      <c r="C7" s="1364" t="s">
        <v>51</v>
      </c>
      <c r="D7" s="1364" t="s">
        <v>53</v>
      </c>
      <c r="E7" s="1364" t="s">
        <v>101</v>
      </c>
      <c r="F7" s="1364" t="s">
        <v>165</v>
      </c>
      <c r="G7" s="1364" t="s">
        <v>276</v>
      </c>
      <c r="H7" s="1367" t="s">
        <v>382</v>
      </c>
      <c r="I7" s="1364" t="s">
        <v>383</v>
      </c>
      <c r="J7" s="1371" t="s">
        <v>52</v>
      </c>
      <c r="K7" s="1342" t="s">
        <v>277</v>
      </c>
      <c r="L7" s="1358" t="s">
        <v>280</v>
      </c>
      <c r="M7" s="1327" t="s">
        <v>407</v>
      </c>
      <c r="N7" s="1352" t="s">
        <v>356</v>
      </c>
      <c r="O7" s="1352" t="s">
        <v>357</v>
      </c>
      <c r="P7" s="1352" t="s">
        <v>358</v>
      </c>
      <c r="Q7" s="853" t="s">
        <v>462</v>
      </c>
      <c r="S7" s="1339" t="s">
        <v>301</v>
      </c>
      <c r="T7" s="1339" t="s">
        <v>302</v>
      </c>
      <c r="U7" s="1339" t="s">
        <v>303</v>
      </c>
      <c r="V7" s="1339" t="s">
        <v>304</v>
      </c>
      <c r="W7" s="1339" t="s">
        <v>305</v>
      </c>
      <c r="X7" s="1339" t="s">
        <v>306</v>
      </c>
      <c r="Y7" s="1339" t="s">
        <v>307</v>
      </c>
      <c r="Z7" s="1339" t="s">
        <v>308</v>
      </c>
      <c r="AA7" s="1339" t="s">
        <v>309</v>
      </c>
      <c r="AB7" s="1339" t="s">
        <v>310</v>
      </c>
      <c r="AC7" s="1339" t="s">
        <v>311</v>
      </c>
      <c r="AD7" s="1339" t="s">
        <v>312</v>
      </c>
      <c r="AE7" s="1339" t="s">
        <v>313</v>
      </c>
      <c r="AF7" s="1339" t="s">
        <v>314</v>
      </c>
      <c r="AG7" s="1339" t="s">
        <v>315</v>
      </c>
      <c r="AH7" s="1385" t="s">
        <v>316</v>
      </c>
      <c r="AI7" s="391"/>
      <c r="AJ7" s="1388" t="s">
        <v>248</v>
      </c>
      <c r="AK7" s="1382" t="str">
        <f>IF(tziyud_achuz_pchat=1,"עלות ציוד","פחת מבוקש לתקופת המו""פ")</f>
        <v>פחת מבוקש לתקופת המו"פ</v>
      </c>
      <c r="AL7" s="379"/>
      <c r="AM7" s="1278" t="s">
        <v>301</v>
      </c>
      <c r="AN7" s="1330" t="s">
        <v>302</v>
      </c>
      <c r="AO7" s="1330" t="s">
        <v>303</v>
      </c>
      <c r="AP7" s="1330" t="s">
        <v>304</v>
      </c>
      <c r="AQ7" s="1330" t="s">
        <v>305</v>
      </c>
      <c r="AR7" s="1330" t="s">
        <v>306</v>
      </c>
      <c r="AS7" s="1330" t="s">
        <v>307</v>
      </c>
      <c r="AT7" s="1330" t="s">
        <v>308</v>
      </c>
      <c r="AU7" s="1330" t="s">
        <v>309</v>
      </c>
      <c r="AV7" s="1330" t="s">
        <v>310</v>
      </c>
      <c r="AW7" s="1330" t="s">
        <v>311</v>
      </c>
      <c r="AX7" s="1330" t="s">
        <v>312</v>
      </c>
      <c r="AY7" s="1330" t="s">
        <v>313</v>
      </c>
      <c r="AZ7" s="1330" t="s">
        <v>314</v>
      </c>
      <c r="BA7" s="1330" t="s">
        <v>315</v>
      </c>
      <c r="BB7" s="1335" t="s">
        <v>316</v>
      </c>
      <c r="BC7" s="379"/>
      <c r="BD7" s="1342" t="s">
        <v>280</v>
      </c>
      <c r="BE7" s="1349" t="s">
        <v>357</v>
      </c>
      <c r="BF7" s="379"/>
      <c r="BG7" s="1131" t="s">
        <v>92</v>
      </c>
      <c r="BH7" s="1127" t="s">
        <v>296</v>
      </c>
      <c r="BI7" s="1127" t="s">
        <v>93</v>
      </c>
      <c r="BJ7" s="1127" t="s">
        <v>94</v>
      </c>
      <c r="BK7" s="1127" t="s">
        <v>91</v>
      </c>
      <c r="BL7" s="1129" t="s">
        <v>16</v>
      </c>
    </row>
    <row r="8" spans="2:64" s="385" customFormat="1" ht="14.95" customHeight="1" x14ac:dyDescent="0.2">
      <c r="B8" s="1356"/>
      <c r="C8" s="1365"/>
      <c r="D8" s="1365"/>
      <c r="E8" s="1365"/>
      <c r="F8" s="1365"/>
      <c r="G8" s="1365"/>
      <c r="H8" s="1368"/>
      <c r="I8" s="1365"/>
      <c r="J8" s="1372"/>
      <c r="K8" s="1343"/>
      <c r="L8" s="1359"/>
      <c r="M8" s="1328"/>
      <c r="N8" s="1353"/>
      <c r="O8" s="1353"/>
      <c r="P8" s="1353"/>
      <c r="Q8" s="871" t="s">
        <v>467</v>
      </c>
      <c r="S8" s="1340"/>
      <c r="T8" s="1340"/>
      <c r="U8" s="1340"/>
      <c r="V8" s="1340"/>
      <c r="W8" s="1340"/>
      <c r="X8" s="1340"/>
      <c r="Y8" s="1340"/>
      <c r="Z8" s="1340"/>
      <c r="AA8" s="1340"/>
      <c r="AB8" s="1340"/>
      <c r="AC8" s="1340"/>
      <c r="AD8" s="1340"/>
      <c r="AE8" s="1340"/>
      <c r="AF8" s="1340"/>
      <c r="AG8" s="1340"/>
      <c r="AH8" s="1386"/>
      <c r="AI8" s="391"/>
      <c r="AJ8" s="1389"/>
      <c r="AK8" s="1383"/>
      <c r="AL8" s="379"/>
      <c r="AM8" s="1278"/>
      <c r="AN8" s="1330"/>
      <c r="AO8" s="1330"/>
      <c r="AP8" s="1330"/>
      <c r="AQ8" s="1330"/>
      <c r="AR8" s="1330"/>
      <c r="AS8" s="1330"/>
      <c r="AT8" s="1330"/>
      <c r="AU8" s="1330"/>
      <c r="AV8" s="1330"/>
      <c r="AW8" s="1330"/>
      <c r="AX8" s="1330"/>
      <c r="AY8" s="1330"/>
      <c r="AZ8" s="1330"/>
      <c r="BA8" s="1330"/>
      <c r="BB8" s="1335"/>
      <c r="BC8" s="379"/>
      <c r="BD8" s="1343"/>
      <c r="BE8" s="1350"/>
      <c r="BF8" s="379"/>
      <c r="BG8" s="1131"/>
      <c r="BH8" s="1127"/>
      <c r="BI8" s="1127"/>
      <c r="BJ8" s="1127"/>
      <c r="BK8" s="1127"/>
      <c r="BL8" s="1129"/>
    </row>
    <row r="9" spans="2:64" s="103" customFormat="1" ht="14.95" customHeight="1" thickBot="1" x14ac:dyDescent="0.25">
      <c r="B9" s="1357"/>
      <c r="C9" s="1366" t="s">
        <v>51</v>
      </c>
      <c r="D9" s="1366" t="s">
        <v>53</v>
      </c>
      <c r="E9" s="1366" t="s">
        <v>101</v>
      </c>
      <c r="F9" s="1366" t="s">
        <v>165</v>
      </c>
      <c r="G9" s="1366"/>
      <c r="H9" s="1369"/>
      <c r="I9" s="1366"/>
      <c r="J9" s="1373"/>
      <c r="K9" s="1370"/>
      <c r="L9" s="1360"/>
      <c r="M9" s="1329"/>
      <c r="N9" s="1354"/>
      <c r="O9" s="1354"/>
      <c r="P9" s="1354"/>
      <c r="Q9" s="895">
        <f>COLUMN(AM7)-COLUMN(S7)</f>
        <v>20</v>
      </c>
      <c r="S9" s="1341"/>
      <c r="T9" s="1341"/>
      <c r="U9" s="1341"/>
      <c r="V9" s="1341"/>
      <c r="W9" s="1341"/>
      <c r="X9" s="1341"/>
      <c r="Y9" s="1341"/>
      <c r="Z9" s="1341"/>
      <c r="AA9" s="1341"/>
      <c r="AB9" s="1341"/>
      <c r="AC9" s="1341"/>
      <c r="AD9" s="1341"/>
      <c r="AE9" s="1341"/>
      <c r="AF9" s="1341"/>
      <c r="AG9" s="1341"/>
      <c r="AH9" s="1387"/>
      <c r="AI9" s="391"/>
      <c r="AJ9" s="1390"/>
      <c r="AK9" s="1384"/>
      <c r="AL9" s="379"/>
      <c r="AM9" s="1279"/>
      <c r="AN9" s="1331"/>
      <c r="AO9" s="1331"/>
      <c r="AP9" s="1331"/>
      <c r="AQ9" s="1331"/>
      <c r="AR9" s="1331"/>
      <c r="AS9" s="1331"/>
      <c r="AT9" s="1331"/>
      <c r="AU9" s="1331"/>
      <c r="AV9" s="1331"/>
      <c r="AW9" s="1331"/>
      <c r="AX9" s="1331"/>
      <c r="AY9" s="1331"/>
      <c r="AZ9" s="1331"/>
      <c r="BA9" s="1331"/>
      <c r="BB9" s="1336"/>
      <c r="BC9" s="379"/>
      <c r="BD9" s="1344"/>
      <c r="BE9" s="1351"/>
      <c r="BF9" s="379"/>
      <c r="BG9" s="1132"/>
      <c r="BH9" s="1128"/>
      <c r="BI9" s="1128"/>
      <c r="BJ9" s="1128"/>
      <c r="BK9" s="1128"/>
      <c r="BL9" s="1130"/>
    </row>
    <row r="10" spans="2:64" ht="14.95" customHeight="1" x14ac:dyDescent="0.25">
      <c r="B10" s="393">
        <v>1</v>
      </c>
      <c r="C10" s="609"/>
      <c r="D10" s="610"/>
      <c r="E10" s="611"/>
      <c r="F10" s="612"/>
      <c r="G10" s="613"/>
      <c r="H10" s="569"/>
      <c r="I10" s="614"/>
      <c r="J10" s="615"/>
      <c r="K10" s="891">
        <f t="shared" ref="K10:K41" si="0">IF(COUNTBLANK(C10:I10)&gt;0,0,1)</f>
        <v>0</v>
      </c>
      <c r="L10" s="892">
        <f t="shared" ref="L10:L41" ca="1" si="1">IF(AND(K10=1, AJ10&gt;0),AK10/AJ10,0)</f>
        <v>0</v>
      </c>
      <c r="M10" s="893">
        <f t="shared" ref="M10:M41" si="2">MIN(tziyud_achuz_pchat,1-J10)</f>
        <v>0.33333333333333331</v>
      </c>
      <c r="N10" s="894">
        <f>--AND(K10=1,OR(bgn_date-E10&gt;1096, E10 &gt;= end_date))</f>
        <v>0</v>
      </c>
      <c r="O10" s="894">
        <f t="shared" ref="O10:O41" si="3">--AND(end_date &gt;E10,DATEDIF(E10,end_date+1,"m")&lt;F10)</f>
        <v>0</v>
      </c>
      <c r="P10" s="894">
        <f t="shared" ref="P10:P41" si="4">--AND(K10=1,G10&lt;1500)</f>
        <v>0</v>
      </c>
      <c r="Q10" s="904" t="str">
        <f>ADDRESS(ROW(),COLUMN()+2)&amp;":"&amp;ADDRESS(ROW(),COLUMN()+17)</f>
        <v>$S$10:$AH$10</v>
      </c>
      <c r="S10" s="581"/>
      <c r="T10" s="633"/>
      <c r="U10" s="633"/>
      <c r="V10" s="633"/>
      <c r="W10" s="633"/>
      <c r="X10" s="633"/>
      <c r="Y10" s="633"/>
      <c r="Z10" s="633"/>
      <c r="AA10" s="633"/>
      <c r="AB10" s="633"/>
      <c r="AC10" s="633"/>
      <c r="AD10" s="633"/>
      <c r="AE10" s="633"/>
      <c r="AF10" s="633"/>
      <c r="AG10" s="633"/>
      <c r="AH10" s="634"/>
      <c r="AI10" s="391"/>
      <c r="AJ10" s="394" t="str">
        <f t="shared" ref="AJ10:AJ41" ca="1" si="5">IF($K10=1,SUMIFS(INDIRECT(Q10),wp_act, "=1" ),"")</f>
        <v/>
      </c>
      <c r="AK10" s="395" t="str">
        <f t="shared" ref="AK10:AK41" si="6">IF(K10=1, IF(tziyud_achuz_pchat=1, $G10, MAX((G10*--(G10&gt;=1500)) * MIN(M10 *AJ10 * (F10/12), MAX(AJ10-J10, 0)),0)),"")</f>
        <v/>
      </c>
      <c r="AM10" s="536" t="str" cm="1">
        <f t="array" aca="1" ref="AM10" ca="1">IF(AND($K10=1,ISNUMBER(INDIRECT(ADDRESS(ROW(),COLUMN()-_tziy_perc_gap)))), INDIRECT(ADDRESS(ROW(),COLUMN()-_tziy_perc_gap))*(1-AM$6)*(1-$BL$6), "")</f>
        <v/>
      </c>
      <c r="AN10" s="537" t="str" cm="1">
        <f t="array" aca="1" ref="AN10" ca="1">IF(AND($K10=1,ISNUMBER(INDIRECT(ADDRESS(ROW(),COLUMN()-_tziy_perc_gap)))), INDIRECT(ADDRESS(ROW(),COLUMN()-_tziy_perc_gap))*(1-AN$6)*(1-$BL$6), "")</f>
        <v/>
      </c>
      <c r="AO10" s="537" t="str" cm="1">
        <f t="array" aca="1" ref="AO10" ca="1">IF(AND($K10=1,ISNUMBER(INDIRECT(ADDRESS(ROW(),COLUMN()-_tziy_perc_gap)))), INDIRECT(ADDRESS(ROW(),COLUMN()-_tziy_perc_gap))*(1-AO$6)*(1-$BL$6), "")</f>
        <v/>
      </c>
      <c r="AP10" s="537" t="str" cm="1">
        <f t="array" aca="1" ref="AP10" ca="1">IF(AND($K10=1,ISNUMBER(INDIRECT(ADDRESS(ROW(),COLUMN()-_tziy_perc_gap)))), INDIRECT(ADDRESS(ROW(),COLUMN()-_tziy_perc_gap))*(1-AP$6)*(1-$BL$6), "")</f>
        <v/>
      </c>
      <c r="AQ10" s="537" t="str" cm="1">
        <f t="array" aca="1" ref="AQ10" ca="1">IF(AND($K10=1,ISNUMBER(INDIRECT(ADDRESS(ROW(),COLUMN()-_tziy_perc_gap)))), INDIRECT(ADDRESS(ROW(),COLUMN()-_tziy_perc_gap))*(1-AQ$6)*(1-$BL$6), "")</f>
        <v/>
      </c>
      <c r="AR10" s="537" t="str" cm="1">
        <f t="array" aca="1" ref="AR10" ca="1">IF(AND($K10=1,ISNUMBER(INDIRECT(ADDRESS(ROW(),COLUMN()-_tziy_perc_gap)))), INDIRECT(ADDRESS(ROW(),COLUMN()-_tziy_perc_gap))*(1-AR$6)*(1-$BL$6), "")</f>
        <v/>
      </c>
      <c r="AS10" s="537" t="str" cm="1">
        <f t="array" aca="1" ref="AS10" ca="1">IF(AND($K10=1,ISNUMBER(INDIRECT(ADDRESS(ROW(),COLUMN()-_tziy_perc_gap)))), INDIRECT(ADDRESS(ROW(),COLUMN()-_tziy_perc_gap))*(1-AS$6)*(1-$BL$6), "")</f>
        <v/>
      </c>
      <c r="AT10" s="537" t="str" cm="1">
        <f t="array" aca="1" ref="AT10" ca="1">IF(AND($K10=1,ISNUMBER(INDIRECT(ADDRESS(ROW(),COLUMN()-_tziy_perc_gap)))), INDIRECT(ADDRESS(ROW(),COLUMN()-_tziy_perc_gap))*(1-AT$6)*(1-$BL$6), "")</f>
        <v/>
      </c>
      <c r="AU10" s="537" t="str" cm="1">
        <f t="array" aca="1" ref="AU10" ca="1">IF(AND($K10=1,ISNUMBER(INDIRECT(ADDRESS(ROW(),COLUMN()-_tziy_perc_gap)))), INDIRECT(ADDRESS(ROW(),COLUMN()-_tziy_perc_gap))*(1-AU$6)*(1-$BL$6), "")</f>
        <v/>
      </c>
      <c r="AV10" s="537" t="str" cm="1">
        <f t="array" aca="1" ref="AV10" ca="1">IF(AND($K10=1,ISNUMBER(INDIRECT(ADDRESS(ROW(),COLUMN()-_tziy_perc_gap)))), INDIRECT(ADDRESS(ROW(),COLUMN()-_tziy_perc_gap))*(1-AV$6)*(1-$BL$6), "")</f>
        <v/>
      </c>
      <c r="AW10" s="537" t="str" cm="1">
        <f t="array" aca="1" ref="AW10" ca="1">IF(AND($K10=1,ISNUMBER(INDIRECT(ADDRESS(ROW(),COLUMN()-_tziy_perc_gap)))), INDIRECT(ADDRESS(ROW(),COLUMN()-_tziy_perc_gap))*(1-AW$6)*(1-$BL$6), "")</f>
        <v/>
      </c>
      <c r="AX10" s="537" t="str" cm="1">
        <f t="array" aca="1" ref="AX10" ca="1">IF(AND($K10=1,ISNUMBER(INDIRECT(ADDRESS(ROW(),COLUMN()-_tziy_perc_gap)))), INDIRECT(ADDRESS(ROW(),COLUMN()-_tziy_perc_gap))*(1-AX$6)*(1-$BL$6), "")</f>
        <v/>
      </c>
      <c r="AY10" s="537" t="str" cm="1">
        <f t="array" aca="1" ref="AY10" ca="1">IF(AND($K10=1,ISNUMBER(INDIRECT(ADDRESS(ROW(),COLUMN()-_tziy_perc_gap)))), INDIRECT(ADDRESS(ROW(),COLUMN()-_tziy_perc_gap))*(1-AY$6)*(1-$BL$6), "")</f>
        <v/>
      </c>
      <c r="AZ10" s="537" t="str" cm="1">
        <f t="array" aca="1" ref="AZ10" ca="1">IF(AND($K10=1,ISNUMBER(INDIRECT(ADDRESS(ROW(),COLUMN()-_tziy_perc_gap)))), INDIRECT(ADDRESS(ROW(),COLUMN()-_tziy_perc_gap))*(1-AZ$6)*(1-$BL$6), "")</f>
        <v/>
      </c>
      <c r="BA10" s="537" t="str" cm="1">
        <f t="array" aca="1" ref="BA10" ca="1">IF(AND($K10=1,ISNUMBER(INDIRECT(ADDRESS(ROW(),COLUMN()-_tziy_perc_gap)))), INDIRECT(ADDRESS(ROW(),COLUMN()-_tziy_perc_gap))*(1-BA$6)*(1-$BL$6), "")</f>
        <v/>
      </c>
      <c r="BB10" s="538" t="str" cm="1">
        <f t="array" aca="1" ref="BB10" ca="1">IF(AND($K10=1,ISNUMBER(INDIRECT(ADDRESS(ROW(),COLUMN()-_tziy_perc_gap)))), INDIRECT(ADDRESS(ROW(),COLUMN()-_tziy_perc_gap))*(1-BB$6)*(1-$BL$6), "")</f>
        <v/>
      </c>
      <c r="BD10" s="396">
        <f t="shared" ref="BD10:BD41" si="7">IF(AND(K10=1, BG10&gt;0),BJ10/BG10,0)</f>
        <v>0</v>
      </c>
      <c r="BE10" s="397">
        <f t="shared" ref="BE10:BE41" si="8">--AND(K10=1, end_date &gt;E10,DATEDIF(E10,end_date+1,"m")&lt;BH10)</f>
        <v>0</v>
      </c>
      <c r="BG10" s="424" t="str">
        <f t="shared" ref="BG10:BG41" si="9">IF($K10=1,SUMIFS(AM10:BB10,wp_act, "=1" ),"")</f>
        <v/>
      </c>
      <c r="BH10" s="428" t="str">
        <f t="shared" ref="BH10:BH41" si="10">IF(K10=1, F10, "")</f>
        <v/>
      </c>
      <c r="BI10" s="399" t="str">
        <f t="shared" ref="BI10:BI41" si="11">IF(K10=1,G10,"")</f>
        <v/>
      </c>
      <c r="BJ10" s="400" t="str">
        <f t="shared" ref="BJ10:BJ41" si="12">IF(K10=1,IF(tziyud_achuz_pchat=1,BI10,MAX(MIN(MIN(tziyud_achuz_pchat,1-J10)*(BI10*(BH10/12)*BG10),(BG10-J10)*BI10)*(--(BI10&gt;=1500)),0)),"")</f>
        <v/>
      </c>
      <c r="BK10" s="332"/>
      <c r="BL10" s="439" t="str">
        <f t="shared" ref="BL10:BL41" si="13">IF(BK10&gt;0,(VLOOKUP(BK10,tziyud_tavlat_nimukim,2,0)),"")</f>
        <v/>
      </c>
    </row>
    <row r="11" spans="2:64" ht="14.95" customHeight="1" x14ac:dyDescent="0.25">
      <c r="B11" s="402">
        <v>2</v>
      </c>
      <c r="C11" s="595"/>
      <c r="D11" s="616"/>
      <c r="E11" s="611"/>
      <c r="F11" s="617"/>
      <c r="G11" s="618"/>
      <c r="H11" s="573"/>
      <c r="I11" s="619"/>
      <c r="J11" s="620"/>
      <c r="K11" s="403">
        <f t="shared" si="0"/>
        <v>0</v>
      </c>
      <c r="L11" s="888">
        <f t="shared" ca="1" si="1"/>
        <v>0</v>
      </c>
      <c r="M11" s="889">
        <f t="shared" si="2"/>
        <v>0.33333333333333331</v>
      </c>
      <c r="N11" s="890">
        <f t="shared" ref="N11:N42" si="14">--AND(K11=1, OR((bgn_date-E11&gt;731), (end_date-E11&gt;1096)))</f>
        <v>0</v>
      </c>
      <c r="O11" s="890">
        <f t="shared" si="3"/>
        <v>0</v>
      </c>
      <c r="P11" s="890">
        <f t="shared" si="4"/>
        <v>0</v>
      </c>
      <c r="Q11" s="905" t="str">
        <f t="shared" ref="Q11:Q58" si="15">ADDRESS(ROW(),COLUMN()+2)&amp;":"&amp;ADDRESS(ROW(),COLUMN()+17)</f>
        <v>$S$11:$AH$11</v>
      </c>
      <c r="S11" s="635"/>
      <c r="T11" s="636"/>
      <c r="U11" s="636"/>
      <c r="V11" s="636"/>
      <c r="W11" s="636"/>
      <c r="X11" s="636"/>
      <c r="Y11" s="636"/>
      <c r="Z11" s="636"/>
      <c r="AA11" s="636"/>
      <c r="AB11" s="636"/>
      <c r="AC11" s="636"/>
      <c r="AD11" s="636"/>
      <c r="AE11" s="636"/>
      <c r="AF11" s="636"/>
      <c r="AG11" s="636"/>
      <c r="AH11" s="637"/>
      <c r="AI11" s="391"/>
      <c r="AJ11" s="394" t="str">
        <f t="shared" ca="1" si="5"/>
        <v/>
      </c>
      <c r="AK11" s="395" t="str">
        <f t="shared" si="6"/>
        <v/>
      </c>
      <c r="AM11" s="404" t="str" cm="1">
        <f t="array" aca="1" ref="AM11" ca="1">IF(AND($K11=1,ISNUMBER(INDIRECT(ADDRESS(ROW(),COLUMN()-_tziy_perc_gap)))), INDIRECT(ADDRESS(ROW(),COLUMN()-_tziy_perc_gap))*(1-AM$6)*(1-$BL$6), "")</f>
        <v/>
      </c>
      <c r="AN11" s="405" t="str" cm="1">
        <f t="array" aca="1" ref="AN11" ca="1">IF(AND($K11=1,ISNUMBER(INDIRECT(ADDRESS(ROW(),COLUMN()-_tziy_perc_gap)))), INDIRECT(ADDRESS(ROW(),COLUMN()-_tziy_perc_gap))*(1-AN$6)*(1-$BL$6), "")</f>
        <v/>
      </c>
      <c r="AO11" s="405" t="str" cm="1">
        <f t="array" aca="1" ref="AO11" ca="1">IF(AND($K11=1,ISNUMBER(INDIRECT(ADDRESS(ROW(),COLUMN()-_tziy_perc_gap)))), INDIRECT(ADDRESS(ROW(),COLUMN()-_tziy_perc_gap))*(1-AO$6)*(1-$BL$6), "")</f>
        <v/>
      </c>
      <c r="AP11" s="405" t="str" cm="1">
        <f t="array" aca="1" ref="AP11" ca="1">IF(AND($K11=1,ISNUMBER(INDIRECT(ADDRESS(ROW(),COLUMN()-_tziy_perc_gap)))), INDIRECT(ADDRESS(ROW(),COLUMN()-_tziy_perc_gap))*(1-AP$6)*(1-$BL$6), "")</f>
        <v/>
      </c>
      <c r="AQ11" s="405" t="str" cm="1">
        <f t="array" aca="1" ref="AQ11" ca="1">IF(AND($K11=1,ISNUMBER(INDIRECT(ADDRESS(ROW(),COLUMN()-_tziy_perc_gap)))), INDIRECT(ADDRESS(ROW(),COLUMN()-_tziy_perc_gap))*(1-AQ$6)*(1-$BL$6), "")</f>
        <v/>
      </c>
      <c r="AR11" s="405" t="str" cm="1">
        <f t="array" aca="1" ref="AR11" ca="1">IF(AND($K11=1,ISNUMBER(INDIRECT(ADDRESS(ROW(),COLUMN()-_tziy_perc_gap)))), INDIRECT(ADDRESS(ROW(),COLUMN()-_tziy_perc_gap))*(1-AR$6)*(1-$BL$6), "")</f>
        <v/>
      </c>
      <c r="AS11" s="405" t="str" cm="1">
        <f t="array" aca="1" ref="AS11" ca="1">IF(AND($K11=1,ISNUMBER(INDIRECT(ADDRESS(ROW(),COLUMN()-_tziy_perc_gap)))), INDIRECT(ADDRESS(ROW(),COLUMN()-_tziy_perc_gap))*(1-AS$6)*(1-$BL$6), "")</f>
        <v/>
      </c>
      <c r="AT11" s="405" t="str" cm="1">
        <f t="array" aca="1" ref="AT11" ca="1">IF(AND($K11=1,ISNUMBER(INDIRECT(ADDRESS(ROW(),COLUMN()-_tziy_perc_gap)))), INDIRECT(ADDRESS(ROW(),COLUMN()-_tziy_perc_gap))*(1-AT$6)*(1-$BL$6), "")</f>
        <v/>
      </c>
      <c r="AU11" s="405" t="str" cm="1">
        <f t="array" aca="1" ref="AU11" ca="1">IF(AND($K11=1,ISNUMBER(INDIRECT(ADDRESS(ROW(),COLUMN()-_tziy_perc_gap)))), INDIRECT(ADDRESS(ROW(),COLUMN()-_tziy_perc_gap))*(1-AU$6)*(1-$BL$6), "")</f>
        <v/>
      </c>
      <c r="AV11" s="405" t="str" cm="1">
        <f t="array" aca="1" ref="AV11" ca="1">IF(AND($K11=1,ISNUMBER(INDIRECT(ADDRESS(ROW(),COLUMN()-_tziy_perc_gap)))), INDIRECT(ADDRESS(ROW(),COLUMN()-_tziy_perc_gap))*(1-AV$6)*(1-$BL$6), "")</f>
        <v/>
      </c>
      <c r="AW11" s="405" t="str" cm="1">
        <f t="array" aca="1" ref="AW11" ca="1">IF(AND($K11=1,ISNUMBER(INDIRECT(ADDRESS(ROW(),COLUMN()-_tziy_perc_gap)))), INDIRECT(ADDRESS(ROW(),COLUMN()-_tziy_perc_gap))*(1-AW$6)*(1-$BL$6), "")</f>
        <v/>
      </c>
      <c r="AX11" s="405" t="str" cm="1">
        <f t="array" aca="1" ref="AX11" ca="1">IF(AND($K11=1,ISNUMBER(INDIRECT(ADDRESS(ROW(),COLUMN()-_tziy_perc_gap)))), INDIRECT(ADDRESS(ROW(),COLUMN()-_tziy_perc_gap))*(1-AX$6)*(1-$BL$6), "")</f>
        <v/>
      </c>
      <c r="AY11" s="405" t="str" cm="1">
        <f t="array" aca="1" ref="AY11" ca="1">IF(AND($K11=1,ISNUMBER(INDIRECT(ADDRESS(ROW(),COLUMN()-_tziy_perc_gap)))), INDIRECT(ADDRESS(ROW(),COLUMN()-_tziy_perc_gap))*(1-AY$6)*(1-$BL$6), "")</f>
        <v/>
      </c>
      <c r="AZ11" s="405" t="str" cm="1">
        <f t="array" aca="1" ref="AZ11" ca="1">IF(AND($K11=1,ISNUMBER(INDIRECT(ADDRESS(ROW(),COLUMN()-_tziy_perc_gap)))), INDIRECT(ADDRESS(ROW(),COLUMN()-_tziy_perc_gap))*(1-AZ$6)*(1-$BL$6), "")</f>
        <v/>
      </c>
      <c r="BA11" s="405" t="str" cm="1">
        <f t="array" aca="1" ref="BA11" ca="1">IF(AND($K11=1,ISNUMBER(INDIRECT(ADDRESS(ROW(),COLUMN()-_tziy_perc_gap)))), INDIRECT(ADDRESS(ROW(),COLUMN()-_tziy_perc_gap))*(1-BA$6)*(1-$BL$6), "")</f>
        <v/>
      </c>
      <c r="BB11" s="406" t="str" cm="1">
        <f t="array" aca="1" ref="BB11" ca="1">IF(AND($K11=1,ISNUMBER(INDIRECT(ADDRESS(ROW(),COLUMN()-_tziy_perc_gap)))), INDIRECT(ADDRESS(ROW(),COLUMN()-_tziy_perc_gap))*(1-BB$6)*(1-$BL$6), "")</f>
        <v/>
      </c>
      <c r="BD11" s="396">
        <f t="shared" si="7"/>
        <v>0</v>
      </c>
      <c r="BE11" s="397">
        <f t="shared" si="8"/>
        <v>0</v>
      </c>
      <c r="BG11" s="398" t="str">
        <f t="shared" si="9"/>
        <v/>
      </c>
      <c r="BH11" s="428" t="str">
        <f t="shared" si="10"/>
        <v/>
      </c>
      <c r="BI11" s="399" t="str">
        <f t="shared" si="11"/>
        <v/>
      </c>
      <c r="BJ11" s="400" t="str">
        <f t="shared" si="12"/>
        <v/>
      </c>
      <c r="BK11" s="336"/>
      <c r="BL11" s="401" t="str">
        <f t="shared" si="13"/>
        <v/>
      </c>
    </row>
    <row r="12" spans="2:64" ht="14.95" customHeight="1" x14ac:dyDescent="0.25">
      <c r="B12" s="402">
        <v>3</v>
      </c>
      <c r="C12" s="595"/>
      <c r="D12" s="616"/>
      <c r="E12" s="611"/>
      <c r="F12" s="617"/>
      <c r="G12" s="618"/>
      <c r="H12" s="573"/>
      <c r="I12" s="619"/>
      <c r="J12" s="620"/>
      <c r="K12" s="403">
        <f t="shared" si="0"/>
        <v>0</v>
      </c>
      <c r="L12" s="888">
        <f t="shared" ca="1" si="1"/>
        <v>0</v>
      </c>
      <c r="M12" s="889">
        <f t="shared" si="2"/>
        <v>0.33333333333333331</v>
      </c>
      <c r="N12" s="890">
        <f t="shared" si="14"/>
        <v>0</v>
      </c>
      <c r="O12" s="890">
        <f t="shared" si="3"/>
        <v>0</v>
      </c>
      <c r="P12" s="890">
        <f t="shared" si="4"/>
        <v>0</v>
      </c>
      <c r="Q12" s="905" t="str">
        <f t="shared" si="15"/>
        <v>$S$12:$AH$12</v>
      </c>
      <c r="S12" s="635"/>
      <c r="T12" s="636"/>
      <c r="U12" s="636"/>
      <c r="V12" s="636"/>
      <c r="W12" s="636"/>
      <c r="X12" s="636"/>
      <c r="Y12" s="636"/>
      <c r="Z12" s="636"/>
      <c r="AA12" s="636"/>
      <c r="AB12" s="636"/>
      <c r="AC12" s="636"/>
      <c r="AD12" s="636"/>
      <c r="AE12" s="636"/>
      <c r="AF12" s="636"/>
      <c r="AG12" s="636"/>
      <c r="AH12" s="637"/>
      <c r="AI12" s="391"/>
      <c r="AJ12" s="394" t="str">
        <f t="shared" ca="1" si="5"/>
        <v/>
      </c>
      <c r="AK12" s="395" t="str">
        <f t="shared" si="6"/>
        <v/>
      </c>
      <c r="AM12" s="404" t="str" cm="1">
        <f t="array" aca="1" ref="AM12" ca="1">IF(AND($K12=1,ISNUMBER(INDIRECT(ADDRESS(ROW(),COLUMN()-_tziy_perc_gap)))), INDIRECT(ADDRESS(ROW(),COLUMN()-_tziy_perc_gap))*(1-AM$6)*(1-$BL$6), "")</f>
        <v/>
      </c>
      <c r="AN12" s="405" t="str" cm="1">
        <f t="array" aca="1" ref="AN12" ca="1">IF(AND($K12=1,ISNUMBER(INDIRECT(ADDRESS(ROW(),COLUMN()-_tziy_perc_gap)))), INDIRECT(ADDRESS(ROW(),COLUMN()-_tziy_perc_gap))*(1-AN$6)*(1-$BL$6), "")</f>
        <v/>
      </c>
      <c r="AO12" s="405" t="str" cm="1">
        <f t="array" aca="1" ref="AO12" ca="1">IF(AND($K12=1,ISNUMBER(INDIRECT(ADDRESS(ROW(),COLUMN()-_tziy_perc_gap)))), INDIRECT(ADDRESS(ROW(),COLUMN()-_tziy_perc_gap))*(1-AO$6)*(1-$BL$6), "")</f>
        <v/>
      </c>
      <c r="AP12" s="405" t="str" cm="1">
        <f t="array" aca="1" ref="AP12" ca="1">IF(AND($K12=1,ISNUMBER(INDIRECT(ADDRESS(ROW(),COLUMN()-_tziy_perc_gap)))), INDIRECT(ADDRESS(ROW(),COLUMN()-_tziy_perc_gap))*(1-AP$6)*(1-$BL$6), "")</f>
        <v/>
      </c>
      <c r="AQ12" s="405" t="str" cm="1">
        <f t="array" aca="1" ref="AQ12" ca="1">IF(AND($K12=1,ISNUMBER(INDIRECT(ADDRESS(ROW(),COLUMN()-_tziy_perc_gap)))), INDIRECT(ADDRESS(ROW(),COLUMN()-_tziy_perc_gap))*(1-AQ$6)*(1-$BL$6), "")</f>
        <v/>
      </c>
      <c r="AR12" s="405" t="str" cm="1">
        <f t="array" aca="1" ref="AR12" ca="1">IF(AND($K12=1,ISNUMBER(INDIRECT(ADDRESS(ROW(),COLUMN()-_tziy_perc_gap)))), INDIRECT(ADDRESS(ROW(),COLUMN()-_tziy_perc_gap))*(1-AR$6)*(1-$BL$6), "")</f>
        <v/>
      </c>
      <c r="AS12" s="405" t="str" cm="1">
        <f t="array" aca="1" ref="AS12" ca="1">IF(AND($K12=1,ISNUMBER(INDIRECT(ADDRESS(ROW(),COLUMN()-_tziy_perc_gap)))), INDIRECT(ADDRESS(ROW(),COLUMN()-_tziy_perc_gap))*(1-AS$6)*(1-$BL$6), "")</f>
        <v/>
      </c>
      <c r="AT12" s="405" t="str" cm="1">
        <f t="array" aca="1" ref="AT12" ca="1">IF(AND($K12=1,ISNUMBER(INDIRECT(ADDRESS(ROW(),COLUMN()-_tziy_perc_gap)))), INDIRECT(ADDRESS(ROW(),COLUMN()-_tziy_perc_gap))*(1-AT$6)*(1-$BL$6), "")</f>
        <v/>
      </c>
      <c r="AU12" s="405" t="str" cm="1">
        <f t="array" aca="1" ref="AU12" ca="1">IF(AND($K12=1,ISNUMBER(INDIRECT(ADDRESS(ROW(),COLUMN()-_tziy_perc_gap)))), INDIRECT(ADDRESS(ROW(),COLUMN()-_tziy_perc_gap))*(1-AU$6)*(1-$BL$6), "")</f>
        <v/>
      </c>
      <c r="AV12" s="405" t="str" cm="1">
        <f t="array" aca="1" ref="AV12" ca="1">IF(AND($K12=1,ISNUMBER(INDIRECT(ADDRESS(ROW(),COLUMN()-_tziy_perc_gap)))), INDIRECT(ADDRESS(ROW(),COLUMN()-_tziy_perc_gap))*(1-AV$6)*(1-$BL$6), "")</f>
        <v/>
      </c>
      <c r="AW12" s="405" t="str" cm="1">
        <f t="array" aca="1" ref="AW12" ca="1">IF(AND($K12=1,ISNUMBER(INDIRECT(ADDRESS(ROW(),COLUMN()-_tziy_perc_gap)))), INDIRECT(ADDRESS(ROW(),COLUMN()-_tziy_perc_gap))*(1-AW$6)*(1-$BL$6), "")</f>
        <v/>
      </c>
      <c r="AX12" s="405" t="str" cm="1">
        <f t="array" aca="1" ref="AX12" ca="1">IF(AND($K12=1,ISNUMBER(INDIRECT(ADDRESS(ROW(),COLUMN()-_tziy_perc_gap)))), INDIRECT(ADDRESS(ROW(),COLUMN()-_tziy_perc_gap))*(1-AX$6)*(1-$BL$6), "")</f>
        <v/>
      </c>
      <c r="AY12" s="405" t="str" cm="1">
        <f t="array" aca="1" ref="AY12" ca="1">IF(AND($K12=1,ISNUMBER(INDIRECT(ADDRESS(ROW(),COLUMN()-_tziy_perc_gap)))), INDIRECT(ADDRESS(ROW(),COLUMN()-_tziy_perc_gap))*(1-AY$6)*(1-$BL$6), "")</f>
        <v/>
      </c>
      <c r="AZ12" s="405" t="str" cm="1">
        <f t="array" aca="1" ref="AZ12" ca="1">IF(AND($K12=1,ISNUMBER(INDIRECT(ADDRESS(ROW(),COLUMN()-_tziy_perc_gap)))), INDIRECT(ADDRESS(ROW(),COLUMN()-_tziy_perc_gap))*(1-AZ$6)*(1-$BL$6), "")</f>
        <v/>
      </c>
      <c r="BA12" s="405" t="str" cm="1">
        <f t="array" aca="1" ref="BA12" ca="1">IF(AND($K12=1,ISNUMBER(INDIRECT(ADDRESS(ROW(),COLUMN()-_tziy_perc_gap)))), INDIRECT(ADDRESS(ROW(),COLUMN()-_tziy_perc_gap))*(1-BA$6)*(1-$BL$6), "")</f>
        <v/>
      </c>
      <c r="BB12" s="406" t="str" cm="1">
        <f t="array" aca="1" ref="BB12" ca="1">IF(AND($K12=1,ISNUMBER(INDIRECT(ADDRESS(ROW(),COLUMN()-_tziy_perc_gap)))), INDIRECT(ADDRESS(ROW(),COLUMN()-_tziy_perc_gap))*(1-BB$6)*(1-$BL$6), "")</f>
        <v/>
      </c>
      <c r="BD12" s="396">
        <f t="shared" si="7"/>
        <v>0</v>
      </c>
      <c r="BE12" s="397">
        <f t="shared" si="8"/>
        <v>0</v>
      </c>
      <c r="BG12" s="398" t="str">
        <f t="shared" si="9"/>
        <v/>
      </c>
      <c r="BH12" s="428" t="str">
        <f t="shared" si="10"/>
        <v/>
      </c>
      <c r="BI12" s="399" t="str">
        <f t="shared" si="11"/>
        <v/>
      </c>
      <c r="BJ12" s="400" t="str">
        <f t="shared" si="12"/>
        <v/>
      </c>
      <c r="BK12" s="336"/>
      <c r="BL12" s="401" t="str">
        <f t="shared" si="13"/>
        <v/>
      </c>
    </row>
    <row r="13" spans="2:64" ht="14.95" customHeight="1" x14ac:dyDescent="0.25">
      <c r="B13" s="402">
        <v>4</v>
      </c>
      <c r="C13" s="595"/>
      <c r="D13" s="616"/>
      <c r="E13" s="611"/>
      <c r="F13" s="617"/>
      <c r="G13" s="618"/>
      <c r="H13" s="573"/>
      <c r="I13" s="619"/>
      <c r="J13" s="620"/>
      <c r="K13" s="403">
        <f t="shared" si="0"/>
        <v>0</v>
      </c>
      <c r="L13" s="888">
        <f t="shared" ca="1" si="1"/>
        <v>0</v>
      </c>
      <c r="M13" s="889">
        <f t="shared" si="2"/>
        <v>0.33333333333333331</v>
      </c>
      <c r="N13" s="890">
        <f t="shared" si="14"/>
        <v>0</v>
      </c>
      <c r="O13" s="890">
        <f t="shared" si="3"/>
        <v>0</v>
      </c>
      <c r="P13" s="890">
        <f t="shared" si="4"/>
        <v>0</v>
      </c>
      <c r="Q13" s="905" t="str">
        <f t="shared" si="15"/>
        <v>$S$13:$AH$13</v>
      </c>
      <c r="S13" s="635"/>
      <c r="T13" s="636"/>
      <c r="U13" s="636"/>
      <c r="V13" s="636"/>
      <c r="W13" s="636"/>
      <c r="X13" s="636"/>
      <c r="Y13" s="636"/>
      <c r="Z13" s="636"/>
      <c r="AA13" s="636"/>
      <c r="AB13" s="636"/>
      <c r="AC13" s="636"/>
      <c r="AD13" s="636"/>
      <c r="AE13" s="636"/>
      <c r="AF13" s="636"/>
      <c r="AG13" s="636"/>
      <c r="AH13" s="637"/>
      <c r="AI13" s="391"/>
      <c r="AJ13" s="394" t="str">
        <f t="shared" ca="1" si="5"/>
        <v/>
      </c>
      <c r="AK13" s="395" t="str">
        <f t="shared" si="6"/>
        <v/>
      </c>
      <c r="AM13" s="404" t="str" cm="1">
        <f t="array" aca="1" ref="AM13" ca="1">IF(AND($K13=1,ISNUMBER(INDIRECT(ADDRESS(ROW(),COLUMN()-_tziy_perc_gap)))), INDIRECT(ADDRESS(ROW(),COLUMN()-_tziy_perc_gap))*(1-AM$6)*(1-$BL$6), "")</f>
        <v/>
      </c>
      <c r="AN13" s="405" t="str" cm="1">
        <f t="array" aca="1" ref="AN13" ca="1">IF(AND($K13=1,ISNUMBER(INDIRECT(ADDRESS(ROW(),COLUMN()-_tziy_perc_gap)))), INDIRECT(ADDRESS(ROW(),COLUMN()-_tziy_perc_gap))*(1-AN$6)*(1-$BL$6), "")</f>
        <v/>
      </c>
      <c r="AO13" s="405" t="str" cm="1">
        <f t="array" aca="1" ref="AO13" ca="1">IF(AND($K13=1,ISNUMBER(INDIRECT(ADDRESS(ROW(),COLUMN()-_tziy_perc_gap)))), INDIRECT(ADDRESS(ROW(),COLUMN()-_tziy_perc_gap))*(1-AO$6)*(1-$BL$6), "")</f>
        <v/>
      </c>
      <c r="AP13" s="405" t="str" cm="1">
        <f t="array" aca="1" ref="AP13" ca="1">IF(AND($K13=1,ISNUMBER(INDIRECT(ADDRESS(ROW(),COLUMN()-_tziy_perc_gap)))), INDIRECT(ADDRESS(ROW(),COLUMN()-_tziy_perc_gap))*(1-AP$6)*(1-$BL$6), "")</f>
        <v/>
      </c>
      <c r="AQ13" s="405" t="str" cm="1">
        <f t="array" aca="1" ref="AQ13" ca="1">IF(AND($K13=1,ISNUMBER(INDIRECT(ADDRESS(ROW(),COLUMN()-_tziy_perc_gap)))), INDIRECT(ADDRESS(ROW(),COLUMN()-_tziy_perc_gap))*(1-AQ$6)*(1-$BL$6), "")</f>
        <v/>
      </c>
      <c r="AR13" s="405" t="str" cm="1">
        <f t="array" aca="1" ref="AR13" ca="1">IF(AND($K13=1,ISNUMBER(INDIRECT(ADDRESS(ROW(),COLUMN()-_tziy_perc_gap)))), INDIRECT(ADDRESS(ROW(),COLUMN()-_tziy_perc_gap))*(1-AR$6)*(1-$BL$6), "")</f>
        <v/>
      </c>
      <c r="AS13" s="405" t="str" cm="1">
        <f t="array" aca="1" ref="AS13" ca="1">IF(AND($K13=1,ISNUMBER(INDIRECT(ADDRESS(ROW(),COLUMN()-_tziy_perc_gap)))), INDIRECT(ADDRESS(ROW(),COLUMN()-_tziy_perc_gap))*(1-AS$6)*(1-$BL$6), "")</f>
        <v/>
      </c>
      <c r="AT13" s="405" t="str" cm="1">
        <f t="array" aca="1" ref="AT13" ca="1">IF(AND($K13=1,ISNUMBER(INDIRECT(ADDRESS(ROW(),COLUMN()-_tziy_perc_gap)))), INDIRECT(ADDRESS(ROW(),COLUMN()-_tziy_perc_gap))*(1-AT$6)*(1-$BL$6), "")</f>
        <v/>
      </c>
      <c r="AU13" s="405" t="str" cm="1">
        <f t="array" aca="1" ref="AU13" ca="1">IF(AND($K13=1,ISNUMBER(INDIRECT(ADDRESS(ROW(),COLUMN()-_tziy_perc_gap)))), INDIRECT(ADDRESS(ROW(),COLUMN()-_tziy_perc_gap))*(1-AU$6)*(1-$BL$6), "")</f>
        <v/>
      </c>
      <c r="AV13" s="405" t="str" cm="1">
        <f t="array" aca="1" ref="AV13" ca="1">IF(AND($K13=1,ISNUMBER(INDIRECT(ADDRESS(ROW(),COLUMN()-_tziy_perc_gap)))), INDIRECT(ADDRESS(ROW(),COLUMN()-_tziy_perc_gap))*(1-AV$6)*(1-$BL$6), "")</f>
        <v/>
      </c>
      <c r="AW13" s="405" t="str" cm="1">
        <f t="array" aca="1" ref="AW13" ca="1">IF(AND($K13=1,ISNUMBER(INDIRECT(ADDRESS(ROW(),COLUMN()-_tziy_perc_gap)))), INDIRECT(ADDRESS(ROW(),COLUMN()-_tziy_perc_gap))*(1-AW$6)*(1-$BL$6), "")</f>
        <v/>
      </c>
      <c r="AX13" s="405" t="str" cm="1">
        <f t="array" aca="1" ref="AX13" ca="1">IF(AND($K13=1,ISNUMBER(INDIRECT(ADDRESS(ROW(),COLUMN()-_tziy_perc_gap)))), INDIRECT(ADDRESS(ROW(),COLUMN()-_tziy_perc_gap))*(1-AX$6)*(1-$BL$6), "")</f>
        <v/>
      </c>
      <c r="AY13" s="405" t="str" cm="1">
        <f t="array" aca="1" ref="AY13" ca="1">IF(AND($K13=1,ISNUMBER(INDIRECT(ADDRESS(ROW(),COLUMN()-_tziy_perc_gap)))), INDIRECT(ADDRESS(ROW(),COLUMN()-_tziy_perc_gap))*(1-AY$6)*(1-$BL$6), "")</f>
        <v/>
      </c>
      <c r="AZ13" s="405" t="str" cm="1">
        <f t="array" aca="1" ref="AZ13" ca="1">IF(AND($K13=1,ISNUMBER(INDIRECT(ADDRESS(ROW(),COLUMN()-_tziy_perc_gap)))), INDIRECT(ADDRESS(ROW(),COLUMN()-_tziy_perc_gap))*(1-AZ$6)*(1-$BL$6), "")</f>
        <v/>
      </c>
      <c r="BA13" s="405" t="str" cm="1">
        <f t="array" aca="1" ref="BA13" ca="1">IF(AND($K13=1,ISNUMBER(INDIRECT(ADDRESS(ROW(),COLUMN()-_tziy_perc_gap)))), INDIRECT(ADDRESS(ROW(),COLUMN()-_tziy_perc_gap))*(1-BA$6)*(1-$BL$6), "")</f>
        <v/>
      </c>
      <c r="BB13" s="406" t="str" cm="1">
        <f t="array" aca="1" ref="BB13" ca="1">IF(AND($K13=1,ISNUMBER(INDIRECT(ADDRESS(ROW(),COLUMN()-_tziy_perc_gap)))), INDIRECT(ADDRESS(ROW(),COLUMN()-_tziy_perc_gap))*(1-BB$6)*(1-$BL$6), "")</f>
        <v/>
      </c>
      <c r="BD13" s="396">
        <f t="shared" si="7"/>
        <v>0</v>
      </c>
      <c r="BE13" s="397">
        <f t="shared" si="8"/>
        <v>0</v>
      </c>
      <c r="BG13" s="398" t="str">
        <f t="shared" si="9"/>
        <v/>
      </c>
      <c r="BH13" s="428" t="str">
        <f t="shared" si="10"/>
        <v/>
      </c>
      <c r="BI13" s="399" t="str">
        <f t="shared" si="11"/>
        <v/>
      </c>
      <c r="BJ13" s="400" t="str">
        <f t="shared" si="12"/>
        <v/>
      </c>
      <c r="BK13" s="336"/>
      <c r="BL13" s="401" t="str">
        <f t="shared" si="13"/>
        <v/>
      </c>
    </row>
    <row r="14" spans="2:64" ht="14.95" customHeight="1" x14ac:dyDescent="0.25">
      <c r="B14" s="402">
        <v>5</v>
      </c>
      <c r="C14" s="595"/>
      <c r="D14" s="616"/>
      <c r="E14" s="611"/>
      <c r="F14" s="617"/>
      <c r="G14" s="618"/>
      <c r="H14" s="573"/>
      <c r="I14" s="619"/>
      <c r="J14" s="620"/>
      <c r="K14" s="403">
        <f t="shared" si="0"/>
        <v>0</v>
      </c>
      <c r="L14" s="888">
        <f t="shared" ca="1" si="1"/>
        <v>0</v>
      </c>
      <c r="M14" s="889">
        <f t="shared" si="2"/>
        <v>0.33333333333333331</v>
      </c>
      <c r="N14" s="890">
        <f t="shared" si="14"/>
        <v>0</v>
      </c>
      <c r="O14" s="890">
        <f t="shared" si="3"/>
        <v>0</v>
      </c>
      <c r="P14" s="890">
        <f t="shared" si="4"/>
        <v>0</v>
      </c>
      <c r="Q14" s="905" t="str">
        <f t="shared" si="15"/>
        <v>$S$14:$AH$14</v>
      </c>
      <c r="S14" s="635"/>
      <c r="T14" s="636"/>
      <c r="U14" s="636"/>
      <c r="V14" s="636"/>
      <c r="W14" s="636"/>
      <c r="X14" s="636"/>
      <c r="Y14" s="636"/>
      <c r="Z14" s="636"/>
      <c r="AA14" s="636"/>
      <c r="AB14" s="636"/>
      <c r="AC14" s="636"/>
      <c r="AD14" s="636"/>
      <c r="AE14" s="636"/>
      <c r="AF14" s="636"/>
      <c r="AG14" s="636"/>
      <c r="AH14" s="637"/>
      <c r="AI14" s="391"/>
      <c r="AJ14" s="394" t="str">
        <f t="shared" ca="1" si="5"/>
        <v/>
      </c>
      <c r="AK14" s="395" t="str">
        <f t="shared" si="6"/>
        <v/>
      </c>
      <c r="AM14" s="404" t="str" cm="1">
        <f t="array" aca="1" ref="AM14" ca="1">IF(AND($K14=1,ISNUMBER(INDIRECT(ADDRESS(ROW(),COLUMN()-_tziy_perc_gap)))), INDIRECT(ADDRESS(ROW(),COLUMN()-_tziy_perc_gap))*(1-AM$6)*(1-$BL$6), "")</f>
        <v/>
      </c>
      <c r="AN14" s="405" t="str" cm="1">
        <f t="array" aca="1" ref="AN14" ca="1">IF(AND($K14=1,ISNUMBER(INDIRECT(ADDRESS(ROW(),COLUMN()-_tziy_perc_gap)))), INDIRECT(ADDRESS(ROW(),COLUMN()-_tziy_perc_gap))*(1-AN$6)*(1-$BL$6), "")</f>
        <v/>
      </c>
      <c r="AO14" s="405" t="str" cm="1">
        <f t="array" aca="1" ref="AO14" ca="1">IF(AND($K14=1,ISNUMBER(INDIRECT(ADDRESS(ROW(),COLUMN()-_tziy_perc_gap)))), INDIRECT(ADDRESS(ROW(),COLUMN()-_tziy_perc_gap))*(1-AO$6)*(1-$BL$6), "")</f>
        <v/>
      </c>
      <c r="AP14" s="405" t="str" cm="1">
        <f t="array" aca="1" ref="AP14" ca="1">IF(AND($K14=1,ISNUMBER(INDIRECT(ADDRESS(ROW(),COLUMN()-_tziy_perc_gap)))), INDIRECT(ADDRESS(ROW(),COLUMN()-_tziy_perc_gap))*(1-AP$6)*(1-$BL$6), "")</f>
        <v/>
      </c>
      <c r="AQ14" s="405" t="str" cm="1">
        <f t="array" aca="1" ref="AQ14" ca="1">IF(AND($K14=1,ISNUMBER(INDIRECT(ADDRESS(ROW(),COLUMN()-_tziy_perc_gap)))), INDIRECT(ADDRESS(ROW(),COLUMN()-_tziy_perc_gap))*(1-AQ$6)*(1-$BL$6), "")</f>
        <v/>
      </c>
      <c r="AR14" s="405" t="str" cm="1">
        <f t="array" aca="1" ref="AR14" ca="1">IF(AND($K14=1,ISNUMBER(INDIRECT(ADDRESS(ROW(),COLUMN()-_tziy_perc_gap)))), INDIRECT(ADDRESS(ROW(),COLUMN()-_tziy_perc_gap))*(1-AR$6)*(1-$BL$6), "")</f>
        <v/>
      </c>
      <c r="AS14" s="405" t="str" cm="1">
        <f t="array" aca="1" ref="AS14" ca="1">IF(AND($K14=1,ISNUMBER(INDIRECT(ADDRESS(ROW(),COLUMN()-_tziy_perc_gap)))), INDIRECT(ADDRESS(ROW(),COLUMN()-_tziy_perc_gap))*(1-AS$6)*(1-$BL$6), "")</f>
        <v/>
      </c>
      <c r="AT14" s="405" t="str" cm="1">
        <f t="array" aca="1" ref="AT14" ca="1">IF(AND($K14=1,ISNUMBER(INDIRECT(ADDRESS(ROW(),COLUMN()-_tziy_perc_gap)))), INDIRECT(ADDRESS(ROW(),COLUMN()-_tziy_perc_gap))*(1-AT$6)*(1-$BL$6), "")</f>
        <v/>
      </c>
      <c r="AU14" s="405" t="str" cm="1">
        <f t="array" aca="1" ref="AU14" ca="1">IF(AND($K14=1,ISNUMBER(INDIRECT(ADDRESS(ROW(),COLUMN()-_tziy_perc_gap)))), INDIRECT(ADDRESS(ROW(),COLUMN()-_tziy_perc_gap))*(1-AU$6)*(1-$BL$6), "")</f>
        <v/>
      </c>
      <c r="AV14" s="405" t="str" cm="1">
        <f t="array" aca="1" ref="AV14" ca="1">IF(AND($K14=1,ISNUMBER(INDIRECT(ADDRESS(ROW(),COLUMN()-_tziy_perc_gap)))), INDIRECT(ADDRESS(ROW(),COLUMN()-_tziy_perc_gap))*(1-AV$6)*(1-$BL$6), "")</f>
        <v/>
      </c>
      <c r="AW14" s="405" t="str" cm="1">
        <f t="array" aca="1" ref="AW14" ca="1">IF(AND($K14=1,ISNUMBER(INDIRECT(ADDRESS(ROW(),COLUMN()-_tziy_perc_gap)))), INDIRECT(ADDRESS(ROW(),COLUMN()-_tziy_perc_gap))*(1-AW$6)*(1-$BL$6), "")</f>
        <v/>
      </c>
      <c r="AX14" s="405" t="str" cm="1">
        <f t="array" aca="1" ref="AX14" ca="1">IF(AND($K14=1,ISNUMBER(INDIRECT(ADDRESS(ROW(),COLUMN()-_tziy_perc_gap)))), INDIRECT(ADDRESS(ROW(),COLUMN()-_tziy_perc_gap))*(1-AX$6)*(1-$BL$6), "")</f>
        <v/>
      </c>
      <c r="AY14" s="405" t="str" cm="1">
        <f t="array" aca="1" ref="AY14" ca="1">IF(AND($K14=1,ISNUMBER(INDIRECT(ADDRESS(ROW(),COLUMN()-_tziy_perc_gap)))), INDIRECT(ADDRESS(ROW(),COLUMN()-_tziy_perc_gap))*(1-AY$6)*(1-$BL$6), "")</f>
        <v/>
      </c>
      <c r="AZ14" s="405" t="str" cm="1">
        <f t="array" aca="1" ref="AZ14" ca="1">IF(AND($K14=1,ISNUMBER(INDIRECT(ADDRESS(ROW(),COLUMN()-_tziy_perc_gap)))), INDIRECT(ADDRESS(ROW(),COLUMN()-_tziy_perc_gap))*(1-AZ$6)*(1-$BL$6), "")</f>
        <v/>
      </c>
      <c r="BA14" s="405" t="str" cm="1">
        <f t="array" aca="1" ref="BA14" ca="1">IF(AND($K14=1,ISNUMBER(INDIRECT(ADDRESS(ROW(),COLUMN()-_tziy_perc_gap)))), INDIRECT(ADDRESS(ROW(),COLUMN()-_tziy_perc_gap))*(1-BA$6)*(1-$BL$6), "")</f>
        <v/>
      </c>
      <c r="BB14" s="406" t="str" cm="1">
        <f t="array" aca="1" ref="BB14" ca="1">IF(AND($K14=1,ISNUMBER(INDIRECT(ADDRESS(ROW(),COLUMN()-_tziy_perc_gap)))), INDIRECT(ADDRESS(ROW(),COLUMN()-_tziy_perc_gap))*(1-BB$6)*(1-$BL$6), "")</f>
        <v/>
      </c>
      <c r="BD14" s="396">
        <f t="shared" si="7"/>
        <v>0</v>
      </c>
      <c r="BE14" s="397">
        <f t="shared" si="8"/>
        <v>0</v>
      </c>
      <c r="BG14" s="398" t="str">
        <f t="shared" si="9"/>
        <v/>
      </c>
      <c r="BH14" s="428" t="str">
        <f t="shared" si="10"/>
        <v/>
      </c>
      <c r="BI14" s="399" t="str">
        <f t="shared" si="11"/>
        <v/>
      </c>
      <c r="BJ14" s="400" t="str">
        <f t="shared" si="12"/>
        <v/>
      </c>
      <c r="BK14" s="336"/>
      <c r="BL14" s="401" t="str">
        <f t="shared" si="13"/>
        <v/>
      </c>
    </row>
    <row r="15" spans="2:64" ht="14.95" customHeight="1" x14ac:dyDescent="0.25">
      <c r="B15" s="402">
        <v>6</v>
      </c>
      <c r="C15" s="595"/>
      <c r="D15" s="616"/>
      <c r="E15" s="611"/>
      <c r="F15" s="617"/>
      <c r="G15" s="618"/>
      <c r="H15" s="573"/>
      <c r="I15" s="619"/>
      <c r="J15" s="620"/>
      <c r="K15" s="403">
        <f t="shared" si="0"/>
        <v>0</v>
      </c>
      <c r="L15" s="888">
        <f t="shared" ca="1" si="1"/>
        <v>0</v>
      </c>
      <c r="M15" s="889">
        <f t="shared" si="2"/>
        <v>0.33333333333333331</v>
      </c>
      <c r="N15" s="890">
        <f t="shared" si="14"/>
        <v>0</v>
      </c>
      <c r="O15" s="890">
        <f t="shared" si="3"/>
        <v>0</v>
      </c>
      <c r="P15" s="890">
        <f t="shared" si="4"/>
        <v>0</v>
      </c>
      <c r="Q15" s="905" t="str">
        <f t="shared" si="15"/>
        <v>$S$15:$AH$15</v>
      </c>
      <c r="S15" s="635"/>
      <c r="T15" s="636"/>
      <c r="U15" s="636"/>
      <c r="V15" s="636"/>
      <c r="W15" s="636"/>
      <c r="X15" s="636"/>
      <c r="Y15" s="636"/>
      <c r="Z15" s="636"/>
      <c r="AA15" s="636"/>
      <c r="AB15" s="636"/>
      <c r="AC15" s="636"/>
      <c r="AD15" s="636"/>
      <c r="AE15" s="636"/>
      <c r="AF15" s="636"/>
      <c r="AG15" s="636"/>
      <c r="AH15" s="637"/>
      <c r="AI15" s="391"/>
      <c r="AJ15" s="394" t="str">
        <f t="shared" ca="1" si="5"/>
        <v/>
      </c>
      <c r="AK15" s="395" t="str">
        <f t="shared" si="6"/>
        <v/>
      </c>
      <c r="AM15" s="404" t="str" cm="1">
        <f t="array" aca="1" ref="AM15" ca="1">IF(AND($K15=1,ISNUMBER(INDIRECT(ADDRESS(ROW(),COLUMN()-_tziy_perc_gap)))), INDIRECT(ADDRESS(ROW(),COLUMN()-_tziy_perc_gap))*(1-AM$6)*(1-$BL$6), "")</f>
        <v/>
      </c>
      <c r="AN15" s="405" t="str" cm="1">
        <f t="array" aca="1" ref="AN15" ca="1">IF(AND($K15=1,ISNUMBER(INDIRECT(ADDRESS(ROW(),COLUMN()-_tziy_perc_gap)))), INDIRECT(ADDRESS(ROW(),COLUMN()-_tziy_perc_gap))*(1-AN$6)*(1-$BL$6), "")</f>
        <v/>
      </c>
      <c r="AO15" s="405" t="str" cm="1">
        <f t="array" aca="1" ref="AO15" ca="1">IF(AND($K15=1,ISNUMBER(INDIRECT(ADDRESS(ROW(),COLUMN()-_tziy_perc_gap)))), INDIRECT(ADDRESS(ROW(),COLUMN()-_tziy_perc_gap))*(1-AO$6)*(1-$BL$6), "")</f>
        <v/>
      </c>
      <c r="AP15" s="405" t="str" cm="1">
        <f t="array" aca="1" ref="AP15" ca="1">IF(AND($K15=1,ISNUMBER(INDIRECT(ADDRESS(ROW(),COLUMN()-_tziy_perc_gap)))), INDIRECT(ADDRESS(ROW(),COLUMN()-_tziy_perc_gap))*(1-AP$6)*(1-$BL$6), "")</f>
        <v/>
      </c>
      <c r="AQ15" s="405" t="str" cm="1">
        <f t="array" aca="1" ref="AQ15" ca="1">IF(AND($K15=1,ISNUMBER(INDIRECT(ADDRESS(ROW(),COLUMN()-_tziy_perc_gap)))), INDIRECT(ADDRESS(ROW(),COLUMN()-_tziy_perc_gap))*(1-AQ$6)*(1-$BL$6), "")</f>
        <v/>
      </c>
      <c r="AR15" s="405" t="str" cm="1">
        <f t="array" aca="1" ref="AR15" ca="1">IF(AND($K15=1,ISNUMBER(INDIRECT(ADDRESS(ROW(),COLUMN()-_tziy_perc_gap)))), INDIRECT(ADDRESS(ROW(),COLUMN()-_tziy_perc_gap))*(1-AR$6)*(1-$BL$6), "")</f>
        <v/>
      </c>
      <c r="AS15" s="405" t="str" cm="1">
        <f t="array" aca="1" ref="AS15" ca="1">IF(AND($K15=1,ISNUMBER(INDIRECT(ADDRESS(ROW(),COLUMN()-_tziy_perc_gap)))), INDIRECT(ADDRESS(ROW(),COLUMN()-_tziy_perc_gap))*(1-AS$6)*(1-$BL$6), "")</f>
        <v/>
      </c>
      <c r="AT15" s="405" t="str" cm="1">
        <f t="array" aca="1" ref="AT15" ca="1">IF(AND($K15=1,ISNUMBER(INDIRECT(ADDRESS(ROW(),COLUMN()-_tziy_perc_gap)))), INDIRECT(ADDRESS(ROW(),COLUMN()-_tziy_perc_gap))*(1-AT$6)*(1-$BL$6), "")</f>
        <v/>
      </c>
      <c r="AU15" s="405" t="str" cm="1">
        <f t="array" aca="1" ref="AU15" ca="1">IF(AND($K15=1,ISNUMBER(INDIRECT(ADDRESS(ROW(),COLUMN()-_tziy_perc_gap)))), INDIRECT(ADDRESS(ROW(),COLUMN()-_tziy_perc_gap))*(1-AU$6)*(1-$BL$6), "")</f>
        <v/>
      </c>
      <c r="AV15" s="405" t="str" cm="1">
        <f t="array" aca="1" ref="AV15" ca="1">IF(AND($K15=1,ISNUMBER(INDIRECT(ADDRESS(ROW(),COLUMN()-_tziy_perc_gap)))), INDIRECT(ADDRESS(ROW(),COLUMN()-_tziy_perc_gap))*(1-AV$6)*(1-$BL$6), "")</f>
        <v/>
      </c>
      <c r="AW15" s="405" t="str" cm="1">
        <f t="array" aca="1" ref="AW15" ca="1">IF(AND($K15=1,ISNUMBER(INDIRECT(ADDRESS(ROW(),COLUMN()-_tziy_perc_gap)))), INDIRECT(ADDRESS(ROW(),COLUMN()-_tziy_perc_gap))*(1-AW$6)*(1-$BL$6), "")</f>
        <v/>
      </c>
      <c r="AX15" s="405" t="str" cm="1">
        <f t="array" aca="1" ref="AX15" ca="1">IF(AND($K15=1,ISNUMBER(INDIRECT(ADDRESS(ROW(),COLUMN()-_tziy_perc_gap)))), INDIRECT(ADDRESS(ROW(),COLUMN()-_tziy_perc_gap))*(1-AX$6)*(1-$BL$6), "")</f>
        <v/>
      </c>
      <c r="AY15" s="405" t="str" cm="1">
        <f t="array" aca="1" ref="AY15" ca="1">IF(AND($K15=1,ISNUMBER(INDIRECT(ADDRESS(ROW(),COLUMN()-_tziy_perc_gap)))), INDIRECT(ADDRESS(ROW(),COLUMN()-_tziy_perc_gap))*(1-AY$6)*(1-$BL$6), "")</f>
        <v/>
      </c>
      <c r="AZ15" s="405" t="str" cm="1">
        <f t="array" aca="1" ref="AZ15" ca="1">IF(AND($K15=1,ISNUMBER(INDIRECT(ADDRESS(ROW(),COLUMN()-_tziy_perc_gap)))), INDIRECT(ADDRESS(ROW(),COLUMN()-_tziy_perc_gap))*(1-AZ$6)*(1-$BL$6), "")</f>
        <v/>
      </c>
      <c r="BA15" s="405" t="str" cm="1">
        <f t="array" aca="1" ref="BA15" ca="1">IF(AND($K15=1,ISNUMBER(INDIRECT(ADDRESS(ROW(),COLUMN()-_tziy_perc_gap)))), INDIRECT(ADDRESS(ROW(),COLUMN()-_tziy_perc_gap))*(1-BA$6)*(1-$BL$6), "")</f>
        <v/>
      </c>
      <c r="BB15" s="406" t="str" cm="1">
        <f t="array" aca="1" ref="BB15" ca="1">IF(AND($K15=1,ISNUMBER(INDIRECT(ADDRESS(ROW(),COLUMN()-_tziy_perc_gap)))), INDIRECT(ADDRESS(ROW(),COLUMN()-_tziy_perc_gap))*(1-BB$6)*(1-$BL$6), "")</f>
        <v/>
      </c>
      <c r="BD15" s="396">
        <f t="shared" si="7"/>
        <v>0</v>
      </c>
      <c r="BE15" s="397">
        <f t="shared" si="8"/>
        <v>0</v>
      </c>
      <c r="BG15" s="398" t="str">
        <f t="shared" si="9"/>
        <v/>
      </c>
      <c r="BH15" s="428" t="str">
        <f t="shared" si="10"/>
        <v/>
      </c>
      <c r="BI15" s="399" t="str">
        <f t="shared" si="11"/>
        <v/>
      </c>
      <c r="BJ15" s="400" t="str">
        <f t="shared" si="12"/>
        <v/>
      </c>
      <c r="BK15" s="336"/>
      <c r="BL15" s="401" t="str">
        <f t="shared" si="13"/>
        <v/>
      </c>
    </row>
    <row r="16" spans="2:64" ht="14.95" customHeight="1" x14ac:dyDescent="0.25">
      <c r="B16" s="402">
        <v>7</v>
      </c>
      <c r="C16" s="595"/>
      <c r="D16" s="616"/>
      <c r="E16" s="611"/>
      <c r="F16" s="617"/>
      <c r="G16" s="618"/>
      <c r="H16" s="573"/>
      <c r="I16" s="619"/>
      <c r="J16" s="620"/>
      <c r="K16" s="403">
        <f t="shared" si="0"/>
        <v>0</v>
      </c>
      <c r="L16" s="888">
        <f t="shared" ca="1" si="1"/>
        <v>0</v>
      </c>
      <c r="M16" s="889">
        <f t="shared" si="2"/>
        <v>0.33333333333333331</v>
      </c>
      <c r="N16" s="890">
        <f t="shared" si="14"/>
        <v>0</v>
      </c>
      <c r="O16" s="890">
        <f t="shared" si="3"/>
        <v>0</v>
      </c>
      <c r="P16" s="890">
        <f t="shared" si="4"/>
        <v>0</v>
      </c>
      <c r="Q16" s="905" t="str">
        <f t="shared" si="15"/>
        <v>$S$16:$AH$16</v>
      </c>
      <c r="S16" s="635"/>
      <c r="T16" s="636"/>
      <c r="U16" s="636"/>
      <c r="V16" s="636"/>
      <c r="W16" s="636"/>
      <c r="X16" s="636"/>
      <c r="Y16" s="636"/>
      <c r="Z16" s="636"/>
      <c r="AA16" s="636"/>
      <c r="AB16" s="636"/>
      <c r="AC16" s="636"/>
      <c r="AD16" s="636"/>
      <c r="AE16" s="636"/>
      <c r="AF16" s="636"/>
      <c r="AG16" s="636"/>
      <c r="AH16" s="637"/>
      <c r="AI16" s="391"/>
      <c r="AJ16" s="394" t="str">
        <f t="shared" ca="1" si="5"/>
        <v/>
      </c>
      <c r="AK16" s="395" t="str">
        <f t="shared" si="6"/>
        <v/>
      </c>
      <c r="AM16" s="404" t="str" cm="1">
        <f t="array" aca="1" ref="AM16" ca="1">IF(AND($K16=1,ISNUMBER(INDIRECT(ADDRESS(ROW(),COLUMN()-_tziy_perc_gap)))), INDIRECT(ADDRESS(ROW(),COLUMN()-_tziy_perc_gap))*(1-AM$6)*(1-$BL$6), "")</f>
        <v/>
      </c>
      <c r="AN16" s="405" t="str" cm="1">
        <f t="array" aca="1" ref="AN16" ca="1">IF(AND($K16=1,ISNUMBER(INDIRECT(ADDRESS(ROW(),COLUMN()-_tziy_perc_gap)))), INDIRECT(ADDRESS(ROW(),COLUMN()-_tziy_perc_gap))*(1-AN$6)*(1-$BL$6), "")</f>
        <v/>
      </c>
      <c r="AO16" s="405" t="str" cm="1">
        <f t="array" aca="1" ref="AO16" ca="1">IF(AND($K16=1,ISNUMBER(INDIRECT(ADDRESS(ROW(),COLUMN()-_tziy_perc_gap)))), INDIRECT(ADDRESS(ROW(),COLUMN()-_tziy_perc_gap))*(1-AO$6)*(1-$BL$6), "")</f>
        <v/>
      </c>
      <c r="AP16" s="405" t="str" cm="1">
        <f t="array" aca="1" ref="AP16" ca="1">IF(AND($K16=1,ISNUMBER(INDIRECT(ADDRESS(ROW(),COLUMN()-_tziy_perc_gap)))), INDIRECT(ADDRESS(ROW(),COLUMN()-_tziy_perc_gap))*(1-AP$6)*(1-$BL$6), "")</f>
        <v/>
      </c>
      <c r="AQ16" s="405" t="str" cm="1">
        <f t="array" aca="1" ref="AQ16" ca="1">IF(AND($K16=1,ISNUMBER(INDIRECT(ADDRESS(ROW(),COLUMN()-_tziy_perc_gap)))), INDIRECT(ADDRESS(ROW(),COLUMN()-_tziy_perc_gap))*(1-AQ$6)*(1-$BL$6), "")</f>
        <v/>
      </c>
      <c r="AR16" s="405" t="str" cm="1">
        <f t="array" aca="1" ref="AR16" ca="1">IF(AND($K16=1,ISNUMBER(INDIRECT(ADDRESS(ROW(),COLUMN()-_tziy_perc_gap)))), INDIRECT(ADDRESS(ROW(),COLUMN()-_tziy_perc_gap))*(1-AR$6)*(1-$BL$6), "")</f>
        <v/>
      </c>
      <c r="AS16" s="405" t="str" cm="1">
        <f t="array" aca="1" ref="AS16" ca="1">IF(AND($K16=1,ISNUMBER(INDIRECT(ADDRESS(ROW(),COLUMN()-_tziy_perc_gap)))), INDIRECT(ADDRESS(ROW(),COLUMN()-_tziy_perc_gap))*(1-AS$6)*(1-$BL$6), "")</f>
        <v/>
      </c>
      <c r="AT16" s="405" t="str" cm="1">
        <f t="array" aca="1" ref="AT16" ca="1">IF(AND($K16=1,ISNUMBER(INDIRECT(ADDRESS(ROW(),COLUMN()-_tziy_perc_gap)))), INDIRECT(ADDRESS(ROW(),COLUMN()-_tziy_perc_gap))*(1-AT$6)*(1-$BL$6), "")</f>
        <v/>
      </c>
      <c r="AU16" s="405" t="str" cm="1">
        <f t="array" aca="1" ref="AU16" ca="1">IF(AND($K16=1,ISNUMBER(INDIRECT(ADDRESS(ROW(),COLUMN()-_tziy_perc_gap)))), INDIRECT(ADDRESS(ROW(),COLUMN()-_tziy_perc_gap))*(1-AU$6)*(1-$BL$6), "")</f>
        <v/>
      </c>
      <c r="AV16" s="405" t="str" cm="1">
        <f t="array" aca="1" ref="AV16" ca="1">IF(AND($K16=1,ISNUMBER(INDIRECT(ADDRESS(ROW(),COLUMN()-_tziy_perc_gap)))), INDIRECT(ADDRESS(ROW(),COLUMN()-_tziy_perc_gap))*(1-AV$6)*(1-$BL$6), "")</f>
        <v/>
      </c>
      <c r="AW16" s="405" t="str" cm="1">
        <f t="array" aca="1" ref="AW16" ca="1">IF(AND($K16=1,ISNUMBER(INDIRECT(ADDRESS(ROW(),COLUMN()-_tziy_perc_gap)))), INDIRECT(ADDRESS(ROW(),COLUMN()-_tziy_perc_gap))*(1-AW$6)*(1-$BL$6), "")</f>
        <v/>
      </c>
      <c r="AX16" s="405" t="str" cm="1">
        <f t="array" aca="1" ref="AX16" ca="1">IF(AND($K16=1,ISNUMBER(INDIRECT(ADDRESS(ROW(),COLUMN()-_tziy_perc_gap)))), INDIRECT(ADDRESS(ROW(),COLUMN()-_tziy_perc_gap))*(1-AX$6)*(1-$BL$6), "")</f>
        <v/>
      </c>
      <c r="AY16" s="405" t="str" cm="1">
        <f t="array" aca="1" ref="AY16" ca="1">IF(AND($K16=1,ISNUMBER(INDIRECT(ADDRESS(ROW(),COLUMN()-_tziy_perc_gap)))), INDIRECT(ADDRESS(ROW(),COLUMN()-_tziy_perc_gap))*(1-AY$6)*(1-$BL$6), "")</f>
        <v/>
      </c>
      <c r="AZ16" s="405" t="str" cm="1">
        <f t="array" aca="1" ref="AZ16" ca="1">IF(AND($K16=1,ISNUMBER(INDIRECT(ADDRESS(ROW(),COLUMN()-_tziy_perc_gap)))), INDIRECT(ADDRESS(ROW(),COLUMN()-_tziy_perc_gap))*(1-AZ$6)*(1-$BL$6), "")</f>
        <v/>
      </c>
      <c r="BA16" s="405" t="str" cm="1">
        <f t="array" aca="1" ref="BA16" ca="1">IF(AND($K16=1,ISNUMBER(INDIRECT(ADDRESS(ROW(),COLUMN()-_tziy_perc_gap)))), INDIRECT(ADDRESS(ROW(),COLUMN()-_tziy_perc_gap))*(1-BA$6)*(1-$BL$6), "")</f>
        <v/>
      </c>
      <c r="BB16" s="406" t="str" cm="1">
        <f t="array" aca="1" ref="BB16" ca="1">IF(AND($K16=1,ISNUMBER(INDIRECT(ADDRESS(ROW(),COLUMN()-_tziy_perc_gap)))), INDIRECT(ADDRESS(ROW(),COLUMN()-_tziy_perc_gap))*(1-BB$6)*(1-$BL$6), "")</f>
        <v/>
      </c>
      <c r="BD16" s="396">
        <f t="shared" si="7"/>
        <v>0</v>
      </c>
      <c r="BE16" s="397">
        <f t="shared" si="8"/>
        <v>0</v>
      </c>
      <c r="BG16" s="398" t="str">
        <f t="shared" si="9"/>
        <v/>
      </c>
      <c r="BH16" s="428" t="str">
        <f t="shared" si="10"/>
        <v/>
      </c>
      <c r="BI16" s="399" t="str">
        <f t="shared" si="11"/>
        <v/>
      </c>
      <c r="BJ16" s="400" t="str">
        <f t="shared" si="12"/>
        <v/>
      </c>
      <c r="BK16" s="336"/>
      <c r="BL16" s="401"/>
    </row>
    <row r="17" spans="2:64" ht="14.95" customHeight="1" x14ac:dyDescent="0.25">
      <c r="B17" s="402">
        <v>8</v>
      </c>
      <c r="C17" s="595"/>
      <c r="D17" s="616"/>
      <c r="E17" s="611"/>
      <c r="F17" s="617"/>
      <c r="G17" s="618"/>
      <c r="H17" s="573"/>
      <c r="I17" s="619"/>
      <c r="J17" s="620"/>
      <c r="K17" s="403">
        <f t="shared" si="0"/>
        <v>0</v>
      </c>
      <c r="L17" s="888">
        <f t="shared" ca="1" si="1"/>
        <v>0</v>
      </c>
      <c r="M17" s="889">
        <f t="shared" si="2"/>
        <v>0.33333333333333331</v>
      </c>
      <c r="N17" s="890">
        <f t="shared" si="14"/>
        <v>0</v>
      </c>
      <c r="O17" s="890">
        <f t="shared" si="3"/>
        <v>0</v>
      </c>
      <c r="P17" s="890">
        <f t="shared" si="4"/>
        <v>0</v>
      </c>
      <c r="Q17" s="905" t="str">
        <f t="shared" si="15"/>
        <v>$S$17:$AH$17</v>
      </c>
      <c r="S17" s="635"/>
      <c r="T17" s="636"/>
      <c r="U17" s="636"/>
      <c r="V17" s="636"/>
      <c r="W17" s="636"/>
      <c r="X17" s="636"/>
      <c r="Y17" s="636"/>
      <c r="Z17" s="636"/>
      <c r="AA17" s="636"/>
      <c r="AB17" s="636"/>
      <c r="AC17" s="636"/>
      <c r="AD17" s="636"/>
      <c r="AE17" s="636"/>
      <c r="AF17" s="636"/>
      <c r="AG17" s="636"/>
      <c r="AH17" s="637"/>
      <c r="AI17" s="391"/>
      <c r="AJ17" s="394" t="str">
        <f t="shared" ca="1" si="5"/>
        <v/>
      </c>
      <c r="AK17" s="395" t="str">
        <f t="shared" si="6"/>
        <v/>
      </c>
      <c r="AM17" s="404" t="str" cm="1">
        <f t="array" aca="1" ref="AM17" ca="1">IF(AND($K17=1,ISNUMBER(INDIRECT(ADDRESS(ROW(),COLUMN()-_tziy_perc_gap)))), INDIRECT(ADDRESS(ROW(),COLUMN()-_tziy_perc_gap))*(1-AM$6)*(1-$BL$6), "")</f>
        <v/>
      </c>
      <c r="AN17" s="405" t="str" cm="1">
        <f t="array" aca="1" ref="AN17" ca="1">IF(AND($K17=1,ISNUMBER(INDIRECT(ADDRESS(ROW(),COLUMN()-_tziy_perc_gap)))), INDIRECT(ADDRESS(ROW(),COLUMN()-_tziy_perc_gap))*(1-AN$6)*(1-$BL$6), "")</f>
        <v/>
      </c>
      <c r="AO17" s="405" t="str" cm="1">
        <f t="array" aca="1" ref="AO17" ca="1">IF(AND($K17=1,ISNUMBER(INDIRECT(ADDRESS(ROW(),COLUMN()-_tziy_perc_gap)))), INDIRECT(ADDRESS(ROW(),COLUMN()-_tziy_perc_gap))*(1-AO$6)*(1-$BL$6), "")</f>
        <v/>
      </c>
      <c r="AP17" s="405" t="str" cm="1">
        <f t="array" aca="1" ref="AP17" ca="1">IF(AND($K17=1,ISNUMBER(INDIRECT(ADDRESS(ROW(),COLUMN()-_tziy_perc_gap)))), INDIRECT(ADDRESS(ROW(),COLUMN()-_tziy_perc_gap))*(1-AP$6)*(1-$BL$6), "")</f>
        <v/>
      </c>
      <c r="AQ17" s="405" t="str" cm="1">
        <f t="array" aca="1" ref="AQ17" ca="1">IF(AND($K17=1,ISNUMBER(INDIRECT(ADDRESS(ROW(),COLUMN()-_tziy_perc_gap)))), INDIRECT(ADDRESS(ROW(),COLUMN()-_tziy_perc_gap))*(1-AQ$6)*(1-$BL$6), "")</f>
        <v/>
      </c>
      <c r="AR17" s="405" t="str" cm="1">
        <f t="array" aca="1" ref="AR17" ca="1">IF(AND($K17=1,ISNUMBER(INDIRECT(ADDRESS(ROW(),COLUMN()-_tziy_perc_gap)))), INDIRECT(ADDRESS(ROW(),COLUMN()-_tziy_perc_gap))*(1-AR$6)*(1-$BL$6), "")</f>
        <v/>
      </c>
      <c r="AS17" s="405" t="str" cm="1">
        <f t="array" aca="1" ref="AS17" ca="1">IF(AND($K17=1,ISNUMBER(INDIRECT(ADDRESS(ROW(),COLUMN()-_tziy_perc_gap)))), INDIRECT(ADDRESS(ROW(),COLUMN()-_tziy_perc_gap))*(1-AS$6)*(1-$BL$6), "")</f>
        <v/>
      </c>
      <c r="AT17" s="405" t="str" cm="1">
        <f t="array" aca="1" ref="AT17" ca="1">IF(AND($K17=1,ISNUMBER(INDIRECT(ADDRESS(ROW(),COLUMN()-_tziy_perc_gap)))), INDIRECT(ADDRESS(ROW(),COLUMN()-_tziy_perc_gap))*(1-AT$6)*(1-$BL$6), "")</f>
        <v/>
      </c>
      <c r="AU17" s="405" t="str" cm="1">
        <f t="array" aca="1" ref="AU17" ca="1">IF(AND($K17=1,ISNUMBER(INDIRECT(ADDRESS(ROW(),COLUMN()-_tziy_perc_gap)))), INDIRECT(ADDRESS(ROW(),COLUMN()-_tziy_perc_gap))*(1-AU$6)*(1-$BL$6), "")</f>
        <v/>
      </c>
      <c r="AV17" s="405" t="str" cm="1">
        <f t="array" aca="1" ref="AV17" ca="1">IF(AND($K17=1,ISNUMBER(INDIRECT(ADDRESS(ROW(),COLUMN()-_tziy_perc_gap)))), INDIRECT(ADDRESS(ROW(),COLUMN()-_tziy_perc_gap))*(1-AV$6)*(1-$BL$6), "")</f>
        <v/>
      </c>
      <c r="AW17" s="405" t="str" cm="1">
        <f t="array" aca="1" ref="AW17" ca="1">IF(AND($K17=1,ISNUMBER(INDIRECT(ADDRESS(ROW(),COLUMN()-_tziy_perc_gap)))), INDIRECT(ADDRESS(ROW(),COLUMN()-_tziy_perc_gap))*(1-AW$6)*(1-$BL$6), "")</f>
        <v/>
      </c>
      <c r="AX17" s="405" t="str" cm="1">
        <f t="array" aca="1" ref="AX17" ca="1">IF(AND($K17=1,ISNUMBER(INDIRECT(ADDRESS(ROW(),COLUMN()-_tziy_perc_gap)))), INDIRECT(ADDRESS(ROW(),COLUMN()-_tziy_perc_gap))*(1-AX$6)*(1-$BL$6), "")</f>
        <v/>
      </c>
      <c r="AY17" s="405" t="str" cm="1">
        <f t="array" aca="1" ref="AY17" ca="1">IF(AND($K17=1,ISNUMBER(INDIRECT(ADDRESS(ROW(),COLUMN()-_tziy_perc_gap)))), INDIRECT(ADDRESS(ROW(),COLUMN()-_tziy_perc_gap))*(1-AY$6)*(1-$BL$6), "")</f>
        <v/>
      </c>
      <c r="AZ17" s="405" t="str" cm="1">
        <f t="array" aca="1" ref="AZ17" ca="1">IF(AND($K17=1,ISNUMBER(INDIRECT(ADDRESS(ROW(),COLUMN()-_tziy_perc_gap)))), INDIRECT(ADDRESS(ROW(),COLUMN()-_tziy_perc_gap))*(1-AZ$6)*(1-$BL$6), "")</f>
        <v/>
      </c>
      <c r="BA17" s="405" t="str" cm="1">
        <f t="array" aca="1" ref="BA17" ca="1">IF(AND($K17=1,ISNUMBER(INDIRECT(ADDRESS(ROW(),COLUMN()-_tziy_perc_gap)))), INDIRECT(ADDRESS(ROW(),COLUMN()-_tziy_perc_gap))*(1-BA$6)*(1-$BL$6), "")</f>
        <v/>
      </c>
      <c r="BB17" s="406" t="str" cm="1">
        <f t="array" aca="1" ref="BB17" ca="1">IF(AND($K17=1,ISNUMBER(INDIRECT(ADDRESS(ROW(),COLUMN()-_tziy_perc_gap)))), INDIRECT(ADDRESS(ROW(),COLUMN()-_tziy_perc_gap))*(1-BB$6)*(1-$BL$6), "")</f>
        <v/>
      </c>
      <c r="BD17" s="396">
        <f t="shared" si="7"/>
        <v>0</v>
      </c>
      <c r="BE17" s="397">
        <f t="shared" si="8"/>
        <v>0</v>
      </c>
      <c r="BG17" s="398" t="str">
        <f t="shared" si="9"/>
        <v/>
      </c>
      <c r="BH17" s="428" t="str">
        <f t="shared" si="10"/>
        <v/>
      </c>
      <c r="BI17" s="399" t="str">
        <f t="shared" si="11"/>
        <v/>
      </c>
      <c r="BJ17" s="400" t="str">
        <f t="shared" si="12"/>
        <v/>
      </c>
      <c r="BK17" s="336"/>
      <c r="BL17" s="401" t="str">
        <f t="shared" si="13"/>
        <v/>
      </c>
    </row>
    <row r="18" spans="2:64" ht="14.95" customHeight="1" x14ac:dyDescent="0.25">
      <c r="B18" s="402">
        <v>9</v>
      </c>
      <c r="C18" s="595"/>
      <c r="D18" s="616"/>
      <c r="E18" s="611"/>
      <c r="F18" s="617"/>
      <c r="G18" s="618"/>
      <c r="H18" s="573"/>
      <c r="I18" s="619"/>
      <c r="J18" s="620"/>
      <c r="K18" s="403">
        <f t="shared" si="0"/>
        <v>0</v>
      </c>
      <c r="L18" s="888">
        <f t="shared" ca="1" si="1"/>
        <v>0</v>
      </c>
      <c r="M18" s="889">
        <f t="shared" si="2"/>
        <v>0.33333333333333331</v>
      </c>
      <c r="N18" s="890">
        <f t="shared" si="14"/>
        <v>0</v>
      </c>
      <c r="O18" s="890">
        <f t="shared" si="3"/>
        <v>0</v>
      </c>
      <c r="P18" s="890">
        <f t="shared" si="4"/>
        <v>0</v>
      </c>
      <c r="Q18" s="905" t="str">
        <f t="shared" si="15"/>
        <v>$S$18:$AH$18</v>
      </c>
      <c r="S18" s="635"/>
      <c r="T18" s="636"/>
      <c r="U18" s="636"/>
      <c r="V18" s="636"/>
      <c r="W18" s="636"/>
      <c r="X18" s="636"/>
      <c r="Y18" s="636"/>
      <c r="Z18" s="636"/>
      <c r="AA18" s="636"/>
      <c r="AB18" s="636"/>
      <c r="AC18" s="636"/>
      <c r="AD18" s="636"/>
      <c r="AE18" s="636"/>
      <c r="AF18" s="636"/>
      <c r="AG18" s="636"/>
      <c r="AH18" s="637"/>
      <c r="AI18" s="391"/>
      <c r="AJ18" s="394" t="str">
        <f t="shared" ca="1" si="5"/>
        <v/>
      </c>
      <c r="AK18" s="395" t="str">
        <f t="shared" si="6"/>
        <v/>
      </c>
      <c r="AM18" s="404" t="str" cm="1">
        <f t="array" aca="1" ref="AM18" ca="1">IF(AND($K18=1,ISNUMBER(INDIRECT(ADDRESS(ROW(),COLUMN()-_tziy_perc_gap)))), INDIRECT(ADDRESS(ROW(),COLUMN()-_tziy_perc_gap))*(1-AM$6)*(1-$BL$6), "")</f>
        <v/>
      </c>
      <c r="AN18" s="405" t="str" cm="1">
        <f t="array" aca="1" ref="AN18" ca="1">IF(AND($K18=1,ISNUMBER(INDIRECT(ADDRESS(ROW(),COLUMN()-_tziy_perc_gap)))), INDIRECT(ADDRESS(ROW(),COLUMN()-_tziy_perc_gap))*(1-AN$6)*(1-$BL$6), "")</f>
        <v/>
      </c>
      <c r="AO18" s="405" t="str" cm="1">
        <f t="array" aca="1" ref="AO18" ca="1">IF(AND($K18=1,ISNUMBER(INDIRECT(ADDRESS(ROW(),COLUMN()-_tziy_perc_gap)))), INDIRECT(ADDRESS(ROW(),COLUMN()-_tziy_perc_gap))*(1-AO$6)*(1-$BL$6), "")</f>
        <v/>
      </c>
      <c r="AP18" s="405" t="str" cm="1">
        <f t="array" aca="1" ref="AP18" ca="1">IF(AND($K18=1,ISNUMBER(INDIRECT(ADDRESS(ROW(),COLUMN()-_tziy_perc_gap)))), INDIRECT(ADDRESS(ROW(),COLUMN()-_tziy_perc_gap))*(1-AP$6)*(1-$BL$6), "")</f>
        <v/>
      </c>
      <c r="AQ18" s="405" t="str" cm="1">
        <f t="array" aca="1" ref="AQ18" ca="1">IF(AND($K18=1,ISNUMBER(INDIRECT(ADDRESS(ROW(),COLUMN()-_tziy_perc_gap)))), INDIRECT(ADDRESS(ROW(),COLUMN()-_tziy_perc_gap))*(1-AQ$6)*(1-$BL$6), "")</f>
        <v/>
      </c>
      <c r="AR18" s="405" t="str" cm="1">
        <f t="array" aca="1" ref="AR18" ca="1">IF(AND($K18=1,ISNUMBER(INDIRECT(ADDRESS(ROW(),COLUMN()-_tziy_perc_gap)))), INDIRECT(ADDRESS(ROW(),COLUMN()-_tziy_perc_gap))*(1-AR$6)*(1-$BL$6), "")</f>
        <v/>
      </c>
      <c r="AS18" s="405" t="str" cm="1">
        <f t="array" aca="1" ref="AS18" ca="1">IF(AND($K18=1,ISNUMBER(INDIRECT(ADDRESS(ROW(),COLUMN()-_tziy_perc_gap)))), INDIRECT(ADDRESS(ROW(),COLUMN()-_tziy_perc_gap))*(1-AS$6)*(1-$BL$6), "")</f>
        <v/>
      </c>
      <c r="AT18" s="405" t="str" cm="1">
        <f t="array" aca="1" ref="AT18" ca="1">IF(AND($K18=1,ISNUMBER(INDIRECT(ADDRESS(ROW(),COLUMN()-_tziy_perc_gap)))), INDIRECT(ADDRESS(ROW(),COLUMN()-_tziy_perc_gap))*(1-AT$6)*(1-$BL$6), "")</f>
        <v/>
      </c>
      <c r="AU18" s="405" t="str" cm="1">
        <f t="array" aca="1" ref="AU18" ca="1">IF(AND($K18=1,ISNUMBER(INDIRECT(ADDRESS(ROW(),COLUMN()-_tziy_perc_gap)))), INDIRECT(ADDRESS(ROW(),COLUMN()-_tziy_perc_gap))*(1-AU$6)*(1-$BL$6), "")</f>
        <v/>
      </c>
      <c r="AV18" s="405" t="str" cm="1">
        <f t="array" aca="1" ref="AV18" ca="1">IF(AND($K18=1,ISNUMBER(INDIRECT(ADDRESS(ROW(),COLUMN()-_tziy_perc_gap)))), INDIRECT(ADDRESS(ROW(),COLUMN()-_tziy_perc_gap))*(1-AV$6)*(1-$BL$6), "")</f>
        <v/>
      </c>
      <c r="AW18" s="405" t="str" cm="1">
        <f t="array" aca="1" ref="AW18" ca="1">IF(AND($K18=1,ISNUMBER(INDIRECT(ADDRESS(ROW(),COLUMN()-_tziy_perc_gap)))), INDIRECT(ADDRESS(ROW(),COLUMN()-_tziy_perc_gap))*(1-AW$6)*(1-$BL$6), "")</f>
        <v/>
      </c>
      <c r="AX18" s="405" t="str" cm="1">
        <f t="array" aca="1" ref="AX18" ca="1">IF(AND($K18=1,ISNUMBER(INDIRECT(ADDRESS(ROW(),COLUMN()-_tziy_perc_gap)))), INDIRECT(ADDRESS(ROW(),COLUMN()-_tziy_perc_gap))*(1-AX$6)*(1-$BL$6), "")</f>
        <v/>
      </c>
      <c r="AY18" s="405" t="str" cm="1">
        <f t="array" aca="1" ref="AY18" ca="1">IF(AND($K18=1,ISNUMBER(INDIRECT(ADDRESS(ROW(),COLUMN()-_tziy_perc_gap)))), INDIRECT(ADDRESS(ROW(),COLUMN()-_tziy_perc_gap))*(1-AY$6)*(1-$BL$6), "")</f>
        <v/>
      </c>
      <c r="AZ18" s="405" t="str" cm="1">
        <f t="array" aca="1" ref="AZ18" ca="1">IF(AND($K18=1,ISNUMBER(INDIRECT(ADDRESS(ROW(),COLUMN()-_tziy_perc_gap)))), INDIRECT(ADDRESS(ROW(),COLUMN()-_tziy_perc_gap))*(1-AZ$6)*(1-$BL$6), "")</f>
        <v/>
      </c>
      <c r="BA18" s="405" t="str" cm="1">
        <f t="array" aca="1" ref="BA18" ca="1">IF(AND($K18=1,ISNUMBER(INDIRECT(ADDRESS(ROW(),COLUMN()-_tziy_perc_gap)))), INDIRECT(ADDRESS(ROW(),COLUMN()-_tziy_perc_gap))*(1-BA$6)*(1-$BL$6), "")</f>
        <v/>
      </c>
      <c r="BB18" s="406" t="str" cm="1">
        <f t="array" aca="1" ref="BB18" ca="1">IF(AND($K18=1,ISNUMBER(INDIRECT(ADDRESS(ROW(),COLUMN()-_tziy_perc_gap)))), INDIRECT(ADDRESS(ROW(),COLUMN()-_tziy_perc_gap))*(1-BB$6)*(1-$BL$6), "")</f>
        <v/>
      </c>
      <c r="BD18" s="396">
        <f t="shared" si="7"/>
        <v>0</v>
      </c>
      <c r="BE18" s="397">
        <f t="shared" si="8"/>
        <v>0</v>
      </c>
      <c r="BG18" s="398" t="str">
        <f t="shared" si="9"/>
        <v/>
      </c>
      <c r="BH18" s="428" t="str">
        <f t="shared" si="10"/>
        <v/>
      </c>
      <c r="BI18" s="399" t="str">
        <f t="shared" si="11"/>
        <v/>
      </c>
      <c r="BJ18" s="400" t="str">
        <f t="shared" si="12"/>
        <v/>
      </c>
      <c r="BK18" s="336"/>
      <c r="BL18" s="401" t="str">
        <f t="shared" si="13"/>
        <v/>
      </c>
    </row>
    <row r="19" spans="2:64" ht="14.95" customHeight="1" x14ac:dyDescent="0.25">
      <c r="B19" s="402">
        <v>10</v>
      </c>
      <c r="C19" s="598"/>
      <c r="D19" s="621"/>
      <c r="E19" s="611"/>
      <c r="F19" s="622"/>
      <c r="G19" s="623"/>
      <c r="H19" s="576"/>
      <c r="I19" s="624"/>
      <c r="J19" s="620"/>
      <c r="K19" s="403">
        <f t="shared" si="0"/>
        <v>0</v>
      </c>
      <c r="L19" s="888">
        <f t="shared" ca="1" si="1"/>
        <v>0</v>
      </c>
      <c r="M19" s="889">
        <f t="shared" si="2"/>
        <v>0.33333333333333331</v>
      </c>
      <c r="N19" s="890">
        <f t="shared" si="14"/>
        <v>0</v>
      </c>
      <c r="O19" s="890">
        <f t="shared" si="3"/>
        <v>0</v>
      </c>
      <c r="P19" s="890">
        <f t="shared" si="4"/>
        <v>0</v>
      </c>
      <c r="Q19" s="905" t="str">
        <f t="shared" si="15"/>
        <v>$S$19:$AH$19</v>
      </c>
      <c r="S19" s="635"/>
      <c r="T19" s="636"/>
      <c r="U19" s="636"/>
      <c r="V19" s="636"/>
      <c r="W19" s="636"/>
      <c r="X19" s="636"/>
      <c r="Y19" s="636"/>
      <c r="Z19" s="636"/>
      <c r="AA19" s="636"/>
      <c r="AB19" s="636"/>
      <c r="AC19" s="636"/>
      <c r="AD19" s="636"/>
      <c r="AE19" s="636"/>
      <c r="AF19" s="636"/>
      <c r="AG19" s="636"/>
      <c r="AH19" s="637"/>
      <c r="AI19" s="391"/>
      <c r="AJ19" s="394" t="str">
        <f t="shared" ca="1" si="5"/>
        <v/>
      </c>
      <c r="AK19" s="395" t="str">
        <f t="shared" si="6"/>
        <v/>
      </c>
      <c r="AM19" s="404" t="str" cm="1">
        <f t="array" aca="1" ref="AM19" ca="1">IF(AND($K19=1,ISNUMBER(INDIRECT(ADDRESS(ROW(),COLUMN()-_tziy_perc_gap)))), INDIRECT(ADDRESS(ROW(),COLUMN()-_tziy_perc_gap))*(1-AM$6)*(1-$BL$6), "")</f>
        <v/>
      </c>
      <c r="AN19" s="405" t="str" cm="1">
        <f t="array" aca="1" ref="AN19" ca="1">IF(AND($K19=1,ISNUMBER(INDIRECT(ADDRESS(ROW(),COLUMN()-_tziy_perc_gap)))), INDIRECT(ADDRESS(ROW(),COLUMN()-_tziy_perc_gap))*(1-AN$6)*(1-$BL$6), "")</f>
        <v/>
      </c>
      <c r="AO19" s="405" t="str" cm="1">
        <f t="array" aca="1" ref="AO19" ca="1">IF(AND($K19=1,ISNUMBER(INDIRECT(ADDRESS(ROW(),COLUMN()-_tziy_perc_gap)))), INDIRECT(ADDRESS(ROW(),COLUMN()-_tziy_perc_gap))*(1-AO$6)*(1-$BL$6), "")</f>
        <v/>
      </c>
      <c r="AP19" s="405" t="str" cm="1">
        <f t="array" aca="1" ref="AP19" ca="1">IF(AND($K19=1,ISNUMBER(INDIRECT(ADDRESS(ROW(),COLUMN()-_tziy_perc_gap)))), INDIRECT(ADDRESS(ROW(),COLUMN()-_tziy_perc_gap))*(1-AP$6)*(1-$BL$6), "")</f>
        <v/>
      </c>
      <c r="AQ19" s="405" t="str" cm="1">
        <f t="array" aca="1" ref="AQ19" ca="1">IF(AND($K19=1,ISNUMBER(INDIRECT(ADDRESS(ROW(),COLUMN()-_tziy_perc_gap)))), INDIRECT(ADDRESS(ROW(),COLUMN()-_tziy_perc_gap))*(1-AQ$6)*(1-$BL$6), "")</f>
        <v/>
      </c>
      <c r="AR19" s="405" t="str" cm="1">
        <f t="array" aca="1" ref="AR19" ca="1">IF(AND($K19=1,ISNUMBER(INDIRECT(ADDRESS(ROW(),COLUMN()-_tziy_perc_gap)))), INDIRECT(ADDRESS(ROW(),COLUMN()-_tziy_perc_gap))*(1-AR$6)*(1-$BL$6), "")</f>
        <v/>
      </c>
      <c r="AS19" s="405" t="str" cm="1">
        <f t="array" aca="1" ref="AS19" ca="1">IF(AND($K19=1,ISNUMBER(INDIRECT(ADDRESS(ROW(),COLUMN()-_tziy_perc_gap)))), INDIRECT(ADDRESS(ROW(),COLUMN()-_tziy_perc_gap))*(1-AS$6)*(1-$BL$6), "")</f>
        <v/>
      </c>
      <c r="AT19" s="405" t="str" cm="1">
        <f t="array" aca="1" ref="AT19" ca="1">IF(AND($K19=1,ISNUMBER(INDIRECT(ADDRESS(ROW(),COLUMN()-_tziy_perc_gap)))), INDIRECT(ADDRESS(ROW(),COLUMN()-_tziy_perc_gap))*(1-AT$6)*(1-$BL$6), "")</f>
        <v/>
      </c>
      <c r="AU19" s="405" t="str" cm="1">
        <f t="array" aca="1" ref="AU19" ca="1">IF(AND($K19=1,ISNUMBER(INDIRECT(ADDRESS(ROW(),COLUMN()-_tziy_perc_gap)))), INDIRECT(ADDRESS(ROW(),COLUMN()-_tziy_perc_gap))*(1-AU$6)*(1-$BL$6), "")</f>
        <v/>
      </c>
      <c r="AV19" s="405" t="str" cm="1">
        <f t="array" aca="1" ref="AV19" ca="1">IF(AND($K19=1,ISNUMBER(INDIRECT(ADDRESS(ROW(),COLUMN()-_tziy_perc_gap)))), INDIRECT(ADDRESS(ROW(),COLUMN()-_tziy_perc_gap))*(1-AV$6)*(1-$BL$6), "")</f>
        <v/>
      </c>
      <c r="AW19" s="405" t="str" cm="1">
        <f t="array" aca="1" ref="AW19" ca="1">IF(AND($K19=1,ISNUMBER(INDIRECT(ADDRESS(ROW(),COLUMN()-_tziy_perc_gap)))), INDIRECT(ADDRESS(ROW(),COLUMN()-_tziy_perc_gap))*(1-AW$6)*(1-$BL$6), "")</f>
        <v/>
      </c>
      <c r="AX19" s="405" t="str" cm="1">
        <f t="array" aca="1" ref="AX19" ca="1">IF(AND($K19=1,ISNUMBER(INDIRECT(ADDRESS(ROW(),COLUMN()-_tziy_perc_gap)))), INDIRECT(ADDRESS(ROW(),COLUMN()-_tziy_perc_gap))*(1-AX$6)*(1-$BL$6), "")</f>
        <v/>
      </c>
      <c r="AY19" s="405" t="str" cm="1">
        <f t="array" aca="1" ref="AY19" ca="1">IF(AND($K19=1,ISNUMBER(INDIRECT(ADDRESS(ROW(),COLUMN()-_tziy_perc_gap)))), INDIRECT(ADDRESS(ROW(),COLUMN()-_tziy_perc_gap))*(1-AY$6)*(1-$BL$6), "")</f>
        <v/>
      </c>
      <c r="AZ19" s="405" t="str" cm="1">
        <f t="array" aca="1" ref="AZ19" ca="1">IF(AND($K19=1,ISNUMBER(INDIRECT(ADDRESS(ROW(),COLUMN()-_tziy_perc_gap)))), INDIRECT(ADDRESS(ROW(),COLUMN()-_tziy_perc_gap))*(1-AZ$6)*(1-$BL$6), "")</f>
        <v/>
      </c>
      <c r="BA19" s="405" t="str" cm="1">
        <f t="array" aca="1" ref="BA19" ca="1">IF(AND($K19=1,ISNUMBER(INDIRECT(ADDRESS(ROW(),COLUMN()-_tziy_perc_gap)))), INDIRECT(ADDRESS(ROW(),COLUMN()-_tziy_perc_gap))*(1-BA$6)*(1-$BL$6), "")</f>
        <v/>
      </c>
      <c r="BB19" s="406" t="str" cm="1">
        <f t="array" aca="1" ref="BB19" ca="1">IF(AND($K19=1,ISNUMBER(INDIRECT(ADDRESS(ROW(),COLUMN()-_tziy_perc_gap)))), INDIRECT(ADDRESS(ROW(),COLUMN()-_tziy_perc_gap))*(1-BB$6)*(1-$BL$6), "")</f>
        <v/>
      </c>
      <c r="BD19" s="396">
        <f t="shared" si="7"/>
        <v>0</v>
      </c>
      <c r="BE19" s="397">
        <f t="shared" si="8"/>
        <v>0</v>
      </c>
      <c r="BG19" s="398" t="str">
        <f t="shared" si="9"/>
        <v/>
      </c>
      <c r="BH19" s="428" t="str">
        <f t="shared" si="10"/>
        <v/>
      </c>
      <c r="BI19" s="399" t="str">
        <f t="shared" si="11"/>
        <v/>
      </c>
      <c r="BJ19" s="400" t="str">
        <f t="shared" si="12"/>
        <v/>
      </c>
      <c r="BK19" s="336"/>
      <c r="BL19" s="401" t="str">
        <f t="shared" si="13"/>
        <v/>
      </c>
    </row>
    <row r="20" spans="2:64" ht="14.95" customHeight="1" x14ac:dyDescent="0.25">
      <c r="B20" s="402">
        <v>11</v>
      </c>
      <c r="C20" s="598"/>
      <c r="D20" s="621"/>
      <c r="E20" s="611"/>
      <c r="F20" s="622"/>
      <c r="G20" s="623"/>
      <c r="H20" s="576"/>
      <c r="I20" s="624"/>
      <c r="J20" s="620"/>
      <c r="K20" s="403">
        <f t="shared" si="0"/>
        <v>0</v>
      </c>
      <c r="L20" s="888">
        <f t="shared" ca="1" si="1"/>
        <v>0</v>
      </c>
      <c r="M20" s="889">
        <f t="shared" si="2"/>
        <v>0.33333333333333331</v>
      </c>
      <c r="N20" s="890">
        <f t="shared" si="14"/>
        <v>0</v>
      </c>
      <c r="O20" s="890">
        <f t="shared" si="3"/>
        <v>0</v>
      </c>
      <c r="P20" s="890">
        <f t="shared" si="4"/>
        <v>0</v>
      </c>
      <c r="Q20" s="905" t="str">
        <f t="shared" si="15"/>
        <v>$S$20:$AH$20</v>
      </c>
      <c r="S20" s="635"/>
      <c r="T20" s="636"/>
      <c r="U20" s="636"/>
      <c r="V20" s="636"/>
      <c r="W20" s="636"/>
      <c r="X20" s="636"/>
      <c r="Y20" s="636"/>
      <c r="Z20" s="636"/>
      <c r="AA20" s="636"/>
      <c r="AB20" s="636"/>
      <c r="AC20" s="636"/>
      <c r="AD20" s="636"/>
      <c r="AE20" s="636"/>
      <c r="AF20" s="636"/>
      <c r="AG20" s="636"/>
      <c r="AH20" s="637"/>
      <c r="AI20" s="391"/>
      <c r="AJ20" s="394" t="str">
        <f t="shared" ca="1" si="5"/>
        <v/>
      </c>
      <c r="AK20" s="395" t="str">
        <f t="shared" si="6"/>
        <v/>
      </c>
      <c r="AM20" s="404" t="str" cm="1">
        <f t="array" aca="1" ref="AM20" ca="1">IF(AND($K20=1,ISNUMBER(INDIRECT(ADDRESS(ROW(),COLUMN()-_tziy_perc_gap)))), INDIRECT(ADDRESS(ROW(),COLUMN()-_tziy_perc_gap))*(1-AM$6)*(1-$BL$6), "")</f>
        <v/>
      </c>
      <c r="AN20" s="405" t="str" cm="1">
        <f t="array" aca="1" ref="AN20" ca="1">IF(AND($K20=1,ISNUMBER(INDIRECT(ADDRESS(ROW(),COLUMN()-_tziy_perc_gap)))), INDIRECT(ADDRESS(ROW(),COLUMN()-_tziy_perc_gap))*(1-AN$6)*(1-$BL$6), "")</f>
        <v/>
      </c>
      <c r="AO20" s="405" t="str" cm="1">
        <f t="array" aca="1" ref="AO20" ca="1">IF(AND($K20=1,ISNUMBER(INDIRECT(ADDRESS(ROW(),COLUMN()-_tziy_perc_gap)))), INDIRECT(ADDRESS(ROW(),COLUMN()-_tziy_perc_gap))*(1-AO$6)*(1-$BL$6), "")</f>
        <v/>
      </c>
      <c r="AP20" s="405" t="str" cm="1">
        <f t="array" aca="1" ref="AP20" ca="1">IF(AND($K20=1,ISNUMBER(INDIRECT(ADDRESS(ROW(),COLUMN()-_tziy_perc_gap)))), INDIRECT(ADDRESS(ROW(),COLUMN()-_tziy_perc_gap))*(1-AP$6)*(1-$BL$6), "")</f>
        <v/>
      </c>
      <c r="AQ20" s="405" t="str" cm="1">
        <f t="array" aca="1" ref="AQ20" ca="1">IF(AND($K20=1,ISNUMBER(INDIRECT(ADDRESS(ROW(),COLUMN()-_tziy_perc_gap)))), INDIRECT(ADDRESS(ROW(),COLUMN()-_tziy_perc_gap))*(1-AQ$6)*(1-$BL$6), "")</f>
        <v/>
      </c>
      <c r="AR20" s="405" t="str" cm="1">
        <f t="array" aca="1" ref="AR20" ca="1">IF(AND($K20=1,ISNUMBER(INDIRECT(ADDRESS(ROW(),COLUMN()-_tziy_perc_gap)))), INDIRECT(ADDRESS(ROW(),COLUMN()-_tziy_perc_gap))*(1-AR$6)*(1-$BL$6), "")</f>
        <v/>
      </c>
      <c r="AS20" s="405" t="str" cm="1">
        <f t="array" aca="1" ref="AS20" ca="1">IF(AND($K20=1,ISNUMBER(INDIRECT(ADDRESS(ROW(),COLUMN()-_tziy_perc_gap)))), INDIRECT(ADDRESS(ROW(),COLUMN()-_tziy_perc_gap))*(1-AS$6)*(1-$BL$6), "")</f>
        <v/>
      </c>
      <c r="AT20" s="405" t="str" cm="1">
        <f t="array" aca="1" ref="AT20" ca="1">IF(AND($K20=1,ISNUMBER(INDIRECT(ADDRESS(ROW(),COLUMN()-_tziy_perc_gap)))), INDIRECT(ADDRESS(ROW(),COLUMN()-_tziy_perc_gap))*(1-AT$6)*(1-$BL$6), "")</f>
        <v/>
      </c>
      <c r="AU20" s="405" t="str" cm="1">
        <f t="array" aca="1" ref="AU20" ca="1">IF(AND($K20=1,ISNUMBER(INDIRECT(ADDRESS(ROW(),COLUMN()-_tziy_perc_gap)))), INDIRECT(ADDRESS(ROW(),COLUMN()-_tziy_perc_gap))*(1-AU$6)*(1-$BL$6), "")</f>
        <v/>
      </c>
      <c r="AV20" s="405" t="str" cm="1">
        <f t="array" aca="1" ref="AV20" ca="1">IF(AND($K20=1,ISNUMBER(INDIRECT(ADDRESS(ROW(),COLUMN()-_tziy_perc_gap)))), INDIRECT(ADDRESS(ROW(),COLUMN()-_tziy_perc_gap))*(1-AV$6)*(1-$BL$6), "")</f>
        <v/>
      </c>
      <c r="AW20" s="405" t="str" cm="1">
        <f t="array" aca="1" ref="AW20" ca="1">IF(AND($K20=1,ISNUMBER(INDIRECT(ADDRESS(ROW(),COLUMN()-_tziy_perc_gap)))), INDIRECT(ADDRESS(ROW(),COLUMN()-_tziy_perc_gap))*(1-AW$6)*(1-$BL$6), "")</f>
        <v/>
      </c>
      <c r="AX20" s="405" t="str" cm="1">
        <f t="array" aca="1" ref="AX20" ca="1">IF(AND($K20=1,ISNUMBER(INDIRECT(ADDRESS(ROW(),COLUMN()-_tziy_perc_gap)))), INDIRECT(ADDRESS(ROW(),COLUMN()-_tziy_perc_gap))*(1-AX$6)*(1-$BL$6), "")</f>
        <v/>
      </c>
      <c r="AY20" s="405" t="str" cm="1">
        <f t="array" aca="1" ref="AY20" ca="1">IF(AND($K20=1,ISNUMBER(INDIRECT(ADDRESS(ROW(),COLUMN()-_tziy_perc_gap)))), INDIRECT(ADDRESS(ROW(),COLUMN()-_tziy_perc_gap))*(1-AY$6)*(1-$BL$6), "")</f>
        <v/>
      </c>
      <c r="AZ20" s="405" t="str" cm="1">
        <f t="array" aca="1" ref="AZ20" ca="1">IF(AND($K20=1,ISNUMBER(INDIRECT(ADDRESS(ROW(),COLUMN()-_tziy_perc_gap)))), INDIRECT(ADDRESS(ROW(),COLUMN()-_tziy_perc_gap))*(1-AZ$6)*(1-$BL$6), "")</f>
        <v/>
      </c>
      <c r="BA20" s="405" t="str" cm="1">
        <f t="array" aca="1" ref="BA20" ca="1">IF(AND($K20=1,ISNUMBER(INDIRECT(ADDRESS(ROW(),COLUMN()-_tziy_perc_gap)))), INDIRECT(ADDRESS(ROW(),COLUMN()-_tziy_perc_gap))*(1-BA$6)*(1-$BL$6), "")</f>
        <v/>
      </c>
      <c r="BB20" s="406" t="str" cm="1">
        <f t="array" aca="1" ref="BB20" ca="1">IF(AND($K20=1,ISNUMBER(INDIRECT(ADDRESS(ROW(),COLUMN()-_tziy_perc_gap)))), INDIRECT(ADDRESS(ROW(),COLUMN()-_tziy_perc_gap))*(1-BB$6)*(1-$BL$6), "")</f>
        <v/>
      </c>
      <c r="BD20" s="396">
        <f t="shared" si="7"/>
        <v>0</v>
      </c>
      <c r="BE20" s="397">
        <f t="shared" si="8"/>
        <v>0</v>
      </c>
      <c r="BG20" s="398" t="str">
        <f t="shared" si="9"/>
        <v/>
      </c>
      <c r="BH20" s="428" t="str">
        <f t="shared" si="10"/>
        <v/>
      </c>
      <c r="BI20" s="399" t="str">
        <f t="shared" si="11"/>
        <v/>
      </c>
      <c r="BJ20" s="400" t="str">
        <f t="shared" si="12"/>
        <v/>
      </c>
      <c r="BK20" s="336"/>
      <c r="BL20" s="401" t="str">
        <f t="shared" si="13"/>
        <v/>
      </c>
    </row>
    <row r="21" spans="2:64" ht="14.95" customHeight="1" x14ac:dyDescent="0.25">
      <c r="B21" s="402">
        <v>12</v>
      </c>
      <c r="C21" s="598"/>
      <c r="D21" s="621"/>
      <c r="E21" s="611"/>
      <c r="F21" s="622"/>
      <c r="G21" s="623"/>
      <c r="H21" s="576"/>
      <c r="I21" s="624"/>
      <c r="J21" s="620"/>
      <c r="K21" s="403">
        <f t="shared" si="0"/>
        <v>0</v>
      </c>
      <c r="L21" s="888">
        <f t="shared" ca="1" si="1"/>
        <v>0</v>
      </c>
      <c r="M21" s="889">
        <f t="shared" si="2"/>
        <v>0.33333333333333331</v>
      </c>
      <c r="N21" s="890">
        <f t="shared" si="14"/>
        <v>0</v>
      </c>
      <c r="O21" s="890">
        <f t="shared" si="3"/>
        <v>0</v>
      </c>
      <c r="P21" s="890">
        <f t="shared" si="4"/>
        <v>0</v>
      </c>
      <c r="Q21" s="905" t="str">
        <f t="shared" si="15"/>
        <v>$S$21:$AH$21</v>
      </c>
      <c r="S21" s="635"/>
      <c r="T21" s="636"/>
      <c r="U21" s="636"/>
      <c r="V21" s="636"/>
      <c r="W21" s="636"/>
      <c r="X21" s="636"/>
      <c r="Y21" s="636"/>
      <c r="Z21" s="636"/>
      <c r="AA21" s="636"/>
      <c r="AB21" s="636"/>
      <c r="AC21" s="636"/>
      <c r="AD21" s="636"/>
      <c r="AE21" s="636"/>
      <c r="AF21" s="636"/>
      <c r="AG21" s="636"/>
      <c r="AH21" s="637"/>
      <c r="AI21" s="391"/>
      <c r="AJ21" s="394" t="str">
        <f t="shared" ca="1" si="5"/>
        <v/>
      </c>
      <c r="AK21" s="395" t="str">
        <f t="shared" si="6"/>
        <v/>
      </c>
      <c r="AM21" s="404" t="str" cm="1">
        <f t="array" aca="1" ref="AM21" ca="1">IF(AND($K21=1,ISNUMBER(INDIRECT(ADDRESS(ROW(),COLUMN()-_tziy_perc_gap)))), INDIRECT(ADDRESS(ROW(),COLUMN()-_tziy_perc_gap))*(1-AM$6)*(1-$BL$6), "")</f>
        <v/>
      </c>
      <c r="AN21" s="405" t="str" cm="1">
        <f t="array" aca="1" ref="AN21" ca="1">IF(AND($K21=1,ISNUMBER(INDIRECT(ADDRESS(ROW(),COLUMN()-_tziy_perc_gap)))), INDIRECT(ADDRESS(ROW(),COLUMN()-_tziy_perc_gap))*(1-AN$6)*(1-$BL$6), "")</f>
        <v/>
      </c>
      <c r="AO21" s="405" t="str" cm="1">
        <f t="array" aca="1" ref="AO21" ca="1">IF(AND($K21=1,ISNUMBER(INDIRECT(ADDRESS(ROW(),COLUMN()-_tziy_perc_gap)))), INDIRECT(ADDRESS(ROW(),COLUMN()-_tziy_perc_gap))*(1-AO$6)*(1-$BL$6), "")</f>
        <v/>
      </c>
      <c r="AP21" s="405" t="str" cm="1">
        <f t="array" aca="1" ref="AP21" ca="1">IF(AND($K21=1,ISNUMBER(INDIRECT(ADDRESS(ROW(),COLUMN()-_tziy_perc_gap)))), INDIRECT(ADDRESS(ROW(),COLUMN()-_tziy_perc_gap))*(1-AP$6)*(1-$BL$6), "")</f>
        <v/>
      </c>
      <c r="AQ21" s="405" t="str" cm="1">
        <f t="array" aca="1" ref="AQ21" ca="1">IF(AND($K21=1,ISNUMBER(INDIRECT(ADDRESS(ROW(),COLUMN()-_tziy_perc_gap)))), INDIRECT(ADDRESS(ROW(),COLUMN()-_tziy_perc_gap))*(1-AQ$6)*(1-$BL$6), "")</f>
        <v/>
      </c>
      <c r="AR21" s="405" t="str" cm="1">
        <f t="array" aca="1" ref="AR21" ca="1">IF(AND($K21=1,ISNUMBER(INDIRECT(ADDRESS(ROW(),COLUMN()-_tziy_perc_gap)))), INDIRECT(ADDRESS(ROW(),COLUMN()-_tziy_perc_gap))*(1-AR$6)*(1-$BL$6), "")</f>
        <v/>
      </c>
      <c r="AS21" s="405" t="str" cm="1">
        <f t="array" aca="1" ref="AS21" ca="1">IF(AND($K21=1,ISNUMBER(INDIRECT(ADDRESS(ROW(),COLUMN()-_tziy_perc_gap)))), INDIRECT(ADDRESS(ROW(),COLUMN()-_tziy_perc_gap))*(1-AS$6)*(1-$BL$6), "")</f>
        <v/>
      </c>
      <c r="AT21" s="405" t="str" cm="1">
        <f t="array" aca="1" ref="AT21" ca="1">IF(AND($K21=1,ISNUMBER(INDIRECT(ADDRESS(ROW(),COLUMN()-_tziy_perc_gap)))), INDIRECT(ADDRESS(ROW(),COLUMN()-_tziy_perc_gap))*(1-AT$6)*(1-$BL$6), "")</f>
        <v/>
      </c>
      <c r="AU21" s="405" t="str" cm="1">
        <f t="array" aca="1" ref="AU21" ca="1">IF(AND($K21=1,ISNUMBER(INDIRECT(ADDRESS(ROW(),COLUMN()-_tziy_perc_gap)))), INDIRECT(ADDRESS(ROW(),COLUMN()-_tziy_perc_gap))*(1-AU$6)*(1-$BL$6), "")</f>
        <v/>
      </c>
      <c r="AV21" s="405" t="str" cm="1">
        <f t="array" aca="1" ref="AV21" ca="1">IF(AND($K21=1,ISNUMBER(INDIRECT(ADDRESS(ROW(),COLUMN()-_tziy_perc_gap)))), INDIRECT(ADDRESS(ROW(),COLUMN()-_tziy_perc_gap))*(1-AV$6)*(1-$BL$6), "")</f>
        <v/>
      </c>
      <c r="AW21" s="405" t="str" cm="1">
        <f t="array" aca="1" ref="AW21" ca="1">IF(AND($K21=1,ISNUMBER(INDIRECT(ADDRESS(ROW(),COLUMN()-_tziy_perc_gap)))), INDIRECT(ADDRESS(ROW(),COLUMN()-_tziy_perc_gap))*(1-AW$6)*(1-$BL$6), "")</f>
        <v/>
      </c>
      <c r="AX21" s="405" t="str" cm="1">
        <f t="array" aca="1" ref="AX21" ca="1">IF(AND($K21=1,ISNUMBER(INDIRECT(ADDRESS(ROW(),COLUMN()-_tziy_perc_gap)))), INDIRECT(ADDRESS(ROW(),COLUMN()-_tziy_perc_gap))*(1-AX$6)*(1-$BL$6), "")</f>
        <v/>
      </c>
      <c r="AY21" s="405" t="str" cm="1">
        <f t="array" aca="1" ref="AY21" ca="1">IF(AND($K21=1,ISNUMBER(INDIRECT(ADDRESS(ROW(),COLUMN()-_tziy_perc_gap)))), INDIRECT(ADDRESS(ROW(),COLUMN()-_tziy_perc_gap))*(1-AY$6)*(1-$BL$6), "")</f>
        <v/>
      </c>
      <c r="AZ21" s="405" t="str" cm="1">
        <f t="array" aca="1" ref="AZ21" ca="1">IF(AND($K21=1,ISNUMBER(INDIRECT(ADDRESS(ROW(),COLUMN()-_tziy_perc_gap)))), INDIRECT(ADDRESS(ROW(),COLUMN()-_tziy_perc_gap))*(1-AZ$6)*(1-$BL$6), "")</f>
        <v/>
      </c>
      <c r="BA21" s="405" t="str" cm="1">
        <f t="array" aca="1" ref="BA21" ca="1">IF(AND($K21=1,ISNUMBER(INDIRECT(ADDRESS(ROW(),COLUMN()-_tziy_perc_gap)))), INDIRECT(ADDRESS(ROW(),COLUMN()-_tziy_perc_gap))*(1-BA$6)*(1-$BL$6), "")</f>
        <v/>
      </c>
      <c r="BB21" s="406" t="str" cm="1">
        <f t="array" aca="1" ref="BB21" ca="1">IF(AND($K21=1,ISNUMBER(INDIRECT(ADDRESS(ROW(),COLUMN()-_tziy_perc_gap)))), INDIRECT(ADDRESS(ROW(),COLUMN()-_tziy_perc_gap))*(1-BB$6)*(1-$BL$6), "")</f>
        <v/>
      </c>
      <c r="BD21" s="396">
        <f t="shared" si="7"/>
        <v>0</v>
      </c>
      <c r="BE21" s="397">
        <f t="shared" si="8"/>
        <v>0</v>
      </c>
      <c r="BG21" s="398" t="str">
        <f t="shared" si="9"/>
        <v/>
      </c>
      <c r="BH21" s="428" t="str">
        <f t="shared" si="10"/>
        <v/>
      </c>
      <c r="BI21" s="399" t="str">
        <f t="shared" si="11"/>
        <v/>
      </c>
      <c r="BJ21" s="400" t="str">
        <f t="shared" si="12"/>
        <v/>
      </c>
      <c r="BK21" s="336"/>
      <c r="BL21" s="401" t="str">
        <f t="shared" si="13"/>
        <v/>
      </c>
    </row>
    <row r="22" spans="2:64" ht="14.95" customHeight="1" x14ac:dyDescent="0.25">
      <c r="B22" s="402">
        <v>13</v>
      </c>
      <c r="C22" s="598"/>
      <c r="D22" s="621"/>
      <c r="E22" s="611"/>
      <c r="F22" s="622"/>
      <c r="G22" s="623"/>
      <c r="H22" s="576"/>
      <c r="I22" s="624"/>
      <c r="J22" s="620"/>
      <c r="K22" s="403">
        <f t="shared" si="0"/>
        <v>0</v>
      </c>
      <c r="L22" s="888">
        <f t="shared" ca="1" si="1"/>
        <v>0</v>
      </c>
      <c r="M22" s="889">
        <f t="shared" si="2"/>
        <v>0.33333333333333331</v>
      </c>
      <c r="N22" s="890">
        <f t="shared" si="14"/>
        <v>0</v>
      </c>
      <c r="O22" s="890">
        <f t="shared" si="3"/>
        <v>0</v>
      </c>
      <c r="P22" s="890">
        <f t="shared" si="4"/>
        <v>0</v>
      </c>
      <c r="Q22" s="905" t="str">
        <f t="shared" si="15"/>
        <v>$S$22:$AH$22</v>
      </c>
      <c r="S22" s="635"/>
      <c r="T22" s="636"/>
      <c r="U22" s="636"/>
      <c r="V22" s="636"/>
      <c r="W22" s="636"/>
      <c r="X22" s="636"/>
      <c r="Y22" s="636"/>
      <c r="Z22" s="636"/>
      <c r="AA22" s="636"/>
      <c r="AB22" s="636"/>
      <c r="AC22" s="636"/>
      <c r="AD22" s="636"/>
      <c r="AE22" s="636"/>
      <c r="AF22" s="636"/>
      <c r="AG22" s="636"/>
      <c r="AH22" s="637"/>
      <c r="AI22" s="391"/>
      <c r="AJ22" s="394" t="str">
        <f t="shared" ca="1" si="5"/>
        <v/>
      </c>
      <c r="AK22" s="395" t="str">
        <f t="shared" si="6"/>
        <v/>
      </c>
      <c r="AM22" s="404" t="str" cm="1">
        <f t="array" aca="1" ref="AM22" ca="1">IF(AND($K22=1,ISNUMBER(INDIRECT(ADDRESS(ROW(),COLUMN()-_tziy_perc_gap)))), INDIRECT(ADDRESS(ROW(),COLUMN()-_tziy_perc_gap))*(1-AM$6)*(1-$BL$6), "")</f>
        <v/>
      </c>
      <c r="AN22" s="405" t="str" cm="1">
        <f t="array" aca="1" ref="AN22" ca="1">IF(AND($K22=1,ISNUMBER(INDIRECT(ADDRESS(ROW(),COLUMN()-_tziy_perc_gap)))), INDIRECT(ADDRESS(ROW(),COLUMN()-_tziy_perc_gap))*(1-AN$6)*(1-$BL$6), "")</f>
        <v/>
      </c>
      <c r="AO22" s="405" t="str" cm="1">
        <f t="array" aca="1" ref="AO22" ca="1">IF(AND($K22=1,ISNUMBER(INDIRECT(ADDRESS(ROW(),COLUMN()-_tziy_perc_gap)))), INDIRECT(ADDRESS(ROW(),COLUMN()-_tziy_perc_gap))*(1-AO$6)*(1-$BL$6), "")</f>
        <v/>
      </c>
      <c r="AP22" s="405" t="str" cm="1">
        <f t="array" aca="1" ref="AP22" ca="1">IF(AND($K22=1,ISNUMBER(INDIRECT(ADDRESS(ROW(),COLUMN()-_tziy_perc_gap)))), INDIRECT(ADDRESS(ROW(),COLUMN()-_tziy_perc_gap))*(1-AP$6)*(1-$BL$6), "")</f>
        <v/>
      </c>
      <c r="AQ22" s="405" t="str" cm="1">
        <f t="array" aca="1" ref="AQ22" ca="1">IF(AND($K22=1,ISNUMBER(INDIRECT(ADDRESS(ROW(),COLUMN()-_tziy_perc_gap)))), INDIRECT(ADDRESS(ROW(),COLUMN()-_tziy_perc_gap))*(1-AQ$6)*(1-$BL$6), "")</f>
        <v/>
      </c>
      <c r="AR22" s="405" t="str" cm="1">
        <f t="array" aca="1" ref="AR22" ca="1">IF(AND($K22=1,ISNUMBER(INDIRECT(ADDRESS(ROW(),COLUMN()-_tziy_perc_gap)))), INDIRECT(ADDRESS(ROW(),COLUMN()-_tziy_perc_gap))*(1-AR$6)*(1-$BL$6), "")</f>
        <v/>
      </c>
      <c r="AS22" s="405" t="str" cm="1">
        <f t="array" aca="1" ref="AS22" ca="1">IF(AND($K22=1,ISNUMBER(INDIRECT(ADDRESS(ROW(),COLUMN()-_tziy_perc_gap)))), INDIRECT(ADDRESS(ROW(),COLUMN()-_tziy_perc_gap))*(1-AS$6)*(1-$BL$6), "")</f>
        <v/>
      </c>
      <c r="AT22" s="405" t="str" cm="1">
        <f t="array" aca="1" ref="AT22" ca="1">IF(AND($K22=1,ISNUMBER(INDIRECT(ADDRESS(ROW(),COLUMN()-_tziy_perc_gap)))), INDIRECT(ADDRESS(ROW(),COLUMN()-_tziy_perc_gap))*(1-AT$6)*(1-$BL$6), "")</f>
        <v/>
      </c>
      <c r="AU22" s="405" t="str" cm="1">
        <f t="array" aca="1" ref="AU22" ca="1">IF(AND($K22=1,ISNUMBER(INDIRECT(ADDRESS(ROW(),COLUMN()-_tziy_perc_gap)))), INDIRECT(ADDRESS(ROW(),COLUMN()-_tziy_perc_gap))*(1-AU$6)*(1-$BL$6), "")</f>
        <v/>
      </c>
      <c r="AV22" s="405" t="str" cm="1">
        <f t="array" aca="1" ref="AV22" ca="1">IF(AND($K22=1,ISNUMBER(INDIRECT(ADDRESS(ROW(),COLUMN()-_tziy_perc_gap)))), INDIRECT(ADDRESS(ROW(),COLUMN()-_tziy_perc_gap))*(1-AV$6)*(1-$BL$6), "")</f>
        <v/>
      </c>
      <c r="AW22" s="405" t="str" cm="1">
        <f t="array" aca="1" ref="AW22" ca="1">IF(AND($K22=1,ISNUMBER(INDIRECT(ADDRESS(ROW(),COLUMN()-_tziy_perc_gap)))), INDIRECT(ADDRESS(ROW(),COLUMN()-_tziy_perc_gap))*(1-AW$6)*(1-$BL$6), "")</f>
        <v/>
      </c>
      <c r="AX22" s="405" t="str" cm="1">
        <f t="array" aca="1" ref="AX22" ca="1">IF(AND($K22=1,ISNUMBER(INDIRECT(ADDRESS(ROW(),COLUMN()-_tziy_perc_gap)))), INDIRECT(ADDRESS(ROW(),COLUMN()-_tziy_perc_gap))*(1-AX$6)*(1-$BL$6), "")</f>
        <v/>
      </c>
      <c r="AY22" s="405" t="str" cm="1">
        <f t="array" aca="1" ref="AY22" ca="1">IF(AND($K22=1,ISNUMBER(INDIRECT(ADDRESS(ROW(),COLUMN()-_tziy_perc_gap)))), INDIRECT(ADDRESS(ROW(),COLUMN()-_tziy_perc_gap))*(1-AY$6)*(1-$BL$6), "")</f>
        <v/>
      </c>
      <c r="AZ22" s="405" t="str" cm="1">
        <f t="array" aca="1" ref="AZ22" ca="1">IF(AND($K22=1,ISNUMBER(INDIRECT(ADDRESS(ROW(),COLUMN()-_tziy_perc_gap)))), INDIRECT(ADDRESS(ROW(),COLUMN()-_tziy_perc_gap))*(1-AZ$6)*(1-$BL$6), "")</f>
        <v/>
      </c>
      <c r="BA22" s="405" t="str" cm="1">
        <f t="array" aca="1" ref="BA22" ca="1">IF(AND($K22=1,ISNUMBER(INDIRECT(ADDRESS(ROW(),COLUMN()-_tziy_perc_gap)))), INDIRECT(ADDRESS(ROW(),COLUMN()-_tziy_perc_gap))*(1-BA$6)*(1-$BL$6), "")</f>
        <v/>
      </c>
      <c r="BB22" s="406" t="str" cm="1">
        <f t="array" aca="1" ref="BB22" ca="1">IF(AND($K22=1,ISNUMBER(INDIRECT(ADDRESS(ROW(),COLUMN()-_tziy_perc_gap)))), INDIRECT(ADDRESS(ROW(),COLUMN()-_tziy_perc_gap))*(1-BB$6)*(1-$BL$6), "")</f>
        <v/>
      </c>
      <c r="BD22" s="396">
        <f t="shared" si="7"/>
        <v>0</v>
      </c>
      <c r="BE22" s="397">
        <f t="shared" si="8"/>
        <v>0</v>
      </c>
      <c r="BG22" s="398" t="str">
        <f t="shared" si="9"/>
        <v/>
      </c>
      <c r="BH22" s="428" t="str">
        <f t="shared" si="10"/>
        <v/>
      </c>
      <c r="BI22" s="399" t="str">
        <f t="shared" si="11"/>
        <v/>
      </c>
      <c r="BJ22" s="400" t="str">
        <f t="shared" si="12"/>
        <v/>
      </c>
      <c r="BK22" s="336"/>
      <c r="BL22" s="401" t="str">
        <f t="shared" si="13"/>
        <v/>
      </c>
    </row>
    <row r="23" spans="2:64" ht="14.95" customHeight="1" x14ac:dyDescent="0.25">
      <c r="B23" s="402">
        <v>14</v>
      </c>
      <c r="C23" s="598"/>
      <c r="D23" s="621"/>
      <c r="E23" s="611"/>
      <c r="F23" s="622"/>
      <c r="G23" s="623"/>
      <c r="H23" s="576"/>
      <c r="I23" s="624"/>
      <c r="J23" s="620"/>
      <c r="K23" s="403">
        <f t="shared" si="0"/>
        <v>0</v>
      </c>
      <c r="L23" s="888">
        <f t="shared" ca="1" si="1"/>
        <v>0</v>
      </c>
      <c r="M23" s="889">
        <f t="shared" si="2"/>
        <v>0.33333333333333331</v>
      </c>
      <c r="N23" s="890">
        <f t="shared" si="14"/>
        <v>0</v>
      </c>
      <c r="O23" s="890">
        <f t="shared" si="3"/>
        <v>0</v>
      </c>
      <c r="P23" s="890">
        <f t="shared" si="4"/>
        <v>0</v>
      </c>
      <c r="Q23" s="905" t="str">
        <f t="shared" si="15"/>
        <v>$S$23:$AH$23</v>
      </c>
      <c r="S23" s="635"/>
      <c r="T23" s="636"/>
      <c r="U23" s="636"/>
      <c r="V23" s="636"/>
      <c r="W23" s="636"/>
      <c r="X23" s="636"/>
      <c r="Y23" s="636"/>
      <c r="Z23" s="636"/>
      <c r="AA23" s="636"/>
      <c r="AB23" s="636"/>
      <c r="AC23" s="636"/>
      <c r="AD23" s="636"/>
      <c r="AE23" s="636"/>
      <c r="AF23" s="636"/>
      <c r="AG23" s="636"/>
      <c r="AH23" s="637"/>
      <c r="AI23" s="391"/>
      <c r="AJ23" s="394" t="str">
        <f t="shared" ca="1" si="5"/>
        <v/>
      </c>
      <c r="AK23" s="395" t="str">
        <f t="shared" si="6"/>
        <v/>
      </c>
      <c r="AM23" s="404" t="str" cm="1">
        <f t="array" aca="1" ref="AM23" ca="1">IF(AND($K23=1,ISNUMBER(INDIRECT(ADDRESS(ROW(),COLUMN()-_tziy_perc_gap)))), INDIRECT(ADDRESS(ROW(),COLUMN()-_tziy_perc_gap))*(1-AM$6)*(1-$BL$6), "")</f>
        <v/>
      </c>
      <c r="AN23" s="405" t="str" cm="1">
        <f t="array" aca="1" ref="AN23" ca="1">IF(AND($K23=1,ISNUMBER(INDIRECT(ADDRESS(ROW(),COLUMN()-_tziy_perc_gap)))), INDIRECT(ADDRESS(ROW(),COLUMN()-_tziy_perc_gap))*(1-AN$6)*(1-$BL$6), "")</f>
        <v/>
      </c>
      <c r="AO23" s="405" t="str" cm="1">
        <f t="array" aca="1" ref="AO23" ca="1">IF(AND($K23=1,ISNUMBER(INDIRECT(ADDRESS(ROW(),COLUMN()-_tziy_perc_gap)))), INDIRECT(ADDRESS(ROW(),COLUMN()-_tziy_perc_gap))*(1-AO$6)*(1-$BL$6), "")</f>
        <v/>
      </c>
      <c r="AP23" s="405" t="str" cm="1">
        <f t="array" aca="1" ref="AP23" ca="1">IF(AND($K23=1,ISNUMBER(INDIRECT(ADDRESS(ROW(),COLUMN()-_tziy_perc_gap)))), INDIRECT(ADDRESS(ROW(),COLUMN()-_tziy_perc_gap))*(1-AP$6)*(1-$BL$6), "")</f>
        <v/>
      </c>
      <c r="AQ23" s="405" t="str" cm="1">
        <f t="array" aca="1" ref="AQ23" ca="1">IF(AND($K23=1,ISNUMBER(INDIRECT(ADDRESS(ROW(),COLUMN()-_tziy_perc_gap)))), INDIRECT(ADDRESS(ROW(),COLUMN()-_tziy_perc_gap))*(1-AQ$6)*(1-$BL$6), "")</f>
        <v/>
      </c>
      <c r="AR23" s="405" t="str" cm="1">
        <f t="array" aca="1" ref="AR23" ca="1">IF(AND($K23=1,ISNUMBER(INDIRECT(ADDRESS(ROW(),COLUMN()-_tziy_perc_gap)))), INDIRECT(ADDRESS(ROW(),COLUMN()-_tziy_perc_gap))*(1-AR$6)*(1-$BL$6), "")</f>
        <v/>
      </c>
      <c r="AS23" s="405" t="str" cm="1">
        <f t="array" aca="1" ref="AS23" ca="1">IF(AND($K23=1,ISNUMBER(INDIRECT(ADDRESS(ROW(),COLUMN()-_tziy_perc_gap)))), INDIRECT(ADDRESS(ROW(),COLUMN()-_tziy_perc_gap))*(1-AS$6)*(1-$BL$6), "")</f>
        <v/>
      </c>
      <c r="AT23" s="405" t="str" cm="1">
        <f t="array" aca="1" ref="AT23" ca="1">IF(AND($K23=1,ISNUMBER(INDIRECT(ADDRESS(ROW(),COLUMN()-_tziy_perc_gap)))), INDIRECT(ADDRESS(ROW(),COLUMN()-_tziy_perc_gap))*(1-AT$6)*(1-$BL$6), "")</f>
        <v/>
      </c>
      <c r="AU23" s="405" t="str" cm="1">
        <f t="array" aca="1" ref="AU23" ca="1">IF(AND($K23=1,ISNUMBER(INDIRECT(ADDRESS(ROW(),COLUMN()-_tziy_perc_gap)))), INDIRECT(ADDRESS(ROW(),COLUMN()-_tziy_perc_gap))*(1-AU$6)*(1-$BL$6), "")</f>
        <v/>
      </c>
      <c r="AV23" s="405" t="str" cm="1">
        <f t="array" aca="1" ref="AV23" ca="1">IF(AND($K23=1,ISNUMBER(INDIRECT(ADDRESS(ROW(),COLUMN()-_tziy_perc_gap)))), INDIRECT(ADDRESS(ROW(),COLUMN()-_tziy_perc_gap))*(1-AV$6)*(1-$BL$6), "")</f>
        <v/>
      </c>
      <c r="AW23" s="405" t="str" cm="1">
        <f t="array" aca="1" ref="AW23" ca="1">IF(AND($K23=1,ISNUMBER(INDIRECT(ADDRESS(ROW(),COLUMN()-_tziy_perc_gap)))), INDIRECT(ADDRESS(ROW(),COLUMN()-_tziy_perc_gap))*(1-AW$6)*(1-$BL$6), "")</f>
        <v/>
      </c>
      <c r="AX23" s="405" t="str" cm="1">
        <f t="array" aca="1" ref="AX23" ca="1">IF(AND($K23=1,ISNUMBER(INDIRECT(ADDRESS(ROW(),COLUMN()-_tziy_perc_gap)))), INDIRECT(ADDRESS(ROW(),COLUMN()-_tziy_perc_gap))*(1-AX$6)*(1-$BL$6), "")</f>
        <v/>
      </c>
      <c r="AY23" s="405" t="str" cm="1">
        <f t="array" aca="1" ref="AY23" ca="1">IF(AND($K23=1,ISNUMBER(INDIRECT(ADDRESS(ROW(),COLUMN()-_tziy_perc_gap)))), INDIRECT(ADDRESS(ROW(),COLUMN()-_tziy_perc_gap))*(1-AY$6)*(1-$BL$6), "")</f>
        <v/>
      </c>
      <c r="AZ23" s="405" t="str" cm="1">
        <f t="array" aca="1" ref="AZ23" ca="1">IF(AND($K23=1,ISNUMBER(INDIRECT(ADDRESS(ROW(),COLUMN()-_tziy_perc_gap)))), INDIRECT(ADDRESS(ROW(),COLUMN()-_tziy_perc_gap))*(1-AZ$6)*(1-$BL$6), "")</f>
        <v/>
      </c>
      <c r="BA23" s="405" t="str" cm="1">
        <f t="array" aca="1" ref="BA23" ca="1">IF(AND($K23=1,ISNUMBER(INDIRECT(ADDRESS(ROW(),COLUMN()-_tziy_perc_gap)))), INDIRECT(ADDRESS(ROW(),COLUMN()-_tziy_perc_gap))*(1-BA$6)*(1-$BL$6), "")</f>
        <v/>
      </c>
      <c r="BB23" s="406" t="str" cm="1">
        <f t="array" aca="1" ref="BB23" ca="1">IF(AND($K23=1,ISNUMBER(INDIRECT(ADDRESS(ROW(),COLUMN()-_tziy_perc_gap)))), INDIRECT(ADDRESS(ROW(),COLUMN()-_tziy_perc_gap))*(1-BB$6)*(1-$BL$6), "")</f>
        <v/>
      </c>
      <c r="BD23" s="396">
        <f t="shared" si="7"/>
        <v>0</v>
      </c>
      <c r="BE23" s="397">
        <f t="shared" si="8"/>
        <v>0</v>
      </c>
      <c r="BG23" s="398" t="str">
        <f t="shared" si="9"/>
        <v/>
      </c>
      <c r="BH23" s="428" t="str">
        <f t="shared" si="10"/>
        <v/>
      </c>
      <c r="BI23" s="399" t="str">
        <f t="shared" si="11"/>
        <v/>
      </c>
      <c r="BJ23" s="400" t="str">
        <f t="shared" si="12"/>
        <v/>
      </c>
      <c r="BK23" s="336"/>
      <c r="BL23" s="401" t="str">
        <f t="shared" si="13"/>
        <v/>
      </c>
    </row>
    <row r="24" spans="2:64" ht="14.95" customHeight="1" x14ac:dyDescent="0.25">
      <c r="B24" s="402">
        <v>15</v>
      </c>
      <c r="C24" s="598"/>
      <c r="D24" s="621"/>
      <c r="E24" s="611"/>
      <c r="F24" s="622"/>
      <c r="G24" s="623"/>
      <c r="H24" s="576"/>
      <c r="I24" s="624"/>
      <c r="J24" s="620"/>
      <c r="K24" s="403">
        <f t="shared" si="0"/>
        <v>0</v>
      </c>
      <c r="L24" s="888">
        <f t="shared" ca="1" si="1"/>
        <v>0</v>
      </c>
      <c r="M24" s="889">
        <f t="shared" si="2"/>
        <v>0.33333333333333331</v>
      </c>
      <c r="N24" s="890">
        <f t="shared" si="14"/>
        <v>0</v>
      </c>
      <c r="O24" s="890">
        <f t="shared" si="3"/>
        <v>0</v>
      </c>
      <c r="P24" s="890">
        <f t="shared" si="4"/>
        <v>0</v>
      </c>
      <c r="Q24" s="905" t="str">
        <f t="shared" si="15"/>
        <v>$S$24:$AH$24</v>
      </c>
      <c r="S24" s="635"/>
      <c r="T24" s="636"/>
      <c r="U24" s="636"/>
      <c r="V24" s="636"/>
      <c r="W24" s="636"/>
      <c r="X24" s="636"/>
      <c r="Y24" s="636"/>
      <c r="Z24" s="636"/>
      <c r="AA24" s="636"/>
      <c r="AB24" s="636"/>
      <c r="AC24" s="636"/>
      <c r="AD24" s="636"/>
      <c r="AE24" s="636"/>
      <c r="AF24" s="636"/>
      <c r="AG24" s="636"/>
      <c r="AH24" s="637"/>
      <c r="AI24" s="391"/>
      <c r="AJ24" s="394" t="str">
        <f t="shared" ca="1" si="5"/>
        <v/>
      </c>
      <c r="AK24" s="395" t="str">
        <f t="shared" si="6"/>
        <v/>
      </c>
      <c r="AM24" s="404" t="str" cm="1">
        <f t="array" aca="1" ref="AM24" ca="1">IF(AND($K24=1,ISNUMBER(INDIRECT(ADDRESS(ROW(),COLUMN()-_tziy_perc_gap)))), INDIRECT(ADDRESS(ROW(),COLUMN()-_tziy_perc_gap))*(1-AM$6)*(1-$BL$6), "")</f>
        <v/>
      </c>
      <c r="AN24" s="405" t="str" cm="1">
        <f t="array" aca="1" ref="AN24" ca="1">IF(AND($K24=1,ISNUMBER(INDIRECT(ADDRESS(ROW(),COLUMN()-_tziy_perc_gap)))), INDIRECT(ADDRESS(ROW(),COLUMN()-_tziy_perc_gap))*(1-AN$6)*(1-$BL$6), "")</f>
        <v/>
      </c>
      <c r="AO24" s="405" t="str" cm="1">
        <f t="array" aca="1" ref="AO24" ca="1">IF(AND($K24=1,ISNUMBER(INDIRECT(ADDRESS(ROW(),COLUMN()-_tziy_perc_gap)))), INDIRECT(ADDRESS(ROW(),COLUMN()-_tziy_perc_gap))*(1-AO$6)*(1-$BL$6), "")</f>
        <v/>
      </c>
      <c r="AP24" s="405" t="str" cm="1">
        <f t="array" aca="1" ref="AP24" ca="1">IF(AND($K24=1,ISNUMBER(INDIRECT(ADDRESS(ROW(),COLUMN()-_tziy_perc_gap)))), INDIRECT(ADDRESS(ROW(),COLUMN()-_tziy_perc_gap))*(1-AP$6)*(1-$BL$6), "")</f>
        <v/>
      </c>
      <c r="AQ24" s="405" t="str" cm="1">
        <f t="array" aca="1" ref="AQ24" ca="1">IF(AND($K24=1,ISNUMBER(INDIRECT(ADDRESS(ROW(),COLUMN()-_tziy_perc_gap)))), INDIRECT(ADDRESS(ROW(),COLUMN()-_tziy_perc_gap))*(1-AQ$6)*(1-$BL$6), "")</f>
        <v/>
      </c>
      <c r="AR24" s="405" t="str" cm="1">
        <f t="array" aca="1" ref="AR24" ca="1">IF(AND($K24=1,ISNUMBER(INDIRECT(ADDRESS(ROW(),COLUMN()-_tziy_perc_gap)))), INDIRECT(ADDRESS(ROW(),COLUMN()-_tziy_perc_gap))*(1-AR$6)*(1-$BL$6), "")</f>
        <v/>
      </c>
      <c r="AS24" s="405" t="str" cm="1">
        <f t="array" aca="1" ref="AS24" ca="1">IF(AND($K24=1,ISNUMBER(INDIRECT(ADDRESS(ROW(),COLUMN()-_tziy_perc_gap)))), INDIRECT(ADDRESS(ROW(),COLUMN()-_tziy_perc_gap))*(1-AS$6)*(1-$BL$6), "")</f>
        <v/>
      </c>
      <c r="AT24" s="405" t="str" cm="1">
        <f t="array" aca="1" ref="AT24" ca="1">IF(AND($K24=1,ISNUMBER(INDIRECT(ADDRESS(ROW(),COLUMN()-_tziy_perc_gap)))), INDIRECT(ADDRESS(ROW(),COLUMN()-_tziy_perc_gap))*(1-AT$6)*(1-$BL$6), "")</f>
        <v/>
      </c>
      <c r="AU24" s="405" t="str" cm="1">
        <f t="array" aca="1" ref="AU24" ca="1">IF(AND($K24=1,ISNUMBER(INDIRECT(ADDRESS(ROW(),COLUMN()-_tziy_perc_gap)))), INDIRECT(ADDRESS(ROW(),COLUMN()-_tziy_perc_gap))*(1-AU$6)*(1-$BL$6), "")</f>
        <v/>
      </c>
      <c r="AV24" s="405" t="str" cm="1">
        <f t="array" aca="1" ref="AV24" ca="1">IF(AND($K24=1,ISNUMBER(INDIRECT(ADDRESS(ROW(),COLUMN()-_tziy_perc_gap)))), INDIRECT(ADDRESS(ROW(),COLUMN()-_tziy_perc_gap))*(1-AV$6)*(1-$BL$6), "")</f>
        <v/>
      </c>
      <c r="AW24" s="405" t="str" cm="1">
        <f t="array" aca="1" ref="AW24" ca="1">IF(AND($K24=1,ISNUMBER(INDIRECT(ADDRESS(ROW(),COLUMN()-_tziy_perc_gap)))), INDIRECT(ADDRESS(ROW(),COLUMN()-_tziy_perc_gap))*(1-AW$6)*(1-$BL$6), "")</f>
        <v/>
      </c>
      <c r="AX24" s="405" t="str" cm="1">
        <f t="array" aca="1" ref="AX24" ca="1">IF(AND($K24=1,ISNUMBER(INDIRECT(ADDRESS(ROW(),COLUMN()-_tziy_perc_gap)))), INDIRECT(ADDRESS(ROW(),COLUMN()-_tziy_perc_gap))*(1-AX$6)*(1-$BL$6), "")</f>
        <v/>
      </c>
      <c r="AY24" s="405" t="str" cm="1">
        <f t="array" aca="1" ref="AY24" ca="1">IF(AND($K24=1,ISNUMBER(INDIRECT(ADDRESS(ROW(),COLUMN()-_tziy_perc_gap)))), INDIRECT(ADDRESS(ROW(),COLUMN()-_tziy_perc_gap))*(1-AY$6)*(1-$BL$6), "")</f>
        <v/>
      </c>
      <c r="AZ24" s="405" t="str" cm="1">
        <f t="array" aca="1" ref="AZ24" ca="1">IF(AND($K24=1,ISNUMBER(INDIRECT(ADDRESS(ROW(),COLUMN()-_tziy_perc_gap)))), INDIRECT(ADDRESS(ROW(),COLUMN()-_tziy_perc_gap))*(1-AZ$6)*(1-$BL$6), "")</f>
        <v/>
      </c>
      <c r="BA24" s="405" t="str" cm="1">
        <f t="array" aca="1" ref="BA24" ca="1">IF(AND($K24=1,ISNUMBER(INDIRECT(ADDRESS(ROW(),COLUMN()-_tziy_perc_gap)))), INDIRECT(ADDRESS(ROW(),COLUMN()-_tziy_perc_gap))*(1-BA$6)*(1-$BL$6), "")</f>
        <v/>
      </c>
      <c r="BB24" s="406" t="str" cm="1">
        <f t="array" aca="1" ref="BB24" ca="1">IF(AND($K24=1,ISNUMBER(INDIRECT(ADDRESS(ROW(),COLUMN()-_tziy_perc_gap)))), INDIRECT(ADDRESS(ROW(),COLUMN()-_tziy_perc_gap))*(1-BB$6)*(1-$BL$6), "")</f>
        <v/>
      </c>
      <c r="BD24" s="396">
        <f t="shared" si="7"/>
        <v>0</v>
      </c>
      <c r="BE24" s="397">
        <f t="shared" si="8"/>
        <v>0</v>
      </c>
      <c r="BG24" s="398" t="str">
        <f t="shared" si="9"/>
        <v/>
      </c>
      <c r="BH24" s="428" t="str">
        <f t="shared" si="10"/>
        <v/>
      </c>
      <c r="BI24" s="399" t="str">
        <f t="shared" si="11"/>
        <v/>
      </c>
      <c r="BJ24" s="400" t="str">
        <f t="shared" si="12"/>
        <v/>
      </c>
      <c r="BK24" s="336"/>
      <c r="BL24" s="401" t="str">
        <f t="shared" si="13"/>
        <v/>
      </c>
    </row>
    <row r="25" spans="2:64" ht="14.95" customHeight="1" x14ac:dyDescent="0.25">
      <c r="B25" s="402">
        <v>16</v>
      </c>
      <c r="C25" s="598"/>
      <c r="D25" s="621"/>
      <c r="E25" s="611"/>
      <c r="F25" s="622"/>
      <c r="G25" s="623"/>
      <c r="H25" s="576"/>
      <c r="I25" s="624"/>
      <c r="J25" s="620"/>
      <c r="K25" s="403">
        <f t="shared" si="0"/>
        <v>0</v>
      </c>
      <c r="L25" s="888">
        <f t="shared" ca="1" si="1"/>
        <v>0</v>
      </c>
      <c r="M25" s="889">
        <f t="shared" si="2"/>
        <v>0.33333333333333331</v>
      </c>
      <c r="N25" s="890">
        <f t="shared" si="14"/>
        <v>0</v>
      </c>
      <c r="O25" s="890">
        <f t="shared" si="3"/>
        <v>0</v>
      </c>
      <c r="P25" s="890">
        <f t="shared" si="4"/>
        <v>0</v>
      </c>
      <c r="Q25" s="905" t="str">
        <f t="shared" si="15"/>
        <v>$S$25:$AH$25</v>
      </c>
      <c r="S25" s="635"/>
      <c r="T25" s="636"/>
      <c r="U25" s="636"/>
      <c r="V25" s="636"/>
      <c r="W25" s="636"/>
      <c r="X25" s="636"/>
      <c r="Y25" s="636"/>
      <c r="Z25" s="636"/>
      <c r="AA25" s="636"/>
      <c r="AB25" s="636"/>
      <c r="AC25" s="636"/>
      <c r="AD25" s="636"/>
      <c r="AE25" s="636"/>
      <c r="AF25" s="636"/>
      <c r="AG25" s="636"/>
      <c r="AH25" s="637"/>
      <c r="AI25" s="391"/>
      <c r="AJ25" s="394" t="str">
        <f t="shared" ca="1" si="5"/>
        <v/>
      </c>
      <c r="AK25" s="395" t="str">
        <f t="shared" si="6"/>
        <v/>
      </c>
      <c r="AM25" s="404" t="str" cm="1">
        <f t="array" aca="1" ref="AM25" ca="1">IF(AND($K25=1,ISNUMBER(INDIRECT(ADDRESS(ROW(),COLUMN()-_tziy_perc_gap)))), INDIRECT(ADDRESS(ROW(),COLUMN()-_tziy_perc_gap))*(1-AM$6)*(1-$BL$6), "")</f>
        <v/>
      </c>
      <c r="AN25" s="405" t="str" cm="1">
        <f t="array" aca="1" ref="AN25" ca="1">IF(AND($K25=1,ISNUMBER(INDIRECT(ADDRESS(ROW(),COLUMN()-_tziy_perc_gap)))), INDIRECT(ADDRESS(ROW(),COLUMN()-_tziy_perc_gap))*(1-AN$6)*(1-$BL$6), "")</f>
        <v/>
      </c>
      <c r="AO25" s="405" t="str" cm="1">
        <f t="array" aca="1" ref="AO25" ca="1">IF(AND($K25=1,ISNUMBER(INDIRECT(ADDRESS(ROW(),COLUMN()-_tziy_perc_gap)))), INDIRECT(ADDRESS(ROW(),COLUMN()-_tziy_perc_gap))*(1-AO$6)*(1-$BL$6), "")</f>
        <v/>
      </c>
      <c r="AP25" s="405" t="str" cm="1">
        <f t="array" aca="1" ref="AP25" ca="1">IF(AND($K25=1,ISNUMBER(INDIRECT(ADDRESS(ROW(),COLUMN()-_tziy_perc_gap)))), INDIRECT(ADDRESS(ROW(),COLUMN()-_tziy_perc_gap))*(1-AP$6)*(1-$BL$6), "")</f>
        <v/>
      </c>
      <c r="AQ25" s="405" t="str" cm="1">
        <f t="array" aca="1" ref="AQ25" ca="1">IF(AND($K25=1,ISNUMBER(INDIRECT(ADDRESS(ROW(),COLUMN()-_tziy_perc_gap)))), INDIRECT(ADDRESS(ROW(),COLUMN()-_tziy_perc_gap))*(1-AQ$6)*(1-$BL$6), "")</f>
        <v/>
      </c>
      <c r="AR25" s="405" t="str" cm="1">
        <f t="array" aca="1" ref="AR25" ca="1">IF(AND($K25=1,ISNUMBER(INDIRECT(ADDRESS(ROW(),COLUMN()-_tziy_perc_gap)))), INDIRECT(ADDRESS(ROW(),COLUMN()-_tziy_perc_gap))*(1-AR$6)*(1-$BL$6), "")</f>
        <v/>
      </c>
      <c r="AS25" s="405" t="str" cm="1">
        <f t="array" aca="1" ref="AS25" ca="1">IF(AND($K25=1,ISNUMBER(INDIRECT(ADDRESS(ROW(),COLUMN()-_tziy_perc_gap)))), INDIRECT(ADDRESS(ROW(),COLUMN()-_tziy_perc_gap))*(1-AS$6)*(1-$BL$6), "")</f>
        <v/>
      </c>
      <c r="AT25" s="405" t="str" cm="1">
        <f t="array" aca="1" ref="AT25" ca="1">IF(AND($K25=1,ISNUMBER(INDIRECT(ADDRESS(ROW(),COLUMN()-_tziy_perc_gap)))), INDIRECT(ADDRESS(ROW(),COLUMN()-_tziy_perc_gap))*(1-AT$6)*(1-$BL$6), "")</f>
        <v/>
      </c>
      <c r="AU25" s="405" t="str" cm="1">
        <f t="array" aca="1" ref="AU25" ca="1">IF(AND($K25=1,ISNUMBER(INDIRECT(ADDRESS(ROW(),COLUMN()-_tziy_perc_gap)))), INDIRECT(ADDRESS(ROW(),COLUMN()-_tziy_perc_gap))*(1-AU$6)*(1-$BL$6), "")</f>
        <v/>
      </c>
      <c r="AV25" s="405" t="str" cm="1">
        <f t="array" aca="1" ref="AV25" ca="1">IF(AND($K25=1,ISNUMBER(INDIRECT(ADDRESS(ROW(),COLUMN()-_tziy_perc_gap)))), INDIRECT(ADDRESS(ROW(),COLUMN()-_tziy_perc_gap))*(1-AV$6)*(1-$BL$6), "")</f>
        <v/>
      </c>
      <c r="AW25" s="405" t="str" cm="1">
        <f t="array" aca="1" ref="AW25" ca="1">IF(AND($K25=1,ISNUMBER(INDIRECT(ADDRESS(ROW(),COLUMN()-_tziy_perc_gap)))), INDIRECT(ADDRESS(ROW(),COLUMN()-_tziy_perc_gap))*(1-AW$6)*(1-$BL$6), "")</f>
        <v/>
      </c>
      <c r="AX25" s="405" t="str" cm="1">
        <f t="array" aca="1" ref="AX25" ca="1">IF(AND($K25=1,ISNUMBER(INDIRECT(ADDRESS(ROW(),COLUMN()-_tziy_perc_gap)))), INDIRECT(ADDRESS(ROW(),COLUMN()-_tziy_perc_gap))*(1-AX$6)*(1-$BL$6), "")</f>
        <v/>
      </c>
      <c r="AY25" s="405" t="str" cm="1">
        <f t="array" aca="1" ref="AY25" ca="1">IF(AND($K25=1,ISNUMBER(INDIRECT(ADDRESS(ROW(),COLUMN()-_tziy_perc_gap)))), INDIRECT(ADDRESS(ROW(),COLUMN()-_tziy_perc_gap))*(1-AY$6)*(1-$BL$6), "")</f>
        <v/>
      </c>
      <c r="AZ25" s="405" t="str" cm="1">
        <f t="array" aca="1" ref="AZ25" ca="1">IF(AND($K25=1,ISNUMBER(INDIRECT(ADDRESS(ROW(),COLUMN()-_tziy_perc_gap)))), INDIRECT(ADDRESS(ROW(),COLUMN()-_tziy_perc_gap))*(1-AZ$6)*(1-$BL$6), "")</f>
        <v/>
      </c>
      <c r="BA25" s="405" t="str" cm="1">
        <f t="array" aca="1" ref="BA25" ca="1">IF(AND($K25=1,ISNUMBER(INDIRECT(ADDRESS(ROW(),COLUMN()-_tziy_perc_gap)))), INDIRECT(ADDRESS(ROW(),COLUMN()-_tziy_perc_gap))*(1-BA$6)*(1-$BL$6), "")</f>
        <v/>
      </c>
      <c r="BB25" s="406" t="str" cm="1">
        <f t="array" aca="1" ref="BB25" ca="1">IF(AND($K25=1,ISNUMBER(INDIRECT(ADDRESS(ROW(),COLUMN()-_tziy_perc_gap)))), INDIRECT(ADDRESS(ROW(),COLUMN()-_tziy_perc_gap))*(1-BB$6)*(1-$BL$6), "")</f>
        <v/>
      </c>
      <c r="BD25" s="396">
        <f t="shared" si="7"/>
        <v>0</v>
      </c>
      <c r="BE25" s="397">
        <f t="shared" si="8"/>
        <v>0</v>
      </c>
      <c r="BG25" s="398" t="str">
        <f t="shared" si="9"/>
        <v/>
      </c>
      <c r="BH25" s="428" t="str">
        <f t="shared" si="10"/>
        <v/>
      </c>
      <c r="BI25" s="399" t="str">
        <f t="shared" si="11"/>
        <v/>
      </c>
      <c r="BJ25" s="400" t="str">
        <f t="shared" si="12"/>
        <v/>
      </c>
      <c r="BK25" s="336"/>
      <c r="BL25" s="401" t="str">
        <f t="shared" si="13"/>
        <v/>
      </c>
    </row>
    <row r="26" spans="2:64" ht="14.95" customHeight="1" x14ac:dyDescent="0.25">
      <c r="B26" s="402">
        <v>17</v>
      </c>
      <c r="C26" s="598"/>
      <c r="D26" s="621"/>
      <c r="E26" s="611"/>
      <c r="F26" s="622"/>
      <c r="G26" s="623"/>
      <c r="H26" s="576"/>
      <c r="I26" s="624"/>
      <c r="J26" s="620"/>
      <c r="K26" s="403">
        <f t="shared" si="0"/>
        <v>0</v>
      </c>
      <c r="L26" s="888">
        <f t="shared" ca="1" si="1"/>
        <v>0</v>
      </c>
      <c r="M26" s="889">
        <f t="shared" si="2"/>
        <v>0.33333333333333331</v>
      </c>
      <c r="N26" s="890">
        <f t="shared" si="14"/>
        <v>0</v>
      </c>
      <c r="O26" s="890">
        <f t="shared" si="3"/>
        <v>0</v>
      </c>
      <c r="P26" s="890">
        <f t="shared" si="4"/>
        <v>0</v>
      </c>
      <c r="Q26" s="905" t="str">
        <f t="shared" si="15"/>
        <v>$S$26:$AH$26</v>
      </c>
      <c r="S26" s="635"/>
      <c r="T26" s="636"/>
      <c r="U26" s="636"/>
      <c r="V26" s="636"/>
      <c r="W26" s="636"/>
      <c r="X26" s="636"/>
      <c r="Y26" s="636"/>
      <c r="Z26" s="636"/>
      <c r="AA26" s="636"/>
      <c r="AB26" s="636"/>
      <c r="AC26" s="636"/>
      <c r="AD26" s="636"/>
      <c r="AE26" s="636"/>
      <c r="AF26" s="636"/>
      <c r="AG26" s="636"/>
      <c r="AH26" s="637"/>
      <c r="AI26" s="391"/>
      <c r="AJ26" s="394" t="str">
        <f t="shared" ca="1" si="5"/>
        <v/>
      </c>
      <c r="AK26" s="395" t="str">
        <f t="shared" si="6"/>
        <v/>
      </c>
      <c r="AM26" s="404" t="str" cm="1">
        <f t="array" aca="1" ref="AM26" ca="1">IF(AND($K26=1,ISNUMBER(INDIRECT(ADDRESS(ROW(),COLUMN()-_tziy_perc_gap)))), INDIRECT(ADDRESS(ROW(),COLUMN()-_tziy_perc_gap))*(1-AM$6)*(1-$BL$6), "")</f>
        <v/>
      </c>
      <c r="AN26" s="405" t="str" cm="1">
        <f t="array" aca="1" ref="AN26" ca="1">IF(AND($K26=1,ISNUMBER(INDIRECT(ADDRESS(ROW(),COLUMN()-_tziy_perc_gap)))), INDIRECT(ADDRESS(ROW(),COLUMN()-_tziy_perc_gap))*(1-AN$6)*(1-$BL$6), "")</f>
        <v/>
      </c>
      <c r="AO26" s="405" t="str" cm="1">
        <f t="array" aca="1" ref="AO26" ca="1">IF(AND($K26=1,ISNUMBER(INDIRECT(ADDRESS(ROW(),COLUMN()-_tziy_perc_gap)))), INDIRECT(ADDRESS(ROW(),COLUMN()-_tziy_perc_gap))*(1-AO$6)*(1-$BL$6), "")</f>
        <v/>
      </c>
      <c r="AP26" s="405" t="str" cm="1">
        <f t="array" aca="1" ref="AP26" ca="1">IF(AND($K26=1,ISNUMBER(INDIRECT(ADDRESS(ROW(),COLUMN()-_tziy_perc_gap)))), INDIRECT(ADDRESS(ROW(),COLUMN()-_tziy_perc_gap))*(1-AP$6)*(1-$BL$6), "")</f>
        <v/>
      </c>
      <c r="AQ26" s="405" t="str" cm="1">
        <f t="array" aca="1" ref="AQ26" ca="1">IF(AND($K26=1,ISNUMBER(INDIRECT(ADDRESS(ROW(),COLUMN()-_tziy_perc_gap)))), INDIRECT(ADDRESS(ROW(),COLUMN()-_tziy_perc_gap))*(1-AQ$6)*(1-$BL$6), "")</f>
        <v/>
      </c>
      <c r="AR26" s="405" t="str" cm="1">
        <f t="array" aca="1" ref="AR26" ca="1">IF(AND($K26=1,ISNUMBER(INDIRECT(ADDRESS(ROW(),COLUMN()-_tziy_perc_gap)))), INDIRECT(ADDRESS(ROW(),COLUMN()-_tziy_perc_gap))*(1-AR$6)*(1-$BL$6), "")</f>
        <v/>
      </c>
      <c r="AS26" s="405" t="str" cm="1">
        <f t="array" aca="1" ref="AS26" ca="1">IF(AND($K26=1,ISNUMBER(INDIRECT(ADDRESS(ROW(),COLUMN()-_tziy_perc_gap)))), INDIRECT(ADDRESS(ROW(),COLUMN()-_tziy_perc_gap))*(1-AS$6)*(1-$BL$6), "")</f>
        <v/>
      </c>
      <c r="AT26" s="405" t="str" cm="1">
        <f t="array" aca="1" ref="AT26" ca="1">IF(AND($K26=1,ISNUMBER(INDIRECT(ADDRESS(ROW(),COLUMN()-_tziy_perc_gap)))), INDIRECT(ADDRESS(ROW(),COLUMN()-_tziy_perc_gap))*(1-AT$6)*(1-$BL$6), "")</f>
        <v/>
      </c>
      <c r="AU26" s="405" t="str" cm="1">
        <f t="array" aca="1" ref="AU26" ca="1">IF(AND($K26=1,ISNUMBER(INDIRECT(ADDRESS(ROW(),COLUMN()-_tziy_perc_gap)))), INDIRECT(ADDRESS(ROW(),COLUMN()-_tziy_perc_gap))*(1-AU$6)*(1-$BL$6), "")</f>
        <v/>
      </c>
      <c r="AV26" s="405" t="str" cm="1">
        <f t="array" aca="1" ref="AV26" ca="1">IF(AND($K26=1,ISNUMBER(INDIRECT(ADDRESS(ROW(),COLUMN()-_tziy_perc_gap)))), INDIRECT(ADDRESS(ROW(),COLUMN()-_tziy_perc_gap))*(1-AV$6)*(1-$BL$6), "")</f>
        <v/>
      </c>
      <c r="AW26" s="405" t="str" cm="1">
        <f t="array" aca="1" ref="AW26" ca="1">IF(AND($K26=1,ISNUMBER(INDIRECT(ADDRESS(ROW(),COLUMN()-_tziy_perc_gap)))), INDIRECT(ADDRESS(ROW(),COLUMN()-_tziy_perc_gap))*(1-AW$6)*(1-$BL$6), "")</f>
        <v/>
      </c>
      <c r="AX26" s="405" t="str" cm="1">
        <f t="array" aca="1" ref="AX26" ca="1">IF(AND($K26=1,ISNUMBER(INDIRECT(ADDRESS(ROW(),COLUMN()-_tziy_perc_gap)))), INDIRECT(ADDRESS(ROW(),COLUMN()-_tziy_perc_gap))*(1-AX$6)*(1-$BL$6), "")</f>
        <v/>
      </c>
      <c r="AY26" s="405" t="str" cm="1">
        <f t="array" aca="1" ref="AY26" ca="1">IF(AND($K26=1,ISNUMBER(INDIRECT(ADDRESS(ROW(),COLUMN()-_tziy_perc_gap)))), INDIRECT(ADDRESS(ROW(),COLUMN()-_tziy_perc_gap))*(1-AY$6)*(1-$BL$6), "")</f>
        <v/>
      </c>
      <c r="AZ26" s="405" t="str" cm="1">
        <f t="array" aca="1" ref="AZ26" ca="1">IF(AND($K26=1,ISNUMBER(INDIRECT(ADDRESS(ROW(),COLUMN()-_tziy_perc_gap)))), INDIRECT(ADDRESS(ROW(),COLUMN()-_tziy_perc_gap))*(1-AZ$6)*(1-$BL$6), "")</f>
        <v/>
      </c>
      <c r="BA26" s="405" t="str" cm="1">
        <f t="array" aca="1" ref="BA26" ca="1">IF(AND($K26=1,ISNUMBER(INDIRECT(ADDRESS(ROW(),COLUMN()-_tziy_perc_gap)))), INDIRECT(ADDRESS(ROW(),COLUMN()-_tziy_perc_gap))*(1-BA$6)*(1-$BL$6), "")</f>
        <v/>
      </c>
      <c r="BB26" s="406" t="str" cm="1">
        <f t="array" aca="1" ref="BB26" ca="1">IF(AND($K26=1,ISNUMBER(INDIRECT(ADDRESS(ROW(),COLUMN()-_tziy_perc_gap)))), INDIRECT(ADDRESS(ROW(),COLUMN()-_tziy_perc_gap))*(1-BB$6)*(1-$BL$6), "")</f>
        <v/>
      </c>
      <c r="BD26" s="396">
        <f t="shared" si="7"/>
        <v>0</v>
      </c>
      <c r="BE26" s="397">
        <f t="shared" si="8"/>
        <v>0</v>
      </c>
      <c r="BG26" s="398" t="str">
        <f t="shared" si="9"/>
        <v/>
      </c>
      <c r="BH26" s="428" t="str">
        <f t="shared" si="10"/>
        <v/>
      </c>
      <c r="BI26" s="399" t="str">
        <f t="shared" si="11"/>
        <v/>
      </c>
      <c r="BJ26" s="400" t="str">
        <f t="shared" si="12"/>
        <v/>
      </c>
      <c r="BK26" s="336"/>
      <c r="BL26" s="401" t="str">
        <f t="shared" si="13"/>
        <v/>
      </c>
    </row>
    <row r="27" spans="2:64" ht="14.95" customHeight="1" x14ac:dyDescent="0.25">
      <c r="B27" s="402">
        <v>18</v>
      </c>
      <c r="C27" s="598"/>
      <c r="D27" s="621"/>
      <c r="E27" s="611"/>
      <c r="F27" s="622"/>
      <c r="G27" s="623"/>
      <c r="H27" s="576"/>
      <c r="I27" s="624"/>
      <c r="J27" s="620"/>
      <c r="K27" s="403">
        <f t="shared" si="0"/>
        <v>0</v>
      </c>
      <c r="L27" s="888">
        <f t="shared" ca="1" si="1"/>
        <v>0</v>
      </c>
      <c r="M27" s="889">
        <f t="shared" si="2"/>
        <v>0.33333333333333331</v>
      </c>
      <c r="N27" s="890">
        <f t="shared" si="14"/>
        <v>0</v>
      </c>
      <c r="O27" s="890">
        <f t="shared" si="3"/>
        <v>0</v>
      </c>
      <c r="P27" s="890">
        <f t="shared" si="4"/>
        <v>0</v>
      </c>
      <c r="Q27" s="905" t="str">
        <f t="shared" si="15"/>
        <v>$S$27:$AH$27</v>
      </c>
      <c r="S27" s="635"/>
      <c r="T27" s="636"/>
      <c r="U27" s="636"/>
      <c r="V27" s="636"/>
      <c r="W27" s="636"/>
      <c r="X27" s="636"/>
      <c r="Y27" s="636"/>
      <c r="Z27" s="636"/>
      <c r="AA27" s="636"/>
      <c r="AB27" s="636"/>
      <c r="AC27" s="636"/>
      <c r="AD27" s="636"/>
      <c r="AE27" s="636"/>
      <c r="AF27" s="636"/>
      <c r="AG27" s="636"/>
      <c r="AH27" s="637"/>
      <c r="AI27" s="391"/>
      <c r="AJ27" s="394" t="str">
        <f t="shared" ca="1" si="5"/>
        <v/>
      </c>
      <c r="AK27" s="395" t="str">
        <f t="shared" si="6"/>
        <v/>
      </c>
      <c r="AM27" s="404" t="str" cm="1">
        <f t="array" aca="1" ref="AM27" ca="1">IF(AND($K27=1,ISNUMBER(INDIRECT(ADDRESS(ROW(),COLUMN()-_tziy_perc_gap)))), INDIRECT(ADDRESS(ROW(),COLUMN()-_tziy_perc_gap))*(1-AM$6)*(1-$BL$6), "")</f>
        <v/>
      </c>
      <c r="AN27" s="405" t="str" cm="1">
        <f t="array" aca="1" ref="AN27" ca="1">IF(AND($K27=1,ISNUMBER(INDIRECT(ADDRESS(ROW(),COLUMN()-_tziy_perc_gap)))), INDIRECT(ADDRESS(ROW(),COLUMN()-_tziy_perc_gap))*(1-AN$6)*(1-$BL$6), "")</f>
        <v/>
      </c>
      <c r="AO27" s="405" t="str" cm="1">
        <f t="array" aca="1" ref="AO27" ca="1">IF(AND($K27=1,ISNUMBER(INDIRECT(ADDRESS(ROW(),COLUMN()-_tziy_perc_gap)))), INDIRECT(ADDRESS(ROW(),COLUMN()-_tziy_perc_gap))*(1-AO$6)*(1-$BL$6), "")</f>
        <v/>
      </c>
      <c r="AP27" s="405" t="str" cm="1">
        <f t="array" aca="1" ref="AP27" ca="1">IF(AND($K27=1,ISNUMBER(INDIRECT(ADDRESS(ROW(),COLUMN()-_tziy_perc_gap)))), INDIRECT(ADDRESS(ROW(),COLUMN()-_tziy_perc_gap))*(1-AP$6)*(1-$BL$6), "")</f>
        <v/>
      </c>
      <c r="AQ27" s="405" t="str" cm="1">
        <f t="array" aca="1" ref="AQ27" ca="1">IF(AND($K27=1,ISNUMBER(INDIRECT(ADDRESS(ROW(),COLUMN()-_tziy_perc_gap)))), INDIRECT(ADDRESS(ROW(),COLUMN()-_tziy_perc_gap))*(1-AQ$6)*(1-$BL$6), "")</f>
        <v/>
      </c>
      <c r="AR27" s="405" t="str" cm="1">
        <f t="array" aca="1" ref="AR27" ca="1">IF(AND($K27=1,ISNUMBER(INDIRECT(ADDRESS(ROW(),COLUMN()-_tziy_perc_gap)))), INDIRECT(ADDRESS(ROW(),COLUMN()-_tziy_perc_gap))*(1-AR$6)*(1-$BL$6), "")</f>
        <v/>
      </c>
      <c r="AS27" s="405" t="str" cm="1">
        <f t="array" aca="1" ref="AS27" ca="1">IF(AND($K27=1,ISNUMBER(INDIRECT(ADDRESS(ROW(),COLUMN()-_tziy_perc_gap)))), INDIRECT(ADDRESS(ROW(),COLUMN()-_tziy_perc_gap))*(1-AS$6)*(1-$BL$6), "")</f>
        <v/>
      </c>
      <c r="AT27" s="405" t="str" cm="1">
        <f t="array" aca="1" ref="AT27" ca="1">IF(AND($K27=1,ISNUMBER(INDIRECT(ADDRESS(ROW(),COLUMN()-_tziy_perc_gap)))), INDIRECT(ADDRESS(ROW(),COLUMN()-_tziy_perc_gap))*(1-AT$6)*(1-$BL$6), "")</f>
        <v/>
      </c>
      <c r="AU27" s="405" t="str" cm="1">
        <f t="array" aca="1" ref="AU27" ca="1">IF(AND($K27=1,ISNUMBER(INDIRECT(ADDRESS(ROW(),COLUMN()-_tziy_perc_gap)))), INDIRECT(ADDRESS(ROW(),COLUMN()-_tziy_perc_gap))*(1-AU$6)*(1-$BL$6), "")</f>
        <v/>
      </c>
      <c r="AV27" s="405" t="str" cm="1">
        <f t="array" aca="1" ref="AV27" ca="1">IF(AND($K27=1,ISNUMBER(INDIRECT(ADDRESS(ROW(),COLUMN()-_tziy_perc_gap)))), INDIRECT(ADDRESS(ROW(),COLUMN()-_tziy_perc_gap))*(1-AV$6)*(1-$BL$6), "")</f>
        <v/>
      </c>
      <c r="AW27" s="405" t="str" cm="1">
        <f t="array" aca="1" ref="AW27" ca="1">IF(AND($K27=1,ISNUMBER(INDIRECT(ADDRESS(ROW(),COLUMN()-_tziy_perc_gap)))), INDIRECT(ADDRESS(ROW(),COLUMN()-_tziy_perc_gap))*(1-AW$6)*(1-$BL$6), "")</f>
        <v/>
      </c>
      <c r="AX27" s="405" t="str" cm="1">
        <f t="array" aca="1" ref="AX27" ca="1">IF(AND($K27=1,ISNUMBER(INDIRECT(ADDRESS(ROW(),COLUMN()-_tziy_perc_gap)))), INDIRECT(ADDRESS(ROW(),COLUMN()-_tziy_perc_gap))*(1-AX$6)*(1-$BL$6), "")</f>
        <v/>
      </c>
      <c r="AY27" s="405" t="str" cm="1">
        <f t="array" aca="1" ref="AY27" ca="1">IF(AND($K27=1,ISNUMBER(INDIRECT(ADDRESS(ROW(),COLUMN()-_tziy_perc_gap)))), INDIRECT(ADDRESS(ROW(),COLUMN()-_tziy_perc_gap))*(1-AY$6)*(1-$BL$6), "")</f>
        <v/>
      </c>
      <c r="AZ27" s="405" t="str" cm="1">
        <f t="array" aca="1" ref="AZ27" ca="1">IF(AND($K27=1,ISNUMBER(INDIRECT(ADDRESS(ROW(),COLUMN()-_tziy_perc_gap)))), INDIRECT(ADDRESS(ROW(),COLUMN()-_tziy_perc_gap))*(1-AZ$6)*(1-$BL$6), "")</f>
        <v/>
      </c>
      <c r="BA27" s="405" t="str" cm="1">
        <f t="array" aca="1" ref="BA27" ca="1">IF(AND($K27=1,ISNUMBER(INDIRECT(ADDRESS(ROW(),COLUMN()-_tziy_perc_gap)))), INDIRECT(ADDRESS(ROW(),COLUMN()-_tziy_perc_gap))*(1-BA$6)*(1-$BL$6), "")</f>
        <v/>
      </c>
      <c r="BB27" s="406" t="str" cm="1">
        <f t="array" aca="1" ref="BB27" ca="1">IF(AND($K27=1,ISNUMBER(INDIRECT(ADDRESS(ROW(),COLUMN()-_tziy_perc_gap)))), INDIRECT(ADDRESS(ROW(),COLUMN()-_tziy_perc_gap))*(1-BB$6)*(1-$BL$6), "")</f>
        <v/>
      </c>
      <c r="BD27" s="396">
        <f t="shared" si="7"/>
        <v>0</v>
      </c>
      <c r="BE27" s="397">
        <f t="shared" si="8"/>
        <v>0</v>
      </c>
      <c r="BG27" s="398" t="str">
        <f t="shared" si="9"/>
        <v/>
      </c>
      <c r="BH27" s="428" t="str">
        <f t="shared" si="10"/>
        <v/>
      </c>
      <c r="BI27" s="399" t="str">
        <f t="shared" si="11"/>
        <v/>
      </c>
      <c r="BJ27" s="400" t="str">
        <f t="shared" si="12"/>
        <v/>
      </c>
      <c r="BK27" s="336"/>
      <c r="BL27" s="401" t="str">
        <f t="shared" si="13"/>
        <v/>
      </c>
    </row>
    <row r="28" spans="2:64" ht="14.95" customHeight="1" x14ac:dyDescent="0.25">
      <c r="B28" s="402">
        <v>19</v>
      </c>
      <c r="C28" s="598"/>
      <c r="D28" s="621"/>
      <c r="E28" s="611"/>
      <c r="F28" s="622"/>
      <c r="G28" s="623"/>
      <c r="H28" s="576"/>
      <c r="I28" s="624"/>
      <c r="J28" s="620"/>
      <c r="K28" s="403">
        <f t="shared" si="0"/>
        <v>0</v>
      </c>
      <c r="L28" s="888">
        <f t="shared" ca="1" si="1"/>
        <v>0</v>
      </c>
      <c r="M28" s="889">
        <f t="shared" si="2"/>
        <v>0.33333333333333331</v>
      </c>
      <c r="N28" s="890">
        <f t="shared" si="14"/>
        <v>0</v>
      </c>
      <c r="O28" s="890">
        <f t="shared" si="3"/>
        <v>0</v>
      </c>
      <c r="P28" s="890">
        <f t="shared" si="4"/>
        <v>0</v>
      </c>
      <c r="Q28" s="905" t="str">
        <f t="shared" si="15"/>
        <v>$S$28:$AH$28</v>
      </c>
      <c r="S28" s="635"/>
      <c r="T28" s="636"/>
      <c r="U28" s="636"/>
      <c r="V28" s="636"/>
      <c r="W28" s="636"/>
      <c r="X28" s="636"/>
      <c r="Y28" s="636"/>
      <c r="Z28" s="636"/>
      <c r="AA28" s="636"/>
      <c r="AB28" s="636"/>
      <c r="AC28" s="636"/>
      <c r="AD28" s="636"/>
      <c r="AE28" s="636"/>
      <c r="AF28" s="636"/>
      <c r="AG28" s="636"/>
      <c r="AH28" s="637"/>
      <c r="AI28" s="391"/>
      <c r="AJ28" s="394" t="str">
        <f t="shared" ca="1" si="5"/>
        <v/>
      </c>
      <c r="AK28" s="395" t="str">
        <f t="shared" si="6"/>
        <v/>
      </c>
      <c r="AM28" s="404" t="str" cm="1">
        <f t="array" aca="1" ref="AM28" ca="1">IF(AND($K28=1,ISNUMBER(INDIRECT(ADDRESS(ROW(),COLUMN()-_tziy_perc_gap)))), INDIRECT(ADDRESS(ROW(),COLUMN()-_tziy_perc_gap))*(1-AM$6)*(1-$BL$6), "")</f>
        <v/>
      </c>
      <c r="AN28" s="405" t="str" cm="1">
        <f t="array" aca="1" ref="AN28" ca="1">IF(AND($K28=1,ISNUMBER(INDIRECT(ADDRESS(ROW(),COLUMN()-_tziy_perc_gap)))), INDIRECT(ADDRESS(ROW(),COLUMN()-_tziy_perc_gap))*(1-AN$6)*(1-$BL$6), "")</f>
        <v/>
      </c>
      <c r="AO28" s="405" t="str" cm="1">
        <f t="array" aca="1" ref="AO28" ca="1">IF(AND($K28=1,ISNUMBER(INDIRECT(ADDRESS(ROW(),COLUMN()-_tziy_perc_gap)))), INDIRECT(ADDRESS(ROW(),COLUMN()-_tziy_perc_gap))*(1-AO$6)*(1-$BL$6), "")</f>
        <v/>
      </c>
      <c r="AP28" s="405" t="str" cm="1">
        <f t="array" aca="1" ref="AP28" ca="1">IF(AND($K28=1,ISNUMBER(INDIRECT(ADDRESS(ROW(),COLUMN()-_tziy_perc_gap)))), INDIRECT(ADDRESS(ROW(),COLUMN()-_tziy_perc_gap))*(1-AP$6)*(1-$BL$6), "")</f>
        <v/>
      </c>
      <c r="AQ28" s="405" t="str" cm="1">
        <f t="array" aca="1" ref="AQ28" ca="1">IF(AND($K28=1,ISNUMBER(INDIRECT(ADDRESS(ROW(),COLUMN()-_tziy_perc_gap)))), INDIRECT(ADDRESS(ROW(),COLUMN()-_tziy_perc_gap))*(1-AQ$6)*(1-$BL$6), "")</f>
        <v/>
      </c>
      <c r="AR28" s="405" t="str" cm="1">
        <f t="array" aca="1" ref="AR28" ca="1">IF(AND($K28=1,ISNUMBER(INDIRECT(ADDRESS(ROW(),COLUMN()-_tziy_perc_gap)))), INDIRECT(ADDRESS(ROW(),COLUMN()-_tziy_perc_gap))*(1-AR$6)*(1-$BL$6), "")</f>
        <v/>
      </c>
      <c r="AS28" s="405" t="str" cm="1">
        <f t="array" aca="1" ref="AS28" ca="1">IF(AND($K28=1,ISNUMBER(INDIRECT(ADDRESS(ROW(),COLUMN()-_tziy_perc_gap)))), INDIRECT(ADDRESS(ROW(),COLUMN()-_tziy_perc_gap))*(1-AS$6)*(1-$BL$6), "")</f>
        <v/>
      </c>
      <c r="AT28" s="405" t="str" cm="1">
        <f t="array" aca="1" ref="AT28" ca="1">IF(AND($K28=1,ISNUMBER(INDIRECT(ADDRESS(ROW(),COLUMN()-_tziy_perc_gap)))), INDIRECT(ADDRESS(ROW(),COLUMN()-_tziy_perc_gap))*(1-AT$6)*(1-$BL$6), "")</f>
        <v/>
      </c>
      <c r="AU28" s="405" t="str" cm="1">
        <f t="array" aca="1" ref="AU28" ca="1">IF(AND($K28=1,ISNUMBER(INDIRECT(ADDRESS(ROW(),COLUMN()-_tziy_perc_gap)))), INDIRECT(ADDRESS(ROW(),COLUMN()-_tziy_perc_gap))*(1-AU$6)*(1-$BL$6), "")</f>
        <v/>
      </c>
      <c r="AV28" s="405" t="str" cm="1">
        <f t="array" aca="1" ref="AV28" ca="1">IF(AND($K28=1,ISNUMBER(INDIRECT(ADDRESS(ROW(),COLUMN()-_tziy_perc_gap)))), INDIRECT(ADDRESS(ROW(),COLUMN()-_tziy_perc_gap))*(1-AV$6)*(1-$BL$6), "")</f>
        <v/>
      </c>
      <c r="AW28" s="405" t="str" cm="1">
        <f t="array" aca="1" ref="AW28" ca="1">IF(AND($K28=1,ISNUMBER(INDIRECT(ADDRESS(ROW(),COLUMN()-_tziy_perc_gap)))), INDIRECT(ADDRESS(ROW(),COLUMN()-_tziy_perc_gap))*(1-AW$6)*(1-$BL$6), "")</f>
        <v/>
      </c>
      <c r="AX28" s="405" t="str" cm="1">
        <f t="array" aca="1" ref="AX28" ca="1">IF(AND($K28=1,ISNUMBER(INDIRECT(ADDRESS(ROW(),COLUMN()-_tziy_perc_gap)))), INDIRECT(ADDRESS(ROW(),COLUMN()-_tziy_perc_gap))*(1-AX$6)*(1-$BL$6), "")</f>
        <v/>
      </c>
      <c r="AY28" s="405" t="str" cm="1">
        <f t="array" aca="1" ref="AY28" ca="1">IF(AND($K28=1,ISNUMBER(INDIRECT(ADDRESS(ROW(),COLUMN()-_tziy_perc_gap)))), INDIRECT(ADDRESS(ROW(),COLUMN()-_tziy_perc_gap))*(1-AY$6)*(1-$BL$6), "")</f>
        <v/>
      </c>
      <c r="AZ28" s="405" t="str" cm="1">
        <f t="array" aca="1" ref="AZ28" ca="1">IF(AND($K28=1,ISNUMBER(INDIRECT(ADDRESS(ROW(),COLUMN()-_tziy_perc_gap)))), INDIRECT(ADDRESS(ROW(),COLUMN()-_tziy_perc_gap))*(1-AZ$6)*(1-$BL$6), "")</f>
        <v/>
      </c>
      <c r="BA28" s="405" t="str" cm="1">
        <f t="array" aca="1" ref="BA28" ca="1">IF(AND($K28=1,ISNUMBER(INDIRECT(ADDRESS(ROW(),COLUMN()-_tziy_perc_gap)))), INDIRECT(ADDRESS(ROW(),COLUMN()-_tziy_perc_gap))*(1-BA$6)*(1-$BL$6), "")</f>
        <v/>
      </c>
      <c r="BB28" s="406" t="str" cm="1">
        <f t="array" aca="1" ref="BB28" ca="1">IF(AND($K28=1,ISNUMBER(INDIRECT(ADDRESS(ROW(),COLUMN()-_tziy_perc_gap)))), INDIRECT(ADDRESS(ROW(),COLUMN()-_tziy_perc_gap))*(1-BB$6)*(1-$BL$6), "")</f>
        <v/>
      </c>
      <c r="BD28" s="396">
        <f t="shared" si="7"/>
        <v>0</v>
      </c>
      <c r="BE28" s="397">
        <f t="shared" si="8"/>
        <v>0</v>
      </c>
      <c r="BG28" s="398" t="str">
        <f t="shared" si="9"/>
        <v/>
      </c>
      <c r="BH28" s="428" t="str">
        <f t="shared" si="10"/>
        <v/>
      </c>
      <c r="BI28" s="399" t="str">
        <f t="shared" si="11"/>
        <v/>
      </c>
      <c r="BJ28" s="400" t="str">
        <f t="shared" si="12"/>
        <v/>
      </c>
      <c r="BK28" s="336"/>
      <c r="BL28" s="401" t="str">
        <f t="shared" si="13"/>
        <v/>
      </c>
    </row>
    <row r="29" spans="2:64" ht="14.95" customHeight="1" x14ac:dyDescent="0.25">
      <c r="B29" s="402">
        <v>20</v>
      </c>
      <c r="C29" s="625"/>
      <c r="D29" s="626"/>
      <c r="E29" s="611"/>
      <c r="F29" s="627"/>
      <c r="G29" s="625"/>
      <c r="H29" s="625"/>
      <c r="I29" s="625"/>
      <c r="J29" s="620"/>
      <c r="K29" s="403">
        <f t="shared" si="0"/>
        <v>0</v>
      </c>
      <c r="L29" s="888">
        <f t="shared" ca="1" si="1"/>
        <v>0</v>
      </c>
      <c r="M29" s="889">
        <f t="shared" si="2"/>
        <v>0.33333333333333331</v>
      </c>
      <c r="N29" s="890">
        <f t="shared" si="14"/>
        <v>0</v>
      </c>
      <c r="O29" s="890">
        <f t="shared" si="3"/>
        <v>0</v>
      </c>
      <c r="P29" s="890">
        <f t="shared" si="4"/>
        <v>0</v>
      </c>
      <c r="Q29" s="905" t="str">
        <f t="shared" si="15"/>
        <v>$S$29:$AH$29</v>
      </c>
      <c r="S29" s="635"/>
      <c r="T29" s="636"/>
      <c r="U29" s="636"/>
      <c r="V29" s="636"/>
      <c r="W29" s="636"/>
      <c r="X29" s="636"/>
      <c r="Y29" s="636"/>
      <c r="Z29" s="636"/>
      <c r="AA29" s="636"/>
      <c r="AB29" s="636"/>
      <c r="AC29" s="636"/>
      <c r="AD29" s="636"/>
      <c r="AE29" s="636"/>
      <c r="AF29" s="636"/>
      <c r="AG29" s="636"/>
      <c r="AH29" s="637"/>
      <c r="AI29" s="391"/>
      <c r="AJ29" s="394" t="str">
        <f t="shared" ca="1" si="5"/>
        <v/>
      </c>
      <c r="AK29" s="395" t="str">
        <f t="shared" si="6"/>
        <v/>
      </c>
      <c r="AM29" s="404" t="str" cm="1">
        <f t="array" aca="1" ref="AM29" ca="1">IF(AND($K29=1,ISNUMBER(INDIRECT(ADDRESS(ROW(),COLUMN()-_tziy_perc_gap)))), INDIRECT(ADDRESS(ROW(),COLUMN()-_tziy_perc_gap))*(1-AM$6)*(1-$BL$6), "")</f>
        <v/>
      </c>
      <c r="AN29" s="405" t="str" cm="1">
        <f t="array" aca="1" ref="AN29" ca="1">IF(AND($K29=1,ISNUMBER(INDIRECT(ADDRESS(ROW(),COLUMN()-_tziy_perc_gap)))), INDIRECT(ADDRESS(ROW(),COLUMN()-_tziy_perc_gap))*(1-AN$6)*(1-$BL$6), "")</f>
        <v/>
      </c>
      <c r="AO29" s="405" t="str" cm="1">
        <f t="array" aca="1" ref="AO29" ca="1">IF(AND($K29=1,ISNUMBER(INDIRECT(ADDRESS(ROW(),COLUMN()-_tziy_perc_gap)))), INDIRECT(ADDRESS(ROW(),COLUMN()-_tziy_perc_gap))*(1-AO$6)*(1-$BL$6), "")</f>
        <v/>
      </c>
      <c r="AP29" s="405" t="str" cm="1">
        <f t="array" aca="1" ref="AP29" ca="1">IF(AND($K29=1,ISNUMBER(INDIRECT(ADDRESS(ROW(),COLUMN()-_tziy_perc_gap)))), INDIRECT(ADDRESS(ROW(),COLUMN()-_tziy_perc_gap))*(1-AP$6)*(1-$BL$6), "")</f>
        <v/>
      </c>
      <c r="AQ29" s="405" t="str" cm="1">
        <f t="array" aca="1" ref="AQ29" ca="1">IF(AND($K29=1,ISNUMBER(INDIRECT(ADDRESS(ROW(),COLUMN()-_tziy_perc_gap)))), INDIRECT(ADDRESS(ROW(),COLUMN()-_tziy_perc_gap))*(1-AQ$6)*(1-$BL$6), "")</f>
        <v/>
      </c>
      <c r="AR29" s="405" t="str" cm="1">
        <f t="array" aca="1" ref="AR29" ca="1">IF(AND($K29=1,ISNUMBER(INDIRECT(ADDRESS(ROW(),COLUMN()-_tziy_perc_gap)))), INDIRECT(ADDRESS(ROW(),COLUMN()-_tziy_perc_gap))*(1-AR$6)*(1-$BL$6), "")</f>
        <v/>
      </c>
      <c r="AS29" s="405" t="str" cm="1">
        <f t="array" aca="1" ref="AS29" ca="1">IF(AND($K29=1,ISNUMBER(INDIRECT(ADDRESS(ROW(),COLUMN()-_tziy_perc_gap)))), INDIRECT(ADDRESS(ROW(),COLUMN()-_tziy_perc_gap))*(1-AS$6)*(1-$BL$6), "")</f>
        <v/>
      </c>
      <c r="AT29" s="405" t="str" cm="1">
        <f t="array" aca="1" ref="AT29" ca="1">IF(AND($K29=1,ISNUMBER(INDIRECT(ADDRESS(ROW(),COLUMN()-_tziy_perc_gap)))), INDIRECT(ADDRESS(ROW(),COLUMN()-_tziy_perc_gap))*(1-AT$6)*(1-$BL$6), "")</f>
        <v/>
      </c>
      <c r="AU29" s="405" t="str" cm="1">
        <f t="array" aca="1" ref="AU29" ca="1">IF(AND($K29=1,ISNUMBER(INDIRECT(ADDRESS(ROW(),COLUMN()-_tziy_perc_gap)))), INDIRECT(ADDRESS(ROW(),COLUMN()-_tziy_perc_gap))*(1-AU$6)*(1-$BL$6), "")</f>
        <v/>
      </c>
      <c r="AV29" s="405" t="str" cm="1">
        <f t="array" aca="1" ref="AV29" ca="1">IF(AND($K29=1,ISNUMBER(INDIRECT(ADDRESS(ROW(),COLUMN()-_tziy_perc_gap)))), INDIRECT(ADDRESS(ROW(),COLUMN()-_tziy_perc_gap))*(1-AV$6)*(1-$BL$6), "")</f>
        <v/>
      </c>
      <c r="AW29" s="405" t="str" cm="1">
        <f t="array" aca="1" ref="AW29" ca="1">IF(AND($K29=1,ISNUMBER(INDIRECT(ADDRESS(ROW(),COLUMN()-_tziy_perc_gap)))), INDIRECT(ADDRESS(ROW(),COLUMN()-_tziy_perc_gap))*(1-AW$6)*(1-$BL$6), "")</f>
        <v/>
      </c>
      <c r="AX29" s="405" t="str" cm="1">
        <f t="array" aca="1" ref="AX29" ca="1">IF(AND($K29=1,ISNUMBER(INDIRECT(ADDRESS(ROW(),COLUMN()-_tziy_perc_gap)))), INDIRECT(ADDRESS(ROW(),COLUMN()-_tziy_perc_gap))*(1-AX$6)*(1-$BL$6), "")</f>
        <v/>
      </c>
      <c r="AY29" s="405" t="str" cm="1">
        <f t="array" aca="1" ref="AY29" ca="1">IF(AND($K29=1,ISNUMBER(INDIRECT(ADDRESS(ROW(),COLUMN()-_tziy_perc_gap)))), INDIRECT(ADDRESS(ROW(),COLUMN()-_tziy_perc_gap))*(1-AY$6)*(1-$BL$6), "")</f>
        <v/>
      </c>
      <c r="AZ29" s="405" t="str" cm="1">
        <f t="array" aca="1" ref="AZ29" ca="1">IF(AND($K29=1,ISNUMBER(INDIRECT(ADDRESS(ROW(),COLUMN()-_tziy_perc_gap)))), INDIRECT(ADDRESS(ROW(),COLUMN()-_tziy_perc_gap))*(1-AZ$6)*(1-$BL$6), "")</f>
        <v/>
      </c>
      <c r="BA29" s="405" t="str" cm="1">
        <f t="array" aca="1" ref="BA29" ca="1">IF(AND($K29=1,ISNUMBER(INDIRECT(ADDRESS(ROW(),COLUMN()-_tziy_perc_gap)))), INDIRECT(ADDRESS(ROW(),COLUMN()-_tziy_perc_gap))*(1-BA$6)*(1-$BL$6), "")</f>
        <v/>
      </c>
      <c r="BB29" s="406" t="str" cm="1">
        <f t="array" aca="1" ref="BB29" ca="1">IF(AND($K29=1,ISNUMBER(INDIRECT(ADDRESS(ROW(),COLUMN()-_tziy_perc_gap)))), INDIRECT(ADDRESS(ROW(),COLUMN()-_tziy_perc_gap))*(1-BB$6)*(1-$BL$6), "")</f>
        <v/>
      </c>
      <c r="BD29" s="396">
        <f t="shared" si="7"/>
        <v>0</v>
      </c>
      <c r="BE29" s="397">
        <f t="shared" si="8"/>
        <v>0</v>
      </c>
      <c r="BG29" s="398" t="str">
        <f t="shared" si="9"/>
        <v/>
      </c>
      <c r="BH29" s="428" t="str">
        <f t="shared" si="10"/>
        <v/>
      </c>
      <c r="BI29" s="399" t="str">
        <f t="shared" si="11"/>
        <v/>
      </c>
      <c r="BJ29" s="400" t="str">
        <f t="shared" si="12"/>
        <v/>
      </c>
      <c r="BK29" s="336"/>
      <c r="BL29" s="401" t="str">
        <f t="shared" si="13"/>
        <v/>
      </c>
    </row>
    <row r="30" spans="2:64" ht="14.95" customHeight="1" x14ac:dyDescent="0.25">
      <c r="B30" s="402">
        <v>21</v>
      </c>
      <c r="C30" s="625"/>
      <c r="D30" s="626"/>
      <c r="E30" s="611"/>
      <c r="F30" s="627"/>
      <c r="G30" s="625"/>
      <c r="H30" s="625"/>
      <c r="I30" s="625"/>
      <c r="J30" s="620"/>
      <c r="K30" s="403">
        <f t="shared" si="0"/>
        <v>0</v>
      </c>
      <c r="L30" s="888">
        <f t="shared" ca="1" si="1"/>
        <v>0</v>
      </c>
      <c r="M30" s="889">
        <f t="shared" si="2"/>
        <v>0.33333333333333331</v>
      </c>
      <c r="N30" s="890">
        <f t="shared" si="14"/>
        <v>0</v>
      </c>
      <c r="O30" s="890">
        <f t="shared" si="3"/>
        <v>0</v>
      </c>
      <c r="P30" s="890">
        <f t="shared" si="4"/>
        <v>0</v>
      </c>
      <c r="Q30" s="905" t="str">
        <f t="shared" si="15"/>
        <v>$S$30:$AH$30</v>
      </c>
      <c r="S30" s="635"/>
      <c r="T30" s="636"/>
      <c r="U30" s="636"/>
      <c r="V30" s="636"/>
      <c r="W30" s="636"/>
      <c r="X30" s="636"/>
      <c r="Y30" s="636"/>
      <c r="Z30" s="636"/>
      <c r="AA30" s="636"/>
      <c r="AB30" s="636"/>
      <c r="AC30" s="636"/>
      <c r="AD30" s="636"/>
      <c r="AE30" s="636"/>
      <c r="AF30" s="636"/>
      <c r="AG30" s="636"/>
      <c r="AH30" s="637"/>
      <c r="AI30" s="391"/>
      <c r="AJ30" s="394" t="str">
        <f t="shared" ca="1" si="5"/>
        <v/>
      </c>
      <c r="AK30" s="395" t="str">
        <f t="shared" si="6"/>
        <v/>
      </c>
      <c r="AM30" s="404" t="str" cm="1">
        <f t="array" aca="1" ref="AM30" ca="1">IF(AND($K30=1,ISNUMBER(INDIRECT(ADDRESS(ROW(),COLUMN()-_tziy_perc_gap)))), INDIRECT(ADDRESS(ROW(),COLUMN()-_tziy_perc_gap))*(1-AM$6)*(1-$BL$6), "")</f>
        <v/>
      </c>
      <c r="AN30" s="405" t="str" cm="1">
        <f t="array" aca="1" ref="AN30" ca="1">IF(AND($K30=1,ISNUMBER(INDIRECT(ADDRESS(ROW(),COLUMN()-_tziy_perc_gap)))), INDIRECT(ADDRESS(ROW(),COLUMN()-_tziy_perc_gap))*(1-AN$6)*(1-$BL$6), "")</f>
        <v/>
      </c>
      <c r="AO30" s="405" t="str" cm="1">
        <f t="array" aca="1" ref="AO30" ca="1">IF(AND($K30=1,ISNUMBER(INDIRECT(ADDRESS(ROW(),COLUMN()-_tziy_perc_gap)))), INDIRECT(ADDRESS(ROW(),COLUMN()-_tziy_perc_gap))*(1-AO$6)*(1-$BL$6), "")</f>
        <v/>
      </c>
      <c r="AP30" s="405" t="str" cm="1">
        <f t="array" aca="1" ref="AP30" ca="1">IF(AND($K30=1,ISNUMBER(INDIRECT(ADDRESS(ROW(),COLUMN()-_tziy_perc_gap)))), INDIRECT(ADDRESS(ROW(),COLUMN()-_tziy_perc_gap))*(1-AP$6)*(1-$BL$6), "")</f>
        <v/>
      </c>
      <c r="AQ30" s="405" t="str" cm="1">
        <f t="array" aca="1" ref="AQ30" ca="1">IF(AND($K30=1,ISNUMBER(INDIRECT(ADDRESS(ROW(),COLUMN()-_tziy_perc_gap)))), INDIRECT(ADDRESS(ROW(),COLUMN()-_tziy_perc_gap))*(1-AQ$6)*(1-$BL$6), "")</f>
        <v/>
      </c>
      <c r="AR30" s="405" t="str" cm="1">
        <f t="array" aca="1" ref="AR30" ca="1">IF(AND($K30=1,ISNUMBER(INDIRECT(ADDRESS(ROW(),COLUMN()-_tziy_perc_gap)))), INDIRECT(ADDRESS(ROW(),COLUMN()-_tziy_perc_gap))*(1-AR$6)*(1-$BL$6), "")</f>
        <v/>
      </c>
      <c r="AS30" s="405" t="str" cm="1">
        <f t="array" aca="1" ref="AS30" ca="1">IF(AND($K30=1,ISNUMBER(INDIRECT(ADDRESS(ROW(),COLUMN()-_tziy_perc_gap)))), INDIRECT(ADDRESS(ROW(),COLUMN()-_tziy_perc_gap))*(1-AS$6)*(1-$BL$6), "")</f>
        <v/>
      </c>
      <c r="AT30" s="405" t="str" cm="1">
        <f t="array" aca="1" ref="AT30" ca="1">IF(AND($K30=1,ISNUMBER(INDIRECT(ADDRESS(ROW(),COLUMN()-_tziy_perc_gap)))), INDIRECT(ADDRESS(ROW(),COLUMN()-_tziy_perc_gap))*(1-AT$6)*(1-$BL$6), "")</f>
        <v/>
      </c>
      <c r="AU30" s="405" t="str" cm="1">
        <f t="array" aca="1" ref="AU30" ca="1">IF(AND($K30=1,ISNUMBER(INDIRECT(ADDRESS(ROW(),COLUMN()-_tziy_perc_gap)))), INDIRECT(ADDRESS(ROW(),COLUMN()-_tziy_perc_gap))*(1-AU$6)*(1-$BL$6), "")</f>
        <v/>
      </c>
      <c r="AV30" s="405" t="str" cm="1">
        <f t="array" aca="1" ref="AV30" ca="1">IF(AND($K30=1,ISNUMBER(INDIRECT(ADDRESS(ROW(),COLUMN()-_tziy_perc_gap)))), INDIRECT(ADDRESS(ROW(),COLUMN()-_tziy_perc_gap))*(1-AV$6)*(1-$BL$6), "")</f>
        <v/>
      </c>
      <c r="AW30" s="405" t="str" cm="1">
        <f t="array" aca="1" ref="AW30" ca="1">IF(AND($K30=1,ISNUMBER(INDIRECT(ADDRESS(ROW(),COLUMN()-_tziy_perc_gap)))), INDIRECT(ADDRESS(ROW(),COLUMN()-_tziy_perc_gap))*(1-AW$6)*(1-$BL$6), "")</f>
        <v/>
      </c>
      <c r="AX30" s="405" t="str" cm="1">
        <f t="array" aca="1" ref="AX30" ca="1">IF(AND($K30=1,ISNUMBER(INDIRECT(ADDRESS(ROW(),COLUMN()-_tziy_perc_gap)))), INDIRECT(ADDRESS(ROW(),COLUMN()-_tziy_perc_gap))*(1-AX$6)*(1-$BL$6), "")</f>
        <v/>
      </c>
      <c r="AY30" s="405" t="str" cm="1">
        <f t="array" aca="1" ref="AY30" ca="1">IF(AND($K30=1,ISNUMBER(INDIRECT(ADDRESS(ROW(),COLUMN()-_tziy_perc_gap)))), INDIRECT(ADDRESS(ROW(),COLUMN()-_tziy_perc_gap))*(1-AY$6)*(1-$BL$6), "")</f>
        <v/>
      </c>
      <c r="AZ30" s="405" t="str" cm="1">
        <f t="array" aca="1" ref="AZ30" ca="1">IF(AND($K30=1,ISNUMBER(INDIRECT(ADDRESS(ROW(),COLUMN()-_tziy_perc_gap)))), INDIRECT(ADDRESS(ROW(),COLUMN()-_tziy_perc_gap))*(1-AZ$6)*(1-$BL$6), "")</f>
        <v/>
      </c>
      <c r="BA30" s="405" t="str" cm="1">
        <f t="array" aca="1" ref="BA30" ca="1">IF(AND($K30=1,ISNUMBER(INDIRECT(ADDRESS(ROW(),COLUMN()-_tziy_perc_gap)))), INDIRECT(ADDRESS(ROW(),COLUMN()-_tziy_perc_gap))*(1-BA$6)*(1-$BL$6), "")</f>
        <v/>
      </c>
      <c r="BB30" s="406" t="str" cm="1">
        <f t="array" aca="1" ref="BB30" ca="1">IF(AND($K30=1,ISNUMBER(INDIRECT(ADDRESS(ROW(),COLUMN()-_tziy_perc_gap)))), INDIRECT(ADDRESS(ROW(),COLUMN()-_tziy_perc_gap))*(1-BB$6)*(1-$BL$6), "")</f>
        <v/>
      </c>
      <c r="BD30" s="396">
        <f t="shared" si="7"/>
        <v>0</v>
      </c>
      <c r="BE30" s="397">
        <f t="shared" si="8"/>
        <v>0</v>
      </c>
      <c r="BG30" s="398" t="str">
        <f t="shared" si="9"/>
        <v/>
      </c>
      <c r="BH30" s="428" t="str">
        <f t="shared" si="10"/>
        <v/>
      </c>
      <c r="BI30" s="399" t="str">
        <f t="shared" si="11"/>
        <v/>
      </c>
      <c r="BJ30" s="400" t="str">
        <f t="shared" si="12"/>
        <v/>
      </c>
      <c r="BK30" s="336"/>
      <c r="BL30" s="401" t="str">
        <f t="shared" si="13"/>
        <v/>
      </c>
    </row>
    <row r="31" spans="2:64" ht="14.95" customHeight="1" x14ac:dyDescent="0.25">
      <c r="B31" s="402">
        <v>22</v>
      </c>
      <c r="C31" s="625"/>
      <c r="D31" s="621"/>
      <c r="E31" s="611"/>
      <c r="F31" s="622"/>
      <c r="G31" s="623"/>
      <c r="H31" s="576"/>
      <c r="I31" s="625"/>
      <c r="J31" s="620"/>
      <c r="K31" s="403">
        <f t="shared" si="0"/>
        <v>0</v>
      </c>
      <c r="L31" s="888">
        <f t="shared" ca="1" si="1"/>
        <v>0</v>
      </c>
      <c r="M31" s="889">
        <f t="shared" si="2"/>
        <v>0.33333333333333331</v>
      </c>
      <c r="N31" s="890">
        <f t="shared" si="14"/>
        <v>0</v>
      </c>
      <c r="O31" s="890">
        <f t="shared" si="3"/>
        <v>0</v>
      </c>
      <c r="P31" s="890">
        <f t="shared" si="4"/>
        <v>0</v>
      </c>
      <c r="Q31" s="905" t="str">
        <f t="shared" si="15"/>
        <v>$S$31:$AH$31</v>
      </c>
      <c r="S31" s="635"/>
      <c r="T31" s="636"/>
      <c r="U31" s="636"/>
      <c r="V31" s="636"/>
      <c r="W31" s="636"/>
      <c r="X31" s="636"/>
      <c r="Y31" s="636"/>
      <c r="Z31" s="636"/>
      <c r="AA31" s="636"/>
      <c r="AB31" s="636"/>
      <c r="AC31" s="636"/>
      <c r="AD31" s="636"/>
      <c r="AE31" s="636"/>
      <c r="AF31" s="636"/>
      <c r="AG31" s="636"/>
      <c r="AH31" s="637"/>
      <c r="AI31" s="391"/>
      <c r="AJ31" s="394" t="str">
        <f t="shared" ca="1" si="5"/>
        <v/>
      </c>
      <c r="AK31" s="395" t="str">
        <f t="shared" si="6"/>
        <v/>
      </c>
      <c r="AM31" s="404" t="str" cm="1">
        <f t="array" aca="1" ref="AM31" ca="1">IF(AND($K31=1,ISNUMBER(INDIRECT(ADDRESS(ROW(),COLUMN()-_tziy_perc_gap)))), INDIRECT(ADDRESS(ROW(),COLUMN()-_tziy_perc_gap))*(1-AM$6)*(1-$BL$6), "")</f>
        <v/>
      </c>
      <c r="AN31" s="405" t="str" cm="1">
        <f t="array" aca="1" ref="AN31" ca="1">IF(AND($K31=1,ISNUMBER(INDIRECT(ADDRESS(ROW(),COLUMN()-_tziy_perc_gap)))), INDIRECT(ADDRESS(ROW(),COLUMN()-_tziy_perc_gap))*(1-AN$6)*(1-$BL$6), "")</f>
        <v/>
      </c>
      <c r="AO31" s="405" t="str" cm="1">
        <f t="array" aca="1" ref="AO31" ca="1">IF(AND($K31=1,ISNUMBER(INDIRECT(ADDRESS(ROW(),COLUMN()-_tziy_perc_gap)))), INDIRECT(ADDRESS(ROW(),COLUMN()-_tziy_perc_gap))*(1-AO$6)*(1-$BL$6), "")</f>
        <v/>
      </c>
      <c r="AP31" s="405" t="str" cm="1">
        <f t="array" aca="1" ref="AP31" ca="1">IF(AND($K31=1,ISNUMBER(INDIRECT(ADDRESS(ROW(),COLUMN()-_tziy_perc_gap)))), INDIRECT(ADDRESS(ROW(),COLUMN()-_tziy_perc_gap))*(1-AP$6)*(1-$BL$6), "")</f>
        <v/>
      </c>
      <c r="AQ31" s="405" t="str" cm="1">
        <f t="array" aca="1" ref="AQ31" ca="1">IF(AND($K31=1,ISNUMBER(INDIRECT(ADDRESS(ROW(),COLUMN()-_tziy_perc_gap)))), INDIRECT(ADDRESS(ROW(),COLUMN()-_tziy_perc_gap))*(1-AQ$6)*(1-$BL$6), "")</f>
        <v/>
      </c>
      <c r="AR31" s="405" t="str" cm="1">
        <f t="array" aca="1" ref="AR31" ca="1">IF(AND($K31=1,ISNUMBER(INDIRECT(ADDRESS(ROW(),COLUMN()-_tziy_perc_gap)))), INDIRECT(ADDRESS(ROW(),COLUMN()-_tziy_perc_gap))*(1-AR$6)*(1-$BL$6), "")</f>
        <v/>
      </c>
      <c r="AS31" s="405" t="str" cm="1">
        <f t="array" aca="1" ref="AS31" ca="1">IF(AND($K31=1,ISNUMBER(INDIRECT(ADDRESS(ROW(),COLUMN()-_tziy_perc_gap)))), INDIRECT(ADDRESS(ROW(),COLUMN()-_tziy_perc_gap))*(1-AS$6)*(1-$BL$6), "")</f>
        <v/>
      </c>
      <c r="AT31" s="405" t="str" cm="1">
        <f t="array" aca="1" ref="AT31" ca="1">IF(AND($K31=1,ISNUMBER(INDIRECT(ADDRESS(ROW(),COLUMN()-_tziy_perc_gap)))), INDIRECT(ADDRESS(ROW(),COLUMN()-_tziy_perc_gap))*(1-AT$6)*(1-$BL$6), "")</f>
        <v/>
      </c>
      <c r="AU31" s="405" t="str" cm="1">
        <f t="array" aca="1" ref="AU31" ca="1">IF(AND($K31=1,ISNUMBER(INDIRECT(ADDRESS(ROW(),COLUMN()-_tziy_perc_gap)))), INDIRECT(ADDRESS(ROW(),COLUMN()-_tziy_perc_gap))*(1-AU$6)*(1-$BL$6), "")</f>
        <v/>
      </c>
      <c r="AV31" s="405" t="str" cm="1">
        <f t="array" aca="1" ref="AV31" ca="1">IF(AND($K31=1,ISNUMBER(INDIRECT(ADDRESS(ROW(),COLUMN()-_tziy_perc_gap)))), INDIRECT(ADDRESS(ROW(),COLUMN()-_tziy_perc_gap))*(1-AV$6)*(1-$BL$6), "")</f>
        <v/>
      </c>
      <c r="AW31" s="405" t="str" cm="1">
        <f t="array" aca="1" ref="AW31" ca="1">IF(AND($K31=1,ISNUMBER(INDIRECT(ADDRESS(ROW(),COLUMN()-_tziy_perc_gap)))), INDIRECT(ADDRESS(ROW(),COLUMN()-_tziy_perc_gap))*(1-AW$6)*(1-$BL$6), "")</f>
        <v/>
      </c>
      <c r="AX31" s="405" t="str" cm="1">
        <f t="array" aca="1" ref="AX31" ca="1">IF(AND($K31=1,ISNUMBER(INDIRECT(ADDRESS(ROW(),COLUMN()-_tziy_perc_gap)))), INDIRECT(ADDRESS(ROW(),COLUMN()-_tziy_perc_gap))*(1-AX$6)*(1-$BL$6), "")</f>
        <v/>
      </c>
      <c r="AY31" s="405" t="str" cm="1">
        <f t="array" aca="1" ref="AY31" ca="1">IF(AND($K31=1,ISNUMBER(INDIRECT(ADDRESS(ROW(),COLUMN()-_tziy_perc_gap)))), INDIRECT(ADDRESS(ROW(),COLUMN()-_tziy_perc_gap))*(1-AY$6)*(1-$BL$6), "")</f>
        <v/>
      </c>
      <c r="AZ31" s="405" t="str" cm="1">
        <f t="array" aca="1" ref="AZ31" ca="1">IF(AND($K31=1,ISNUMBER(INDIRECT(ADDRESS(ROW(),COLUMN()-_tziy_perc_gap)))), INDIRECT(ADDRESS(ROW(),COLUMN()-_tziy_perc_gap))*(1-AZ$6)*(1-$BL$6), "")</f>
        <v/>
      </c>
      <c r="BA31" s="405" t="str" cm="1">
        <f t="array" aca="1" ref="BA31" ca="1">IF(AND($K31=1,ISNUMBER(INDIRECT(ADDRESS(ROW(),COLUMN()-_tziy_perc_gap)))), INDIRECT(ADDRESS(ROW(),COLUMN()-_tziy_perc_gap))*(1-BA$6)*(1-$BL$6), "")</f>
        <v/>
      </c>
      <c r="BB31" s="406" t="str" cm="1">
        <f t="array" aca="1" ref="BB31" ca="1">IF(AND($K31=1,ISNUMBER(INDIRECT(ADDRESS(ROW(),COLUMN()-_tziy_perc_gap)))), INDIRECT(ADDRESS(ROW(),COLUMN()-_tziy_perc_gap))*(1-BB$6)*(1-$BL$6), "")</f>
        <v/>
      </c>
      <c r="BD31" s="396">
        <f t="shared" si="7"/>
        <v>0</v>
      </c>
      <c r="BE31" s="397">
        <f t="shared" si="8"/>
        <v>0</v>
      </c>
      <c r="BG31" s="398" t="str">
        <f t="shared" si="9"/>
        <v/>
      </c>
      <c r="BH31" s="428" t="str">
        <f t="shared" si="10"/>
        <v/>
      </c>
      <c r="BI31" s="399" t="str">
        <f t="shared" si="11"/>
        <v/>
      </c>
      <c r="BJ31" s="400" t="str">
        <f t="shared" si="12"/>
        <v/>
      </c>
      <c r="BK31" s="336"/>
      <c r="BL31" s="401" t="str">
        <f t="shared" si="13"/>
        <v/>
      </c>
    </row>
    <row r="32" spans="2:64" ht="14.95" customHeight="1" x14ac:dyDescent="0.25">
      <c r="B32" s="402">
        <v>23</v>
      </c>
      <c r="C32" s="625"/>
      <c r="D32" s="621"/>
      <c r="E32" s="611"/>
      <c r="F32" s="622"/>
      <c r="G32" s="623"/>
      <c r="H32" s="576"/>
      <c r="I32" s="625"/>
      <c r="J32" s="620"/>
      <c r="K32" s="403">
        <f t="shared" si="0"/>
        <v>0</v>
      </c>
      <c r="L32" s="888">
        <f t="shared" ca="1" si="1"/>
        <v>0</v>
      </c>
      <c r="M32" s="889">
        <f t="shared" si="2"/>
        <v>0.33333333333333331</v>
      </c>
      <c r="N32" s="890">
        <f t="shared" si="14"/>
        <v>0</v>
      </c>
      <c r="O32" s="890">
        <f t="shared" si="3"/>
        <v>0</v>
      </c>
      <c r="P32" s="890">
        <f t="shared" si="4"/>
        <v>0</v>
      </c>
      <c r="Q32" s="905" t="str">
        <f t="shared" si="15"/>
        <v>$S$32:$AH$32</v>
      </c>
      <c r="S32" s="635"/>
      <c r="T32" s="636"/>
      <c r="U32" s="636"/>
      <c r="V32" s="636"/>
      <c r="W32" s="636"/>
      <c r="X32" s="636"/>
      <c r="Y32" s="636"/>
      <c r="Z32" s="636"/>
      <c r="AA32" s="636"/>
      <c r="AB32" s="636"/>
      <c r="AC32" s="636"/>
      <c r="AD32" s="636"/>
      <c r="AE32" s="636"/>
      <c r="AF32" s="636"/>
      <c r="AG32" s="636"/>
      <c r="AH32" s="637"/>
      <c r="AI32" s="391"/>
      <c r="AJ32" s="394" t="str">
        <f t="shared" ca="1" si="5"/>
        <v/>
      </c>
      <c r="AK32" s="395" t="str">
        <f t="shared" si="6"/>
        <v/>
      </c>
      <c r="AM32" s="404" t="str" cm="1">
        <f t="array" aca="1" ref="AM32" ca="1">IF(AND($K32=1,ISNUMBER(INDIRECT(ADDRESS(ROW(),COLUMN()-_tziy_perc_gap)))), INDIRECT(ADDRESS(ROW(),COLUMN()-_tziy_perc_gap))*(1-AM$6)*(1-$BL$6), "")</f>
        <v/>
      </c>
      <c r="AN32" s="405" t="str" cm="1">
        <f t="array" aca="1" ref="AN32" ca="1">IF(AND($K32=1,ISNUMBER(INDIRECT(ADDRESS(ROW(),COLUMN()-_tziy_perc_gap)))), INDIRECT(ADDRESS(ROW(),COLUMN()-_tziy_perc_gap))*(1-AN$6)*(1-$BL$6), "")</f>
        <v/>
      </c>
      <c r="AO32" s="405" t="str" cm="1">
        <f t="array" aca="1" ref="AO32" ca="1">IF(AND($K32=1,ISNUMBER(INDIRECT(ADDRESS(ROW(),COLUMN()-_tziy_perc_gap)))), INDIRECT(ADDRESS(ROW(),COLUMN()-_tziy_perc_gap))*(1-AO$6)*(1-$BL$6), "")</f>
        <v/>
      </c>
      <c r="AP32" s="405" t="str" cm="1">
        <f t="array" aca="1" ref="AP32" ca="1">IF(AND($K32=1,ISNUMBER(INDIRECT(ADDRESS(ROW(),COLUMN()-_tziy_perc_gap)))), INDIRECT(ADDRESS(ROW(),COLUMN()-_tziy_perc_gap))*(1-AP$6)*(1-$BL$6), "")</f>
        <v/>
      </c>
      <c r="AQ32" s="405" t="str" cm="1">
        <f t="array" aca="1" ref="AQ32" ca="1">IF(AND($K32=1,ISNUMBER(INDIRECT(ADDRESS(ROW(),COLUMN()-_tziy_perc_gap)))), INDIRECT(ADDRESS(ROW(),COLUMN()-_tziy_perc_gap))*(1-AQ$6)*(1-$BL$6), "")</f>
        <v/>
      </c>
      <c r="AR32" s="405" t="str" cm="1">
        <f t="array" aca="1" ref="AR32" ca="1">IF(AND($K32=1,ISNUMBER(INDIRECT(ADDRESS(ROW(),COLUMN()-_tziy_perc_gap)))), INDIRECT(ADDRESS(ROW(),COLUMN()-_tziy_perc_gap))*(1-AR$6)*(1-$BL$6), "")</f>
        <v/>
      </c>
      <c r="AS32" s="405" t="str" cm="1">
        <f t="array" aca="1" ref="AS32" ca="1">IF(AND($K32=1,ISNUMBER(INDIRECT(ADDRESS(ROW(),COLUMN()-_tziy_perc_gap)))), INDIRECT(ADDRESS(ROW(),COLUMN()-_tziy_perc_gap))*(1-AS$6)*(1-$BL$6), "")</f>
        <v/>
      </c>
      <c r="AT32" s="405" t="str" cm="1">
        <f t="array" aca="1" ref="AT32" ca="1">IF(AND($K32=1,ISNUMBER(INDIRECT(ADDRESS(ROW(),COLUMN()-_tziy_perc_gap)))), INDIRECT(ADDRESS(ROW(),COLUMN()-_tziy_perc_gap))*(1-AT$6)*(1-$BL$6), "")</f>
        <v/>
      </c>
      <c r="AU32" s="405" t="str" cm="1">
        <f t="array" aca="1" ref="AU32" ca="1">IF(AND($K32=1,ISNUMBER(INDIRECT(ADDRESS(ROW(),COLUMN()-_tziy_perc_gap)))), INDIRECT(ADDRESS(ROW(),COLUMN()-_tziy_perc_gap))*(1-AU$6)*(1-$BL$6), "")</f>
        <v/>
      </c>
      <c r="AV32" s="405" t="str" cm="1">
        <f t="array" aca="1" ref="AV32" ca="1">IF(AND($K32=1,ISNUMBER(INDIRECT(ADDRESS(ROW(),COLUMN()-_tziy_perc_gap)))), INDIRECT(ADDRESS(ROW(),COLUMN()-_tziy_perc_gap))*(1-AV$6)*(1-$BL$6), "")</f>
        <v/>
      </c>
      <c r="AW32" s="405" t="str" cm="1">
        <f t="array" aca="1" ref="AW32" ca="1">IF(AND($K32=1,ISNUMBER(INDIRECT(ADDRESS(ROW(),COLUMN()-_tziy_perc_gap)))), INDIRECT(ADDRESS(ROW(),COLUMN()-_tziy_perc_gap))*(1-AW$6)*(1-$BL$6), "")</f>
        <v/>
      </c>
      <c r="AX32" s="405" t="str" cm="1">
        <f t="array" aca="1" ref="AX32" ca="1">IF(AND($K32=1,ISNUMBER(INDIRECT(ADDRESS(ROW(),COLUMN()-_tziy_perc_gap)))), INDIRECT(ADDRESS(ROW(),COLUMN()-_tziy_perc_gap))*(1-AX$6)*(1-$BL$6), "")</f>
        <v/>
      </c>
      <c r="AY32" s="405" t="str" cm="1">
        <f t="array" aca="1" ref="AY32" ca="1">IF(AND($K32=1,ISNUMBER(INDIRECT(ADDRESS(ROW(),COLUMN()-_tziy_perc_gap)))), INDIRECT(ADDRESS(ROW(),COLUMN()-_tziy_perc_gap))*(1-AY$6)*(1-$BL$6), "")</f>
        <v/>
      </c>
      <c r="AZ32" s="405" t="str" cm="1">
        <f t="array" aca="1" ref="AZ32" ca="1">IF(AND($K32=1,ISNUMBER(INDIRECT(ADDRESS(ROW(),COLUMN()-_tziy_perc_gap)))), INDIRECT(ADDRESS(ROW(),COLUMN()-_tziy_perc_gap))*(1-AZ$6)*(1-$BL$6), "")</f>
        <v/>
      </c>
      <c r="BA32" s="405" t="str" cm="1">
        <f t="array" aca="1" ref="BA32" ca="1">IF(AND($K32=1,ISNUMBER(INDIRECT(ADDRESS(ROW(),COLUMN()-_tziy_perc_gap)))), INDIRECT(ADDRESS(ROW(),COLUMN()-_tziy_perc_gap))*(1-BA$6)*(1-$BL$6), "")</f>
        <v/>
      </c>
      <c r="BB32" s="406" t="str" cm="1">
        <f t="array" aca="1" ref="BB32" ca="1">IF(AND($K32=1,ISNUMBER(INDIRECT(ADDRESS(ROW(),COLUMN()-_tziy_perc_gap)))), INDIRECT(ADDRESS(ROW(),COLUMN()-_tziy_perc_gap))*(1-BB$6)*(1-$BL$6), "")</f>
        <v/>
      </c>
      <c r="BD32" s="396">
        <f t="shared" si="7"/>
        <v>0</v>
      </c>
      <c r="BE32" s="397">
        <f t="shared" si="8"/>
        <v>0</v>
      </c>
      <c r="BG32" s="398" t="str">
        <f t="shared" si="9"/>
        <v/>
      </c>
      <c r="BH32" s="428" t="str">
        <f t="shared" si="10"/>
        <v/>
      </c>
      <c r="BI32" s="399" t="str">
        <f t="shared" si="11"/>
        <v/>
      </c>
      <c r="BJ32" s="400" t="str">
        <f t="shared" si="12"/>
        <v/>
      </c>
      <c r="BK32" s="336"/>
      <c r="BL32" s="401" t="str">
        <f t="shared" si="13"/>
        <v/>
      </c>
    </row>
    <row r="33" spans="2:64" ht="14.95" customHeight="1" x14ac:dyDescent="0.25">
      <c r="B33" s="402">
        <v>24</v>
      </c>
      <c r="C33" s="625"/>
      <c r="D33" s="621"/>
      <c r="E33" s="611"/>
      <c r="F33" s="622"/>
      <c r="G33" s="623"/>
      <c r="H33" s="576"/>
      <c r="I33" s="625"/>
      <c r="J33" s="620"/>
      <c r="K33" s="403">
        <f t="shared" si="0"/>
        <v>0</v>
      </c>
      <c r="L33" s="888">
        <f t="shared" ca="1" si="1"/>
        <v>0</v>
      </c>
      <c r="M33" s="889">
        <f t="shared" si="2"/>
        <v>0.33333333333333331</v>
      </c>
      <c r="N33" s="890">
        <f t="shared" si="14"/>
        <v>0</v>
      </c>
      <c r="O33" s="890">
        <f t="shared" si="3"/>
        <v>0</v>
      </c>
      <c r="P33" s="890">
        <f t="shared" si="4"/>
        <v>0</v>
      </c>
      <c r="Q33" s="905" t="str">
        <f t="shared" si="15"/>
        <v>$S$33:$AH$33</v>
      </c>
      <c r="S33" s="635"/>
      <c r="T33" s="636"/>
      <c r="U33" s="636"/>
      <c r="V33" s="636"/>
      <c r="W33" s="636"/>
      <c r="X33" s="636"/>
      <c r="Y33" s="636"/>
      <c r="Z33" s="636"/>
      <c r="AA33" s="636"/>
      <c r="AB33" s="636"/>
      <c r="AC33" s="636"/>
      <c r="AD33" s="636"/>
      <c r="AE33" s="636"/>
      <c r="AF33" s="636"/>
      <c r="AG33" s="636"/>
      <c r="AH33" s="637"/>
      <c r="AI33" s="391"/>
      <c r="AJ33" s="394" t="str">
        <f t="shared" ca="1" si="5"/>
        <v/>
      </c>
      <c r="AK33" s="395" t="str">
        <f t="shared" si="6"/>
        <v/>
      </c>
      <c r="AM33" s="404" t="str" cm="1">
        <f t="array" aca="1" ref="AM33" ca="1">IF(AND($K33=1,ISNUMBER(INDIRECT(ADDRESS(ROW(),COLUMN()-_tziy_perc_gap)))), INDIRECT(ADDRESS(ROW(),COLUMN()-_tziy_perc_gap))*(1-AM$6)*(1-$BL$6), "")</f>
        <v/>
      </c>
      <c r="AN33" s="405" t="str" cm="1">
        <f t="array" aca="1" ref="AN33" ca="1">IF(AND($K33=1,ISNUMBER(INDIRECT(ADDRESS(ROW(),COLUMN()-_tziy_perc_gap)))), INDIRECT(ADDRESS(ROW(),COLUMN()-_tziy_perc_gap))*(1-AN$6)*(1-$BL$6), "")</f>
        <v/>
      </c>
      <c r="AO33" s="405" t="str" cm="1">
        <f t="array" aca="1" ref="AO33" ca="1">IF(AND($K33=1,ISNUMBER(INDIRECT(ADDRESS(ROW(),COLUMN()-_tziy_perc_gap)))), INDIRECT(ADDRESS(ROW(),COLUMN()-_tziy_perc_gap))*(1-AO$6)*(1-$BL$6), "")</f>
        <v/>
      </c>
      <c r="AP33" s="405" t="str" cm="1">
        <f t="array" aca="1" ref="AP33" ca="1">IF(AND($K33=1,ISNUMBER(INDIRECT(ADDRESS(ROW(),COLUMN()-_tziy_perc_gap)))), INDIRECT(ADDRESS(ROW(),COLUMN()-_tziy_perc_gap))*(1-AP$6)*(1-$BL$6), "")</f>
        <v/>
      </c>
      <c r="AQ33" s="405" t="str" cm="1">
        <f t="array" aca="1" ref="AQ33" ca="1">IF(AND($K33=1,ISNUMBER(INDIRECT(ADDRESS(ROW(),COLUMN()-_tziy_perc_gap)))), INDIRECT(ADDRESS(ROW(),COLUMN()-_tziy_perc_gap))*(1-AQ$6)*(1-$BL$6), "")</f>
        <v/>
      </c>
      <c r="AR33" s="405" t="str" cm="1">
        <f t="array" aca="1" ref="AR33" ca="1">IF(AND($K33=1,ISNUMBER(INDIRECT(ADDRESS(ROW(),COLUMN()-_tziy_perc_gap)))), INDIRECT(ADDRESS(ROW(),COLUMN()-_tziy_perc_gap))*(1-AR$6)*(1-$BL$6), "")</f>
        <v/>
      </c>
      <c r="AS33" s="405" t="str" cm="1">
        <f t="array" aca="1" ref="AS33" ca="1">IF(AND($K33=1,ISNUMBER(INDIRECT(ADDRESS(ROW(),COLUMN()-_tziy_perc_gap)))), INDIRECT(ADDRESS(ROW(),COLUMN()-_tziy_perc_gap))*(1-AS$6)*(1-$BL$6), "")</f>
        <v/>
      </c>
      <c r="AT33" s="405" t="str" cm="1">
        <f t="array" aca="1" ref="AT33" ca="1">IF(AND($K33=1,ISNUMBER(INDIRECT(ADDRESS(ROW(),COLUMN()-_tziy_perc_gap)))), INDIRECT(ADDRESS(ROW(),COLUMN()-_tziy_perc_gap))*(1-AT$6)*(1-$BL$6), "")</f>
        <v/>
      </c>
      <c r="AU33" s="405" t="str" cm="1">
        <f t="array" aca="1" ref="AU33" ca="1">IF(AND($K33=1,ISNUMBER(INDIRECT(ADDRESS(ROW(),COLUMN()-_tziy_perc_gap)))), INDIRECT(ADDRESS(ROW(),COLUMN()-_tziy_perc_gap))*(1-AU$6)*(1-$BL$6), "")</f>
        <v/>
      </c>
      <c r="AV33" s="405" t="str" cm="1">
        <f t="array" aca="1" ref="AV33" ca="1">IF(AND($K33=1,ISNUMBER(INDIRECT(ADDRESS(ROW(),COLUMN()-_tziy_perc_gap)))), INDIRECT(ADDRESS(ROW(),COLUMN()-_tziy_perc_gap))*(1-AV$6)*(1-$BL$6), "")</f>
        <v/>
      </c>
      <c r="AW33" s="405" t="str" cm="1">
        <f t="array" aca="1" ref="AW33" ca="1">IF(AND($K33=1,ISNUMBER(INDIRECT(ADDRESS(ROW(),COLUMN()-_tziy_perc_gap)))), INDIRECT(ADDRESS(ROW(),COLUMN()-_tziy_perc_gap))*(1-AW$6)*(1-$BL$6), "")</f>
        <v/>
      </c>
      <c r="AX33" s="405" t="str" cm="1">
        <f t="array" aca="1" ref="AX33" ca="1">IF(AND($K33=1,ISNUMBER(INDIRECT(ADDRESS(ROW(),COLUMN()-_tziy_perc_gap)))), INDIRECT(ADDRESS(ROW(),COLUMN()-_tziy_perc_gap))*(1-AX$6)*(1-$BL$6), "")</f>
        <v/>
      </c>
      <c r="AY33" s="405" t="str" cm="1">
        <f t="array" aca="1" ref="AY33" ca="1">IF(AND($K33=1,ISNUMBER(INDIRECT(ADDRESS(ROW(),COLUMN()-_tziy_perc_gap)))), INDIRECT(ADDRESS(ROW(),COLUMN()-_tziy_perc_gap))*(1-AY$6)*(1-$BL$6), "")</f>
        <v/>
      </c>
      <c r="AZ33" s="405" t="str" cm="1">
        <f t="array" aca="1" ref="AZ33" ca="1">IF(AND($K33=1,ISNUMBER(INDIRECT(ADDRESS(ROW(),COLUMN()-_tziy_perc_gap)))), INDIRECT(ADDRESS(ROW(),COLUMN()-_tziy_perc_gap))*(1-AZ$6)*(1-$BL$6), "")</f>
        <v/>
      </c>
      <c r="BA33" s="405" t="str" cm="1">
        <f t="array" aca="1" ref="BA33" ca="1">IF(AND($K33=1,ISNUMBER(INDIRECT(ADDRESS(ROW(),COLUMN()-_tziy_perc_gap)))), INDIRECT(ADDRESS(ROW(),COLUMN()-_tziy_perc_gap))*(1-BA$6)*(1-$BL$6), "")</f>
        <v/>
      </c>
      <c r="BB33" s="406" t="str" cm="1">
        <f t="array" aca="1" ref="BB33" ca="1">IF(AND($K33=1,ISNUMBER(INDIRECT(ADDRESS(ROW(),COLUMN()-_tziy_perc_gap)))), INDIRECT(ADDRESS(ROW(),COLUMN()-_tziy_perc_gap))*(1-BB$6)*(1-$BL$6), "")</f>
        <v/>
      </c>
      <c r="BD33" s="396">
        <f t="shared" si="7"/>
        <v>0</v>
      </c>
      <c r="BE33" s="397">
        <f t="shared" si="8"/>
        <v>0</v>
      </c>
      <c r="BG33" s="398" t="str">
        <f t="shared" si="9"/>
        <v/>
      </c>
      <c r="BH33" s="428" t="str">
        <f t="shared" si="10"/>
        <v/>
      </c>
      <c r="BI33" s="399" t="str">
        <f t="shared" si="11"/>
        <v/>
      </c>
      <c r="BJ33" s="400" t="str">
        <f t="shared" si="12"/>
        <v/>
      </c>
      <c r="BK33" s="336"/>
      <c r="BL33" s="401" t="str">
        <f t="shared" si="13"/>
        <v/>
      </c>
    </row>
    <row r="34" spans="2:64" ht="14.95" customHeight="1" x14ac:dyDescent="0.25">
      <c r="B34" s="402">
        <v>25</v>
      </c>
      <c r="C34" s="625"/>
      <c r="D34" s="621"/>
      <c r="E34" s="611"/>
      <c r="F34" s="622"/>
      <c r="G34" s="623"/>
      <c r="H34" s="576"/>
      <c r="I34" s="624"/>
      <c r="J34" s="620"/>
      <c r="K34" s="403">
        <f t="shared" si="0"/>
        <v>0</v>
      </c>
      <c r="L34" s="888">
        <f t="shared" ca="1" si="1"/>
        <v>0</v>
      </c>
      <c r="M34" s="889">
        <f t="shared" si="2"/>
        <v>0.33333333333333331</v>
      </c>
      <c r="N34" s="890">
        <f t="shared" si="14"/>
        <v>0</v>
      </c>
      <c r="O34" s="890">
        <f t="shared" si="3"/>
        <v>0</v>
      </c>
      <c r="P34" s="890">
        <f t="shared" si="4"/>
        <v>0</v>
      </c>
      <c r="Q34" s="905" t="str">
        <f t="shared" si="15"/>
        <v>$S$34:$AH$34</v>
      </c>
      <c r="S34" s="635"/>
      <c r="T34" s="636"/>
      <c r="U34" s="636"/>
      <c r="V34" s="636"/>
      <c r="W34" s="636"/>
      <c r="X34" s="636"/>
      <c r="Y34" s="636"/>
      <c r="Z34" s="636"/>
      <c r="AA34" s="636"/>
      <c r="AB34" s="636"/>
      <c r="AC34" s="636"/>
      <c r="AD34" s="636"/>
      <c r="AE34" s="636"/>
      <c r="AF34" s="636"/>
      <c r="AG34" s="636"/>
      <c r="AH34" s="637"/>
      <c r="AI34" s="391"/>
      <c r="AJ34" s="394" t="str">
        <f t="shared" ca="1" si="5"/>
        <v/>
      </c>
      <c r="AK34" s="395" t="str">
        <f t="shared" si="6"/>
        <v/>
      </c>
      <c r="AM34" s="404" t="str" cm="1">
        <f t="array" aca="1" ref="AM34" ca="1">IF(AND($K34=1,ISNUMBER(INDIRECT(ADDRESS(ROW(),COLUMN()-_tziy_perc_gap)))), INDIRECT(ADDRESS(ROW(),COLUMN()-_tziy_perc_gap))*(1-AM$6)*(1-$BL$6), "")</f>
        <v/>
      </c>
      <c r="AN34" s="405" t="str" cm="1">
        <f t="array" aca="1" ref="AN34" ca="1">IF(AND($K34=1,ISNUMBER(INDIRECT(ADDRESS(ROW(),COLUMN()-_tziy_perc_gap)))), INDIRECT(ADDRESS(ROW(),COLUMN()-_tziy_perc_gap))*(1-AN$6)*(1-$BL$6), "")</f>
        <v/>
      </c>
      <c r="AO34" s="405" t="str" cm="1">
        <f t="array" aca="1" ref="AO34" ca="1">IF(AND($K34=1,ISNUMBER(INDIRECT(ADDRESS(ROW(),COLUMN()-_tziy_perc_gap)))), INDIRECT(ADDRESS(ROW(),COLUMN()-_tziy_perc_gap))*(1-AO$6)*(1-$BL$6), "")</f>
        <v/>
      </c>
      <c r="AP34" s="405" t="str" cm="1">
        <f t="array" aca="1" ref="AP34" ca="1">IF(AND($K34=1,ISNUMBER(INDIRECT(ADDRESS(ROW(),COLUMN()-_tziy_perc_gap)))), INDIRECT(ADDRESS(ROW(),COLUMN()-_tziy_perc_gap))*(1-AP$6)*(1-$BL$6), "")</f>
        <v/>
      </c>
      <c r="AQ34" s="405" t="str" cm="1">
        <f t="array" aca="1" ref="AQ34" ca="1">IF(AND($K34=1,ISNUMBER(INDIRECT(ADDRESS(ROW(),COLUMN()-_tziy_perc_gap)))), INDIRECT(ADDRESS(ROW(),COLUMN()-_tziy_perc_gap))*(1-AQ$6)*(1-$BL$6), "")</f>
        <v/>
      </c>
      <c r="AR34" s="405" t="str" cm="1">
        <f t="array" aca="1" ref="AR34" ca="1">IF(AND($K34=1,ISNUMBER(INDIRECT(ADDRESS(ROW(),COLUMN()-_tziy_perc_gap)))), INDIRECT(ADDRESS(ROW(),COLUMN()-_tziy_perc_gap))*(1-AR$6)*(1-$BL$6), "")</f>
        <v/>
      </c>
      <c r="AS34" s="405" t="str" cm="1">
        <f t="array" aca="1" ref="AS34" ca="1">IF(AND($K34=1,ISNUMBER(INDIRECT(ADDRESS(ROW(),COLUMN()-_tziy_perc_gap)))), INDIRECT(ADDRESS(ROW(),COLUMN()-_tziy_perc_gap))*(1-AS$6)*(1-$BL$6), "")</f>
        <v/>
      </c>
      <c r="AT34" s="405" t="str" cm="1">
        <f t="array" aca="1" ref="AT34" ca="1">IF(AND($K34=1,ISNUMBER(INDIRECT(ADDRESS(ROW(),COLUMN()-_tziy_perc_gap)))), INDIRECT(ADDRESS(ROW(),COLUMN()-_tziy_perc_gap))*(1-AT$6)*(1-$BL$6), "")</f>
        <v/>
      </c>
      <c r="AU34" s="405" t="str" cm="1">
        <f t="array" aca="1" ref="AU34" ca="1">IF(AND($K34=1,ISNUMBER(INDIRECT(ADDRESS(ROW(),COLUMN()-_tziy_perc_gap)))), INDIRECT(ADDRESS(ROW(),COLUMN()-_tziy_perc_gap))*(1-AU$6)*(1-$BL$6), "")</f>
        <v/>
      </c>
      <c r="AV34" s="405" t="str" cm="1">
        <f t="array" aca="1" ref="AV34" ca="1">IF(AND($K34=1,ISNUMBER(INDIRECT(ADDRESS(ROW(),COLUMN()-_tziy_perc_gap)))), INDIRECT(ADDRESS(ROW(),COLUMN()-_tziy_perc_gap))*(1-AV$6)*(1-$BL$6), "")</f>
        <v/>
      </c>
      <c r="AW34" s="405" t="str" cm="1">
        <f t="array" aca="1" ref="AW34" ca="1">IF(AND($K34=1,ISNUMBER(INDIRECT(ADDRESS(ROW(),COLUMN()-_tziy_perc_gap)))), INDIRECT(ADDRESS(ROW(),COLUMN()-_tziy_perc_gap))*(1-AW$6)*(1-$BL$6), "")</f>
        <v/>
      </c>
      <c r="AX34" s="405" t="str" cm="1">
        <f t="array" aca="1" ref="AX34" ca="1">IF(AND($K34=1,ISNUMBER(INDIRECT(ADDRESS(ROW(),COLUMN()-_tziy_perc_gap)))), INDIRECT(ADDRESS(ROW(),COLUMN()-_tziy_perc_gap))*(1-AX$6)*(1-$BL$6), "")</f>
        <v/>
      </c>
      <c r="AY34" s="405" t="str" cm="1">
        <f t="array" aca="1" ref="AY34" ca="1">IF(AND($K34=1,ISNUMBER(INDIRECT(ADDRESS(ROW(),COLUMN()-_tziy_perc_gap)))), INDIRECT(ADDRESS(ROW(),COLUMN()-_tziy_perc_gap))*(1-AY$6)*(1-$BL$6), "")</f>
        <v/>
      </c>
      <c r="AZ34" s="405" t="str" cm="1">
        <f t="array" aca="1" ref="AZ34" ca="1">IF(AND($K34=1,ISNUMBER(INDIRECT(ADDRESS(ROW(),COLUMN()-_tziy_perc_gap)))), INDIRECT(ADDRESS(ROW(),COLUMN()-_tziy_perc_gap))*(1-AZ$6)*(1-$BL$6), "")</f>
        <v/>
      </c>
      <c r="BA34" s="405" t="str" cm="1">
        <f t="array" aca="1" ref="BA34" ca="1">IF(AND($K34=1,ISNUMBER(INDIRECT(ADDRESS(ROW(),COLUMN()-_tziy_perc_gap)))), INDIRECT(ADDRESS(ROW(),COLUMN()-_tziy_perc_gap))*(1-BA$6)*(1-$BL$6), "")</f>
        <v/>
      </c>
      <c r="BB34" s="406" t="str" cm="1">
        <f t="array" aca="1" ref="BB34" ca="1">IF(AND($K34=1,ISNUMBER(INDIRECT(ADDRESS(ROW(),COLUMN()-_tziy_perc_gap)))), INDIRECT(ADDRESS(ROW(),COLUMN()-_tziy_perc_gap))*(1-BB$6)*(1-$BL$6), "")</f>
        <v/>
      </c>
      <c r="BD34" s="396">
        <f t="shared" si="7"/>
        <v>0</v>
      </c>
      <c r="BE34" s="397">
        <f t="shared" si="8"/>
        <v>0</v>
      </c>
      <c r="BG34" s="398" t="str">
        <f t="shared" si="9"/>
        <v/>
      </c>
      <c r="BH34" s="428" t="str">
        <f t="shared" si="10"/>
        <v/>
      </c>
      <c r="BI34" s="399" t="str">
        <f t="shared" si="11"/>
        <v/>
      </c>
      <c r="BJ34" s="400" t="str">
        <f t="shared" si="12"/>
        <v/>
      </c>
      <c r="BK34" s="336"/>
      <c r="BL34" s="401" t="str">
        <f t="shared" si="13"/>
        <v/>
      </c>
    </row>
    <row r="35" spans="2:64" ht="14.95" customHeight="1" x14ac:dyDescent="0.25">
      <c r="B35" s="402">
        <v>26</v>
      </c>
      <c r="C35" s="625"/>
      <c r="D35" s="621"/>
      <c r="E35" s="611"/>
      <c r="F35" s="622"/>
      <c r="G35" s="623"/>
      <c r="H35" s="576"/>
      <c r="I35" s="624"/>
      <c r="J35" s="620"/>
      <c r="K35" s="403">
        <f t="shared" si="0"/>
        <v>0</v>
      </c>
      <c r="L35" s="888">
        <f t="shared" ca="1" si="1"/>
        <v>0</v>
      </c>
      <c r="M35" s="889">
        <f t="shared" si="2"/>
        <v>0.33333333333333331</v>
      </c>
      <c r="N35" s="890">
        <f t="shared" si="14"/>
        <v>0</v>
      </c>
      <c r="O35" s="890">
        <f t="shared" si="3"/>
        <v>0</v>
      </c>
      <c r="P35" s="890">
        <f t="shared" si="4"/>
        <v>0</v>
      </c>
      <c r="Q35" s="905" t="str">
        <f t="shared" si="15"/>
        <v>$S$35:$AH$35</v>
      </c>
      <c r="S35" s="635"/>
      <c r="T35" s="636"/>
      <c r="U35" s="636"/>
      <c r="V35" s="636"/>
      <c r="W35" s="636"/>
      <c r="X35" s="636"/>
      <c r="Y35" s="636"/>
      <c r="Z35" s="636"/>
      <c r="AA35" s="636"/>
      <c r="AB35" s="636"/>
      <c r="AC35" s="636"/>
      <c r="AD35" s="636"/>
      <c r="AE35" s="636"/>
      <c r="AF35" s="636"/>
      <c r="AG35" s="636"/>
      <c r="AH35" s="637"/>
      <c r="AI35" s="391"/>
      <c r="AJ35" s="394" t="str">
        <f t="shared" ca="1" si="5"/>
        <v/>
      </c>
      <c r="AK35" s="395" t="str">
        <f t="shared" si="6"/>
        <v/>
      </c>
      <c r="AM35" s="404" t="str" cm="1">
        <f t="array" aca="1" ref="AM35" ca="1">IF(AND($K35=1,ISNUMBER(INDIRECT(ADDRESS(ROW(),COLUMN()-_tziy_perc_gap)))), INDIRECT(ADDRESS(ROW(),COLUMN()-_tziy_perc_gap))*(1-AM$6)*(1-$BL$6), "")</f>
        <v/>
      </c>
      <c r="AN35" s="405" t="str" cm="1">
        <f t="array" aca="1" ref="AN35" ca="1">IF(AND($K35=1,ISNUMBER(INDIRECT(ADDRESS(ROW(),COLUMN()-_tziy_perc_gap)))), INDIRECT(ADDRESS(ROW(),COLUMN()-_tziy_perc_gap))*(1-AN$6)*(1-$BL$6), "")</f>
        <v/>
      </c>
      <c r="AO35" s="405" t="str" cm="1">
        <f t="array" aca="1" ref="AO35" ca="1">IF(AND($K35=1,ISNUMBER(INDIRECT(ADDRESS(ROW(),COLUMN()-_tziy_perc_gap)))), INDIRECT(ADDRESS(ROW(),COLUMN()-_tziy_perc_gap))*(1-AO$6)*(1-$BL$6), "")</f>
        <v/>
      </c>
      <c r="AP35" s="405" t="str" cm="1">
        <f t="array" aca="1" ref="AP35" ca="1">IF(AND($K35=1,ISNUMBER(INDIRECT(ADDRESS(ROW(),COLUMN()-_tziy_perc_gap)))), INDIRECT(ADDRESS(ROW(),COLUMN()-_tziy_perc_gap))*(1-AP$6)*(1-$BL$6), "")</f>
        <v/>
      </c>
      <c r="AQ35" s="405" t="str" cm="1">
        <f t="array" aca="1" ref="AQ35" ca="1">IF(AND($K35=1,ISNUMBER(INDIRECT(ADDRESS(ROW(),COLUMN()-_tziy_perc_gap)))), INDIRECT(ADDRESS(ROW(),COLUMN()-_tziy_perc_gap))*(1-AQ$6)*(1-$BL$6), "")</f>
        <v/>
      </c>
      <c r="AR35" s="405" t="str" cm="1">
        <f t="array" aca="1" ref="AR35" ca="1">IF(AND($K35=1,ISNUMBER(INDIRECT(ADDRESS(ROW(),COLUMN()-_tziy_perc_gap)))), INDIRECT(ADDRESS(ROW(),COLUMN()-_tziy_perc_gap))*(1-AR$6)*(1-$BL$6), "")</f>
        <v/>
      </c>
      <c r="AS35" s="405" t="str" cm="1">
        <f t="array" aca="1" ref="AS35" ca="1">IF(AND($K35=1,ISNUMBER(INDIRECT(ADDRESS(ROW(),COLUMN()-_tziy_perc_gap)))), INDIRECT(ADDRESS(ROW(),COLUMN()-_tziy_perc_gap))*(1-AS$6)*(1-$BL$6), "")</f>
        <v/>
      </c>
      <c r="AT35" s="405" t="str" cm="1">
        <f t="array" aca="1" ref="AT35" ca="1">IF(AND($K35=1,ISNUMBER(INDIRECT(ADDRESS(ROW(),COLUMN()-_tziy_perc_gap)))), INDIRECT(ADDRESS(ROW(),COLUMN()-_tziy_perc_gap))*(1-AT$6)*(1-$BL$6), "")</f>
        <v/>
      </c>
      <c r="AU35" s="405" t="str" cm="1">
        <f t="array" aca="1" ref="AU35" ca="1">IF(AND($K35=1,ISNUMBER(INDIRECT(ADDRESS(ROW(),COLUMN()-_tziy_perc_gap)))), INDIRECT(ADDRESS(ROW(),COLUMN()-_tziy_perc_gap))*(1-AU$6)*(1-$BL$6), "")</f>
        <v/>
      </c>
      <c r="AV35" s="405" t="str" cm="1">
        <f t="array" aca="1" ref="AV35" ca="1">IF(AND($K35=1,ISNUMBER(INDIRECT(ADDRESS(ROW(),COLUMN()-_tziy_perc_gap)))), INDIRECT(ADDRESS(ROW(),COLUMN()-_tziy_perc_gap))*(1-AV$6)*(1-$BL$6), "")</f>
        <v/>
      </c>
      <c r="AW35" s="405" t="str" cm="1">
        <f t="array" aca="1" ref="AW35" ca="1">IF(AND($K35=1,ISNUMBER(INDIRECT(ADDRESS(ROW(),COLUMN()-_tziy_perc_gap)))), INDIRECT(ADDRESS(ROW(),COLUMN()-_tziy_perc_gap))*(1-AW$6)*(1-$BL$6), "")</f>
        <v/>
      </c>
      <c r="AX35" s="405" t="str" cm="1">
        <f t="array" aca="1" ref="AX35" ca="1">IF(AND($K35=1,ISNUMBER(INDIRECT(ADDRESS(ROW(),COLUMN()-_tziy_perc_gap)))), INDIRECT(ADDRESS(ROW(),COLUMN()-_tziy_perc_gap))*(1-AX$6)*(1-$BL$6), "")</f>
        <v/>
      </c>
      <c r="AY35" s="405" t="str" cm="1">
        <f t="array" aca="1" ref="AY35" ca="1">IF(AND($K35=1,ISNUMBER(INDIRECT(ADDRESS(ROW(),COLUMN()-_tziy_perc_gap)))), INDIRECT(ADDRESS(ROW(),COLUMN()-_tziy_perc_gap))*(1-AY$6)*(1-$BL$6), "")</f>
        <v/>
      </c>
      <c r="AZ35" s="405" t="str" cm="1">
        <f t="array" aca="1" ref="AZ35" ca="1">IF(AND($K35=1,ISNUMBER(INDIRECT(ADDRESS(ROW(),COLUMN()-_tziy_perc_gap)))), INDIRECT(ADDRESS(ROW(),COLUMN()-_tziy_perc_gap))*(1-AZ$6)*(1-$BL$6), "")</f>
        <v/>
      </c>
      <c r="BA35" s="405" t="str" cm="1">
        <f t="array" aca="1" ref="BA35" ca="1">IF(AND($K35=1,ISNUMBER(INDIRECT(ADDRESS(ROW(),COLUMN()-_tziy_perc_gap)))), INDIRECT(ADDRESS(ROW(),COLUMN()-_tziy_perc_gap))*(1-BA$6)*(1-$BL$6), "")</f>
        <v/>
      </c>
      <c r="BB35" s="406" t="str" cm="1">
        <f t="array" aca="1" ref="BB35" ca="1">IF(AND($K35=1,ISNUMBER(INDIRECT(ADDRESS(ROW(),COLUMN()-_tziy_perc_gap)))), INDIRECT(ADDRESS(ROW(),COLUMN()-_tziy_perc_gap))*(1-BB$6)*(1-$BL$6), "")</f>
        <v/>
      </c>
      <c r="BD35" s="396">
        <f t="shared" si="7"/>
        <v>0</v>
      </c>
      <c r="BE35" s="397">
        <f t="shared" si="8"/>
        <v>0</v>
      </c>
      <c r="BG35" s="398" t="str">
        <f t="shared" si="9"/>
        <v/>
      </c>
      <c r="BH35" s="428" t="str">
        <f t="shared" si="10"/>
        <v/>
      </c>
      <c r="BI35" s="399" t="str">
        <f t="shared" si="11"/>
        <v/>
      </c>
      <c r="BJ35" s="400" t="str">
        <f t="shared" si="12"/>
        <v/>
      </c>
      <c r="BK35" s="336"/>
      <c r="BL35" s="401" t="str">
        <f t="shared" si="13"/>
        <v/>
      </c>
    </row>
    <row r="36" spans="2:64" ht="14.95" customHeight="1" x14ac:dyDescent="0.25">
      <c r="B36" s="402">
        <v>27</v>
      </c>
      <c r="C36" s="625"/>
      <c r="D36" s="621"/>
      <c r="E36" s="611"/>
      <c r="F36" s="622"/>
      <c r="G36" s="623"/>
      <c r="H36" s="576"/>
      <c r="I36" s="624"/>
      <c r="J36" s="620"/>
      <c r="K36" s="403">
        <f t="shared" si="0"/>
        <v>0</v>
      </c>
      <c r="L36" s="888">
        <f t="shared" ca="1" si="1"/>
        <v>0</v>
      </c>
      <c r="M36" s="889">
        <f t="shared" si="2"/>
        <v>0.33333333333333331</v>
      </c>
      <c r="N36" s="890">
        <f t="shared" si="14"/>
        <v>0</v>
      </c>
      <c r="O36" s="890">
        <f t="shared" si="3"/>
        <v>0</v>
      </c>
      <c r="P36" s="890">
        <f t="shared" si="4"/>
        <v>0</v>
      </c>
      <c r="Q36" s="905" t="str">
        <f t="shared" si="15"/>
        <v>$S$36:$AH$36</v>
      </c>
      <c r="S36" s="635"/>
      <c r="T36" s="636"/>
      <c r="U36" s="636"/>
      <c r="V36" s="636"/>
      <c r="W36" s="636"/>
      <c r="X36" s="636"/>
      <c r="Y36" s="636"/>
      <c r="Z36" s="636"/>
      <c r="AA36" s="636"/>
      <c r="AB36" s="636"/>
      <c r="AC36" s="636"/>
      <c r="AD36" s="636"/>
      <c r="AE36" s="636"/>
      <c r="AF36" s="636"/>
      <c r="AG36" s="636"/>
      <c r="AH36" s="637"/>
      <c r="AI36" s="391"/>
      <c r="AJ36" s="394" t="str">
        <f t="shared" ca="1" si="5"/>
        <v/>
      </c>
      <c r="AK36" s="395" t="str">
        <f t="shared" si="6"/>
        <v/>
      </c>
      <c r="AM36" s="404" t="str" cm="1">
        <f t="array" aca="1" ref="AM36" ca="1">IF(AND($K36=1,ISNUMBER(INDIRECT(ADDRESS(ROW(),COLUMN()-_tziy_perc_gap)))), INDIRECT(ADDRESS(ROW(),COLUMN()-_tziy_perc_gap))*(1-AM$6)*(1-$BL$6), "")</f>
        <v/>
      </c>
      <c r="AN36" s="405" t="str" cm="1">
        <f t="array" aca="1" ref="AN36" ca="1">IF(AND($K36=1,ISNUMBER(INDIRECT(ADDRESS(ROW(),COLUMN()-_tziy_perc_gap)))), INDIRECT(ADDRESS(ROW(),COLUMN()-_tziy_perc_gap))*(1-AN$6)*(1-$BL$6), "")</f>
        <v/>
      </c>
      <c r="AO36" s="405" t="str" cm="1">
        <f t="array" aca="1" ref="AO36" ca="1">IF(AND($K36=1,ISNUMBER(INDIRECT(ADDRESS(ROW(),COLUMN()-_tziy_perc_gap)))), INDIRECT(ADDRESS(ROW(),COLUMN()-_tziy_perc_gap))*(1-AO$6)*(1-$BL$6), "")</f>
        <v/>
      </c>
      <c r="AP36" s="405" t="str" cm="1">
        <f t="array" aca="1" ref="AP36" ca="1">IF(AND($K36=1,ISNUMBER(INDIRECT(ADDRESS(ROW(),COLUMN()-_tziy_perc_gap)))), INDIRECT(ADDRESS(ROW(),COLUMN()-_tziy_perc_gap))*(1-AP$6)*(1-$BL$6), "")</f>
        <v/>
      </c>
      <c r="AQ36" s="405" t="str" cm="1">
        <f t="array" aca="1" ref="AQ36" ca="1">IF(AND($K36=1,ISNUMBER(INDIRECT(ADDRESS(ROW(),COLUMN()-_tziy_perc_gap)))), INDIRECT(ADDRESS(ROW(),COLUMN()-_tziy_perc_gap))*(1-AQ$6)*(1-$BL$6), "")</f>
        <v/>
      </c>
      <c r="AR36" s="405" t="str" cm="1">
        <f t="array" aca="1" ref="AR36" ca="1">IF(AND($K36=1,ISNUMBER(INDIRECT(ADDRESS(ROW(),COLUMN()-_tziy_perc_gap)))), INDIRECT(ADDRESS(ROW(),COLUMN()-_tziy_perc_gap))*(1-AR$6)*(1-$BL$6), "")</f>
        <v/>
      </c>
      <c r="AS36" s="405" t="str" cm="1">
        <f t="array" aca="1" ref="AS36" ca="1">IF(AND($K36=1,ISNUMBER(INDIRECT(ADDRESS(ROW(),COLUMN()-_tziy_perc_gap)))), INDIRECT(ADDRESS(ROW(),COLUMN()-_tziy_perc_gap))*(1-AS$6)*(1-$BL$6), "")</f>
        <v/>
      </c>
      <c r="AT36" s="405" t="str" cm="1">
        <f t="array" aca="1" ref="AT36" ca="1">IF(AND($K36=1,ISNUMBER(INDIRECT(ADDRESS(ROW(),COLUMN()-_tziy_perc_gap)))), INDIRECT(ADDRESS(ROW(),COLUMN()-_tziy_perc_gap))*(1-AT$6)*(1-$BL$6), "")</f>
        <v/>
      </c>
      <c r="AU36" s="405" t="str" cm="1">
        <f t="array" aca="1" ref="AU36" ca="1">IF(AND($K36=1,ISNUMBER(INDIRECT(ADDRESS(ROW(),COLUMN()-_tziy_perc_gap)))), INDIRECT(ADDRESS(ROW(),COLUMN()-_tziy_perc_gap))*(1-AU$6)*(1-$BL$6), "")</f>
        <v/>
      </c>
      <c r="AV36" s="405" t="str" cm="1">
        <f t="array" aca="1" ref="AV36" ca="1">IF(AND($K36=1,ISNUMBER(INDIRECT(ADDRESS(ROW(),COLUMN()-_tziy_perc_gap)))), INDIRECT(ADDRESS(ROW(),COLUMN()-_tziy_perc_gap))*(1-AV$6)*(1-$BL$6), "")</f>
        <v/>
      </c>
      <c r="AW36" s="405" t="str" cm="1">
        <f t="array" aca="1" ref="AW36" ca="1">IF(AND($K36=1,ISNUMBER(INDIRECT(ADDRESS(ROW(),COLUMN()-_tziy_perc_gap)))), INDIRECT(ADDRESS(ROW(),COLUMN()-_tziy_perc_gap))*(1-AW$6)*(1-$BL$6), "")</f>
        <v/>
      </c>
      <c r="AX36" s="405" t="str" cm="1">
        <f t="array" aca="1" ref="AX36" ca="1">IF(AND($K36=1,ISNUMBER(INDIRECT(ADDRESS(ROW(),COLUMN()-_tziy_perc_gap)))), INDIRECT(ADDRESS(ROW(),COLUMN()-_tziy_perc_gap))*(1-AX$6)*(1-$BL$6), "")</f>
        <v/>
      </c>
      <c r="AY36" s="405" t="str" cm="1">
        <f t="array" aca="1" ref="AY36" ca="1">IF(AND($K36=1,ISNUMBER(INDIRECT(ADDRESS(ROW(),COLUMN()-_tziy_perc_gap)))), INDIRECT(ADDRESS(ROW(),COLUMN()-_tziy_perc_gap))*(1-AY$6)*(1-$BL$6), "")</f>
        <v/>
      </c>
      <c r="AZ36" s="405" t="str" cm="1">
        <f t="array" aca="1" ref="AZ36" ca="1">IF(AND($K36=1,ISNUMBER(INDIRECT(ADDRESS(ROW(),COLUMN()-_tziy_perc_gap)))), INDIRECT(ADDRESS(ROW(),COLUMN()-_tziy_perc_gap))*(1-AZ$6)*(1-$BL$6), "")</f>
        <v/>
      </c>
      <c r="BA36" s="405" t="str" cm="1">
        <f t="array" aca="1" ref="BA36" ca="1">IF(AND($K36=1,ISNUMBER(INDIRECT(ADDRESS(ROW(),COLUMN()-_tziy_perc_gap)))), INDIRECT(ADDRESS(ROW(),COLUMN()-_tziy_perc_gap))*(1-BA$6)*(1-$BL$6), "")</f>
        <v/>
      </c>
      <c r="BB36" s="406" t="str" cm="1">
        <f t="array" aca="1" ref="BB36" ca="1">IF(AND($K36=1,ISNUMBER(INDIRECT(ADDRESS(ROW(),COLUMN()-_tziy_perc_gap)))), INDIRECT(ADDRESS(ROW(),COLUMN()-_tziy_perc_gap))*(1-BB$6)*(1-$BL$6), "")</f>
        <v/>
      </c>
      <c r="BD36" s="396">
        <f t="shared" si="7"/>
        <v>0</v>
      </c>
      <c r="BE36" s="397">
        <f t="shared" si="8"/>
        <v>0</v>
      </c>
      <c r="BG36" s="398" t="str">
        <f t="shared" si="9"/>
        <v/>
      </c>
      <c r="BH36" s="428" t="str">
        <f t="shared" si="10"/>
        <v/>
      </c>
      <c r="BI36" s="399" t="str">
        <f t="shared" si="11"/>
        <v/>
      </c>
      <c r="BJ36" s="400" t="str">
        <f t="shared" si="12"/>
        <v/>
      </c>
      <c r="BK36" s="336"/>
      <c r="BL36" s="401" t="str">
        <f t="shared" si="13"/>
        <v/>
      </c>
    </row>
    <row r="37" spans="2:64" ht="14.95" customHeight="1" x14ac:dyDescent="0.25">
      <c r="B37" s="402">
        <v>28</v>
      </c>
      <c r="C37" s="625"/>
      <c r="D37" s="621"/>
      <c r="E37" s="611"/>
      <c r="F37" s="622"/>
      <c r="G37" s="623"/>
      <c r="H37" s="576"/>
      <c r="I37" s="624"/>
      <c r="J37" s="620"/>
      <c r="K37" s="403">
        <f t="shared" si="0"/>
        <v>0</v>
      </c>
      <c r="L37" s="888">
        <f t="shared" ca="1" si="1"/>
        <v>0</v>
      </c>
      <c r="M37" s="889">
        <f t="shared" si="2"/>
        <v>0.33333333333333331</v>
      </c>
      <c r="N37" s="890">
        <f t="shared" si="14"/>
        <v>0</v>
      </c>
      <c r="O37" s="890">
        <f t="shared" si="3"/>
        <v>0</v>
      </c>
      <c r="P37" s="890">
        <f t="shared" si="4"/>
        <v>0</v>
      </c>
      <c r="Q37" s="905" t="str">
        <f t="shared" si="15"/>
        <v>$S$37:$AH$37</v>
      </c>
      <c r="S37" s="635"/>
      <c r="T37" s="636"/>
      <c r="U37" s="636"/>
      <c r="V37" s="636"/>
      <c r="W37" s="636"/>
      <c r="X37" s="636"/>
      <c r="Y37" s="636"/>
      <c r="Z37" s="636"/>
      <c r="AA37" s="636"/>
      <c r="AB37" s="636"/>
      <c r="AC37" s="636"/>
      <c r="AD37" s="636"/>
      <c r="AE37" s="636"/>
      <c r="AF37" s="636"/>
      <c r="AG37" s="636"/>
      <c r="AH37" s="637"/>
      <c r="AI37" s="391"/>
      <c r="AJ37" s="394" t="str">
        <f t="shared" ca="1" si="5"/>
        <v/>
      </c>
      <c r="AK37" s="395" t="str">
        <f t="shared" si="6"/>
        <v/>
      </c>
      <c r="AM37" s="404" t="str" cm="1">
        <f t="array" aca="1" ref="AM37" ca="1">IF(AND($K37=1,ISNUMBER(INDIRECT(ADDRESS(ROW(),COLUMN()-_tziy_perc_gap)))), INDIRECT(ADDRESS(ROW(),COLUMN()-_tziy_perc_gap))*(1-AM$6)*(1-$BL$6), "")</f>
        <v/>
      </c>
      <c r="AN37" s="405" t="str" cm="1">
        <f t="array" aca="1" ref="AN37" ca="1">IF(AND($K37=1,ISNUMBER(INDIRECT(ADDRESS(ROW(),COLUMN()-_tziy_perc_gap)))), INDIRECT(ADDRESS(ROW(),COLUMN()-_tziy_perc_gap))*(1-AN$6)*(1-$BL$6), "")</f>
        <v/>
      </c>
      <c r="AO37" s="405" t="str" cm="1">
        <f t="array" aca="1" ref="AO37" ca="1">IF(AND($K37=1,ISNUMBER(INDIRECT(ADDRESS(ROW(),COLUMN()-_tziy_perc_gap)))), INDIRECT(ADDRESS(ROW(),COLUMN()-_tziy_perc_gap))*(1-AO$6)*(1-$BL$6), "")</f>
        <v/>
      </c>
      <c r="AP37" s="405" t="str" cm="1">
        <f t="array" aca="1" ref="AP37" ca="1">IF(AND($K37=1,ISNUMBER(INDIRECT(ADDRESS(ROW(),COLUMN()-_tziy_perc_gap)))), INDIRECT(ADDRESS(ROW(),COLUMN()-_tziy_perc_gap))*(1-AP$6)*(1-$BL$6), "")</f>
        <v/>
      </c>
      <c r="AQ37" s="405" t="str" cm="1">
        <f t="array" aca="1" ref="AQ37" ca="1">IF(AND($K37=1,ISNUMBER(INDIRECT(ADDRESS(ROW(),COLUMN()-_tziy_perc_gap)))), INDIRECT(ADDRESS(ROW(),COLUMN()-_tziy_perc_gap))*(1-AQ$6)*(1-$BL$6), "")</f>
        <v/>
      </c>
      <c r="AR37" s="405" t="str" cm="1">
        <f t="array" aca="1" ref="AR37" ca="1">IF(AND($K37=1,ISNUMBER(INDIRECT(ADDRESS(ROW(),COLUMN()-_tziy_perc_gap)))), INDIRECT(ADDRESS(ROW(),COLUMN()-_tziy_perc_gap))*(1-AR$6)*(1-$BL$6), "")</f>
        <v/>
      </c>
      <c r="AS37" s="405" t="str" cm="1">
        <f t="array" aca="1" ref="AS37" ca="1">IF(AND($K37=1,ISNUMBER(INDIRECT(ADDRESS(ROW(),COLUMN()-_tziy_perc_gap)))), INDIRECT(ADDRESS(ROW(),COLUMN()-_tziy_perc_gap))*(1-AS$6)*(1-$BL$6), "")</f>
        <v/>
      </c>
      <c r="AT37" s="405" t="str" cm="1">
        <f t="array" aca="1" ref="AT37" ca="1">IF(AND($K37=1,ISNUMBER(INDIRECT(ADDRESS(ROW(),COLUMN()-_tziy_perc_gap)))), INDIRECT(ADDRESS(ROW(),COLUMN()-_tziy_perc_gap))*(1-AT$6)*(1-$BL$6), "")</f>
        <v/>
      </c>
      <c r="AU37" s="405" t="str" cm="1">
        <f t="array" aca="1" ref="AU37" ca="1">IF(AND($K37=1,ISNUMBER(INDIRECT(ADDRESS(ROW(),COLUMN()-_tziy_perc_gap)))), INDIRECT(ADDRESS(ROW(),COLUMN()-_tziy_perc_gap))*(1-AU$6)*(1-$BL$6), "")</f>
        <v/>
      </c>
      <c r="AV37" s="405" t="str" cm="1">
        <f t="array" aca="1" ref="AV37" ca="1">IF(AND($K37=1,ISNUMBER(INDIRECT(ADDRESS(ROW(),COLUMN()-_tziy_perc_gap)))), INDIRECT(ADDRESS(ROW(),COLUMN()-_tziy_perc_gap))*(1-AV$6)*(1-$BL$6), "")</f>
        <v/>
      </c>
      <c r="AW37" s="405" t="str" cm="1">
        <f t="array" aca="1" ref="AW37" ca="1">IF(AND($K37=1,ISNUMBER(INDIRECT(ADDRESS(ROW(),COLUMN()-_tziy_perc_gap)))), INDIRECT(ADDRESS(ROW(),COLUMN()-_tziy_perc_gap))*(1-AW$6)*(1-$BL$6), "")</f>
        <v/>
      </c>
      <c r="AX37" s="405" t="str" cm="1">
        <f t="array" aca="1" ref="AX37" ca="1">IF(AND($K37=1,ISNUMBER(INDIRECT(ADDRESS(ROW(),COLUMN()-_tziy_perc_gap)))), INDIRECT(ADDRESS(ROW(),COLUMN()-_tziy_perc_gap))*(1-AX$6)*(1-$BL$6), "")</f>
        <v/>
      </c>
      <c r="AY37" s="405" t="str" cm="1">
        <f t="array" aca="1" ref="AY37" ca="1">IF(AND($K37=1,ISNUMBER(INDIRECT(ADDRESS(ROW(),COLUMN()-_tziy_perc_gap)))), INDIRECT(ADDRESS(ROW(),COLUMN()-_tziy_perc_gap))*(1-AY$6)*(1-$BL$6), "")</f>
        <v/>
      </c>
      <c r="AZ37" s="405" t="str" cm="1">
        <f t="array" aca="1" ref="AZ37" ca="1">IF(AND($K37=1,ISNUMBER(INDIRECT(ADDRESS(ROW(),COLUMN()-_tziy_perc_gap)))), INDIRECT(ADDRESS(ROW(),COLUMN()-_tziy_perc_gap))*(1-AZ$6)*(1-$BL$6), "")</f>
        <v/>
      </c>
      <c r="BA37" s="405" t="str" cm="1">
        <f t="array" aca="1" ref="BA37" ca="1">IF(AND($K37=1,ISNUMBER(INDIRECT(ADDRESS(ROW(),COLUMN()-_tziy_perc_gap)))), INDIRECT(ADDRESS(ROW(),COLUMN()-_tziy_perc_gap))*(1-BA$6)*(1-$BL$6), "")</f>
        <v/>
      </c>
      <c r="BB37" s="406" t="str" cm="1">
        <f t="array" aca="1" ref="BB37" ca="1">IF(AND($K37=1,ISNUMBER(INDIRECT(ADDRESS(ROW(),COLUMN()-_tziy_perc_gap)))), INDIRECT(ADDRESS(ROW(),COLUMN()-_tziy_perc_gap))*(1-BB$6)*(1-$BL$6), "")</f>
        <v/>
      </c>
      <c r="BD37" s="396">
        <f t="shared" si="7"/>
        <v>0</v>
      </c>
      <c r="BE37" s="397">
        <f t="shared" si="8"/>
        <v>0</v>
      </c>
      <c r="BG37" s="398" t="str">
        <f t="shared" si="9"/>
        <v/>
      </c>
      <c r="BH37" s="428" t="str">
        <f t="shared" si="10"/>
        <v/>
      </c>
      <c r="BI37" s="399" t="str">
        <f t="shared" si="11"/>
        <v/>
      </c>
      <c r="BJ37" s="400" t="str">
        <f t="shared" si="12"/>
        <v/>
      </c>
      <c r="BK37" s="336"/>
      <c r="BL37" s="401" t="str">
        <f t="shared" si="13"/>
        <v/>
      </c>
    </row>
    <row r="38" spans="2:64" ht="14.95" customHeight="1" x14ac:dyDescent="0.25">
      <c r="B38" s="402">
        <v>29</v>
      </c>
      <c r="C38" s="625"/>
      <c r="D38" s="621"/>
      <c r="E38" s="611"/>
      <c r="F38" s="622"/>
      <c r="G38" s="623"/>
      <c r="H38" s="576"/>
      <c r="I38" s="624"/>
      <c r="J38" s="620"/>
      <c r="K38" s="403">
        <f t="shared" si="0"/>
        <v>0</v>
      </c>
      <c r="L38" s="888">
        <f t="shared" ca="1" si="1"/>
        <v>0</v>
      </c>
      <c r="M38" s="889">
        <f t="shared" si="2"/>
        <v>0.33333333333333331</v>
      </c>
      <c r="N38" s="890">
        <f t="shared" si="14"/>
        <v>0</v>
      </c>
      <c r="O38" s="890">
        <f t="shared" si="3"/>
        <v>0</v>
      </c>
      <c r="P38" s="890">
        <f t="shared" si="4"/>
        <v>0</v>
      </c>
      <c r="Q38" s="905" t="str">
        <f t="shared" si="15"/>
        <v>$S$38:$AH$38</v>
      </c>
      <c r="S38" s="635"/>
      <c r="T38" s="636"/>
      <c r="U38" s="636"/>
      <c r="V38" s="636"/>
      <c r="W38" s="636"/>
      <c r="X38" s="636"/>
      <c r="Y38" s="636"/>
      <c r="Z38" s="636"/>
      <c r="AA38" s="636"/>
      <c r="AB38" s="636"/>
      <c r="AC38" s="636"/>
      <c r="AD38" s="636"/>
      <c r="AE38" s="636"/>
      <c r="AF38" s="636"/>
      <c r="AG38" s="636"/>
      <c r="AH38" s="637"/>
      <c r="AI38" s="391"/>
      <c r="AJ38" s="394" t="str">
        <f t="shared" ca="1" si="5"/>
        <v/>
      </c>
      <c r="AK38" s="395" t="str">
        <f t="shared" si="6"/>
        <v/>
      </c>
      <c r="AM38" s="404" t="str" cm="1">
        <f t="array" aca="1" ref="AM38" ca="1">IF(AND($K38=1,ISNUMBER(INDIRECT(ADDRESS(ROW(),COLUMN()-_tziy_perc_gap)))), INDIRECT(ADDRESS(ROW(),COLUMN()-_tziy_perc_gap))*(1-AM$6)*(1-$BL$6), "")</f>
        <v/>
      </c>
      <c r="AN38" s="405" t="str" cm="1">
        <f t="array" aca="1" ref="AN38" ca="1">IF(AND($K38=1,ISNUMBER(INDIRECT(ADDRESS(ROW(),COLUMN()-_tziy_perc_gap)))), INDIRECT(ADDRESS(ROW(),COLUMN()-_tziy_perc_gap))*(1-AN$6)*(1-$BL$6), "")</f>
        <v/>
      </c>
      <c r="AO38" s="405" t="str" cm="1">
        <f t="array" aca="1" ref="AO38" ca="1">IF(AND($K38=1,ISNUMBER(INDIRECT(ADDRESS(ROW(),COLUMN()-_tziy_perc_gap)))), INDIRECT(ADDRESS(ROW(),COLUMN()-_tziy_perc_gap))*(1-AO$6)*(1-$BL$6), "")</f>
        <v/>
      </c>
      <c r="AP38" s="405" t="str" cm="1">
        <f t="array" aca="1" ref="AP38" ca="1">IF(AND($K38=1,ISNUMBER(INDIRECT(ADDRESS(ROW(),COLUMN()-_tziy_perc_gap)))), INDIRECT(ADDRESS(ROW(),COLUMN()-_tziy_perc_gap))*(1-AP$6)*(1-$BL$6), "")</f>
        <v/>
      </c>
      <c r="AQ38" s="405" t="str" cm="1">
        <f t="array" aca="1" ref="AQ38" ca="1">IF(AND($K38=1,ISNUMBER(INDIRECT(ADDRESS(ROW(),COLUMN()-_tziy_perc_gap)))), INDIRECT(ADDRESS(ROW(),COLUMN()-_tziy_perc_gap))*(1-AQ$6)*(1-$BL$6), "")</f>
        <v/>
      </c>
      <c r="AR38" s="405" t="str" cm="1">
        <f t="array" aca="1" ref="AR38" ca="1">IF(AND($K38=1,ISNUMBER(INDIRECT(ADDRESS(ROW(),COLUMN()-_tziy_perc_gap)))), INDIRECT(ADDRESS(ROW(),COLUMN()-_tziy_perc_gap))*(1-AR$6)*(1-$BL$6), "")</f>
        <v/>
      </c>
      <c r="AS38" s="405" t="str" cm="1">
        <f t="array" aca="1" ref="AS38" ca="1">IF(AND($K38=1,ISNUMBER(INDIRECT(ADDRESS(ROW(),COLUMN()-_tziy_perc_gap)))), INDIRECT(ADDRESS(ROW(),COLUMN()-_tziy_perc_gap))*(1-AS$6)*(1-$BL$6), "")</f>
        <v/>
      </c>
      <c r="AT38" s="405" t="str" cm="1">
        <f t="array" aca="1" ref="AT38" ca="1">IF(AND($K38=1,ISNUMBER(INDIRECT(ADDRESS(ROW(),COLUMN()-_tziy_perc_gap)))), INDIRECT(ADDRESS(ROW(),COLUMN()-_tziy_perc_gap))*(1-AT$6)*(1-$BL$6), "")</f>
        <v/>
      </c>
      <c r="AU38" s="405" t="str" cm="1">
        <f t="array" aca="1" ref="AU38" ca="1">IF(AND($K38=1,ISNUMBER(INDIRECT(ADDRESS(ROW(),COLUMN()-_tziy_perc_gap)))), INDIRECT(ADDRESS(ROW(),COLUMN()-_tziy_perc_gap))*(1-AU$6)*(1-$BL$6), "")</f>
        <v/>
      </c>
      <c r="AV38" s="405" t="str" cm="1">
        <f t="array" aca="1" ref="AV38" ca="1">IF(AND($K38=1,ISNUMBER(INDIRECT(ADDRESS(ROW(),COLUMN()-_tziy_perc_gap)))), INDIRECT(ADDRESS(ROW(),COLUMN()-_tziy_perc_gap))*(1-AV$6)*(1-$BL$6), "")</f>
        <v/>
      </c>
      <c r="AW38" s="405" t="str" cm="1">
        <f t="array" aca="1" ref="AW38" ca="1">IF(AND($K38=1,ISNUMBER(INDIRECT(ADDRESS(ROW(),COLUMN()-_tziy_perc_gap)))), INDIRECT(ADDRESS(ROW(),COLUMN()-_tziy_perc_gap))*(1-AW$6)*(1-$BL$6), "")</f>
        <v/>
      </c>
      <c r="AX38" s="405" t="str" cm="1">
        <f t="array" aca="1" ref="AX38" ca="1">IF(AND($K38=1,ISNUMBER(INDIRECT(ADDRESS(ROW(),COLUMN()-_tziy_perc_gap)))), INDIRECT(ADDRESS(ROW(),COLUMN()-_tziy_perc_gap))*(1-AX$6)*(1-$BL$6), "")</f>
        <v/>
      </c>
      <c r="AY38" s="405" t="str" cm="1">
        <f t="array" aca="1" ref="AY38" ca="1">IF(AND($K38=1,ISNUMBER(INDIRECT(ADDRESS(ROW(),COLUMN()-_tziy_perc_gap)))), INDIRECT(ADDRESS(ROW(),COLUMN()-_tziy_perc_gap))*(1-AY$6)*(1-$BL$6), "")</f>
        <v/>
      </c>
      <c r="AZ38" s="405" t="str" cm="1">
        <f t="array" aca="1" ref="AZ38" ca="1">IF(AND($K38=1,ISNUMBER(INDIRECT(ADDRESS(ROW(),COLUMN()-_tziy_perc_gap)))), INDIRECT(ADDRESS(ROW(),COLUMN()-_tziy_perc_gap))*(1-AZ$6)*(1-$BL$6), "")</f>
        <v/>
      </c>
      <c r="BA38" s="405" t="str" cm="1">
        <f t="array" aca="1" ref="BA38" ca="1">IF(AND($K38=1,ISNUMBER(INDIRECT(ADDRESS(ROW(),COLUMN()-_tziy_perc_gap)))), INDIRECT(ADDRESS(ROW(),COLUMN()-_tziy_perc_gap))*(1-BA$6)*(1-$BL$6), "")</f>
        <v/>
      </c>
      <c r="BB38" s="406" t="str" cm="1">
        <f t="array" aca="1" ref="BB38" ca="1">IF(AND($K38=1,ISNUMBER(INDIRECT(ADDRESS(ROW(),COLUMN()-_tziy_perc_gap)))), INDIRECT(ADDRESS(ROW(),COLUMN()-_tziy_perc_gap))*(1-BB$6)*(1-$BL$6), "")</f>
        <v/>
      </c>
      <c r="BD38" s="396">
        <f t="shared" si="7"/>
        <v>0</v>
      </c>
      <c r="BE38" s="397">
        <f t="shared" si="8"/>
        <v>0</v>
      </c>
      <c r="BG38" s="398" t="str">
        <f t="shared" si="9"/>
        <v/>
      </c>
      <c r="BH38" s="428" t="str">
        <f t="shared" si="10"/>
        <v/>
      </c>
      <c r="BI38" s="399" t="str">
        <f t="shared" si="11"/>
        <v/>
      </c>
      <c r="BJ38" s="400" t="str">
        <f t="shared" si="12"/>
        <v/>
      </c>
      <c r="BK38" s="336"/>
      <c r="BL38" s="401" t="str">
        <f t="shared" si="13"/>
        <v/>
      </c>
    </row>
    <row r="39" spans="2:64" ht="14.95" customHeight="1" x14ac:dyDescent="0.25">
      <c r="B39" s="402">
        <v>30</v>
      </c>
      <c r="C39" s="625"/>
      <c r="D39" s="621"/>
      <c r="E39" s="611"/>
      <c r="F39" s="622"/>
      <c r="G39" s="623"/>
      <c r="H39" s="576"/>
      <c r="I39" s="624"/>
      <c r="J39" s="620"/>
      <c r="K39" s="403">
        <f t="shared" si="0"/>
        <v>0</v>
      </c>
      <c r="L39" s="888">
        <f t="shared" ca="1" si="1"/>
        <v>0</v>
      </c>
      <c r="M39" s="889">
        <f t="shared" si="2"/>
        <v>0.33333333333333331</v>
      </c>
      <c r="N39" s="890">
        <f t="shared" si="14"/>
        <v>0</v>
      </c>
      <c r="O39" s="890">
        <f t="shared" si="3"/>
        <v>0</v>
      </c>
      <c r="P39" s="890">
        <f t="shared" si="4"/>
        <v>0</v>
      </c>
      <c r="Q39" s="905" t="str">
        <f t="shared" si="15"/>
        <v>$S$39:$AH$39</v>
      </c>
      <c r="S39" s="635"/>
      <c r="T39" s="636"/>
      <c r="U39" s="636"/>
      <c r="V39" s="636"/>
      <c r="W39" s="636"/>
      <c r="X39" s="636"/>
      <c r="Y39" s="636"/>
      <c r="Z39" s="636"/>
      <c r="AA39" s="636"/>
      <c r="AB39" s="636"/>
      <c r="AC39" s="636"/>
      <c r="AD39" s="636"/>
      <c r="AE39" s="636"/>
      <c r="AF39" s="636"/>
      <c r="AG39" s="636"/>
      <c r="AH39" s="637"/>
      <c r="AI39" s="391"/>
      <c r="AJ39" s="394" t="str">
        <f t="shared" ca="1" si="5"/>
        <v/>
      </c>
      <c r="AK39" s="395" t="str">
        <f t="shared" si="6"/>
        <v/>
      </c>
      <c r="AM39" s="404" t="str" cm="1">
        <f t="array" aca="1" ref="AM39" ca="1">IF(AND($K39=1,ISNUMBER(INDIRECT(ADDRESS(ROW(),COLUMN()-_tziy_perc_gap)))), INDIRECT(ADDRESS(ROW(),COLUMN()-_tziy_perc_gap))*(1-AM$6)*(1-$BL$6), "")</f>
        <v/>
      </c>
      <c r="AN39" s="405" t="str" cm="1">
        <f t="array" aca="1" ref="AN39" ca="1">IF(AND($K39=1,ISNUMBER(INDIRECT(ADDRESS(ROW(),COLUMN()-_tziy_perc_gap)))), INDIRECT(ADDRESS(ROW(),COLUMN()-_tziy_perc_gap))*(1-AN$6)*(1-$BL$6), "")</f>
        <v/>
      </c>
      <c r="AO39" s="405" t="str" cm="1">
        <f t="array" aca="1" ref="AO39" ca="1">IF(AND($K39=1,ISNUMBER(INDIRECT(ADDRESS(ROW(),COLUMN()-_tziy_perc_gap)))), INDIRECT(ADDRESS(ROW(),COLUMN()-_tziy_perc_gap))*(1-AO$6)*(1-$BL$6), "")</f>
        <v/>
      </c>
      <c r="AP39" s="405" t="str" cm="1">
        <f t="array" aca="1" ref="AP39" ca="1">IF(AND($K39=1,ISNUMBER(INDIRECT(ADDRESS(ROW(),COLUMN()-_tziy_perc_gap)))), INDIRECT(ADDRESS(ROW(),COLUMN()-_tziy_perc_gap))*(1-AP$6)*(1-$BL$6), "")</f>
        <v/>
      </c>
      <c r="AQ39" s="405" t="str" cm="1">
        <f t="array" aca="1" ref="AQ39" ca="1">IF(AND($K39=1,ISNUMBER(INDIRECT(ADDRESS(ROW(),COLUMN()-_tziy_perc_gap)))), INDIRECT(ADDRESS(ROW(),COLUMN()-_tziy_perc_gap))*(1-AQ$6)*(1-$BL$6), "")</f>
        <v/>
      </c>
      <c r="AR39" s="405" t="str" cm="1">
        <f t="array" aca="1" ref="AR39" ca="1">IF(AND($K39=1,ISNUMBER(INDIRECT(ADDRESS(ROW(),COLUMN()-_tziy_perc_gap)))), INDIRECT(ADDRESS(ROW(),COLUMN()-_tziy_perc_gap))*(1-AR$6)*(1-$BL$6), "")</f>
        <v/>
      </c>
      <c r="AS39" s="405" t="str" cm="1">
        <f t="array" aca="1" ref="AS39" ca="1">IF(AND($K39=1,ISNUMBER(INDIRECT(ADDRESS(ROW(),COLUMN()-_tziy_perc_gap)))), INDIRECT(ADDRESS(ROW(),COLUMN()-_tziy_perc_gap))*(1-AS$6)*(1-$BL$6), "")</f>
        <v/>
      </c>
      <c r="AT39" s="405" t="str" cm="1">
        <f t="array" aca="1" ref="AT39" ca="1">IF(AND($K39=1,ISNUMBER(INDIRECT(ADDRESS(ROW(),COLUMN()-_tziy_perc_gap)))), INDIRECT(ADDRESS(ROW(),COLUMN()-_tziy_perc_gap))*(1-AT$6)*(1-$BL$6), "")</f>
        <v/>
      </c>
      <c r="AU39" s="405" t="str" cm="1">
        <f t="array" aca="1" ref="AU39" ca="1">IF(AND($K39=1,ISNUMBER(INDIRECT(ADDRESS(ROW(),COLUMN()-_tziy_perc_gap)))), INDIRECT(ADDRESS(ROW(),COLUMN()-_tziy_perc_gap))*(1-AU$6)*(1-$BL$6), "")</f>
        <v/>
      </c>
      <c r="AV39" s="405" t="str" cm="1">
        <f t="array" aca="1" ref="AV39" ca="1">IF(AND($K39=1,ISNUMBER(INDIRECT(ADDRESS(ROW(),COLUMN()-_tziy_perc_gap)))), INDIRECT(ADDRESS(ROW(),COLUMN()-_tziy_perc_gap))*(1-AV$6)*(1-$BL$6), "")</f>
        <v/>
      </c>
      <c r="AW39" s="405" t="str" cm="1">
        <f t="array" aca="1" ref="AW39" ca="1">IF(AND($K39=1,ISNUMBER(INDIRECT(ADDRESS(ROW(),COLUMN()-_tziy_perc_gap)))), INDIRECT(ADDRESS(ROW(),COLUMN()-_tziy_perc_gap))*(1-AW$6)*(1-$BL$6), "")</f>
        <v/>
      </c>
      <c r="AX39" s="405" t="str" cm="1">
        <f t="array" aca="1" ref="AX39" ca="1">IF(AND($K39=1,ISNUMBER(INDIRECT(ADDRESS(ROW(),COLUMN()-_tziy_perc_gap)))), INDIRECT(ADDRESS(ROW(),COLUMN()-_tziy_perc_gap))*(1-AX$6)*(1-$BL$6), "")</f>
        <v/>
      </c>
      <c r="AY39" s="405" t="str" cm="1">
        <f t="array" aca="1" ref="AY39" ca="1">IF(AND($K39=1,ISNUMBER(INDIRECT(ADDRESS(ROW(),COLUMN()-_tziy_perc_gap)))), INDIRECT(ADDRESS(ROW(),COLUMN()-_tziy_perc_gap))*(1-AY$6)*(1-$BL$6), "")</f>
        <v/>
      </c>
      <c r="AZ39" s="405" t="str" cm="1">
        <f t="array" aca="1" ref="AZ39" ca="1">IF(AND($K39=1,ISNUMBER(INDIRECT(ADDRESS(ROW(),COLUMN()-_tziy_perc_gap)))), INDIRECT(ADDRESS(ROW(),COLUMN()-_tziy_perc_gap))*(1-AZ$6)*(1-$BL$6), "")</f>
        <v/>
      </c>
      <c r="BA39" s="405" t="str" cm="1">
        <f t="array" aca="1" ref="BA39" ca="1">IF(AND($K39=1,ISNUMBER(INDIRECT(ADDRESS(ROW(),COLUMN()-_tziy_perc_gap)))), INDIRECT(ADDRESS(ROW(),COLUMN()-_tziy_perc_gap))*(1-BA$6)*(1-$BL$6), "")</f>
        <v/>
      </c>
      <c r="BB39" s="406" t="str" cm="1">
        <f t="array" aca="1" ref="BB39" ca="1">IF(AND($K39=1,ISNUMBER(INDIRECT(ADDRESS(ROW(),COLUMN()-_tziy_perc_gap)))), INDIRECT(ADDRESS(ROW(),COLUMN()-_tziy_perc_gap))*(1-BB$6)*(1-$BL$6), "")</f>
        <v/>
      </c>
      <c r="BD39" s="396">
        <f t="shared" si="7"/>
        <v>0</v>
      </c>
      <c r="BE39" s="397">
        <f t="shared" si="8"/>
        <v>0</v>
      </c>
      <c r="BG39" s="398" t="str">
        <f t="shared" si="9"/>
        <v/>
      </c>
      <c r="BH39" s="428" t="str">
        <f t="shared" si="10"/>
        <v/>
      </c>
      <c r="BI39" s="399" t="str">
        <f t="shared" si="11"/>
        <v/>
      </c>
      <c r="BJ39" s="400" t="str">
        <f t="shared" si="12"/>
        <v/>
      </c>
      <c r="BK39" s="336"/>
      <c r="BL39" s="401" t="str">
        <f t="shared" si="13"/>
        <v/>
      </c>
    </row>
    <row r="40" spans="2:64" ht="14.95" customHeight="1" x14ac:dyDescent="0.25">
      <c r="B40" s="402">
        <v>31</v>
      </c>
      <c r="C40" s="625"/>
      <c r="D40" s="621"/>
      <c r="E40" s="611"/>
      <c r="F40" s="622"/>
      <c r="G40" s="623"/>
      <c r="H40" s="576"/>
      <c r="I40" s="624"/>
      <c r="J40" s="620"/>
      <c r="K40" s="403">
        <f t="shared" si="0"/>
        <v>0</v>
      </c>
      <c r="L40" s="888">
        <f t="shared" ca="1" si="1"/>
        <v>0</v>
      </c>
      <c r="M40" s="889">
        <f t="shared" si="2"/>
        <v>0.33333333333333331</v>
      </c>
      <c r="N40" s="890">
        <f t="shared" si="14"/>
        <v>0</v>
      </c>
      <c r="O40" s="890">
        <f t="shared" si="3"/>
        <v>0</v>
      </c>
      <c r="P40" s="890">
        <f t="shared" si="4"/>
        <v>0</v>
      </c>
      <c r="Q40" s="905" t="str">
        <f t="shared" si="15"/>
        <v>$S$40:$AH$40</v>
      </c>
      <c r="S40" s="635"/>
      <c r="T40" s="636"/>
      <c r="U40" s="636"/>
      <c r="V40" s="636"/>
      <c r="W40" s="636"/>
      <c r="X40" s="636"/>
      <c r="Y40" s="636"/>
      <c r="Z40" s="636"/>
      <c r="AA40" s="636"/>
      <c r="AB40" s="636"/>
      <c r="AC40" s="636"/>
      <c r="AD40" s="636"/>
      <c r="AE40" s="636"/>
      <c r="AF40" s="636"/>
      <c r="AG40" s="636"/>
      <c r="AH40" s="637"/>
      <c r="AI40" s="391"/>
      <c r="AJ40" s="394" t="str">
        <f t="shared" ca="1" si="5"/>
        <v/>
      </c>
      <c r="AK40" s="395" t="str">
        <f t="shared" si="6"/>
        <v/>
      </c>
      <c r="AM40" s="404" t="str" cm="1">
        <f t="array" aca="1" ref="AM40" ca="1">IF(AND($K40=1,ISNUMBER(INDIRECT(ADDRESS(ROW(),COLUMN()-_tziy_perc_gap)))), INDIRECT(ADDRESS(ROW(),COLUMN()-_tziy_perc_gap))*(1-AM$6)*(1-$BL$6), "")</f>
        <v/>
      </c>
      <c r="AN40" s="405" t="str" cm="1">
        <f t="array" aca="1" ref="AN40" ca="1">IF(AND($K40=1,ISNUMBER(INDIRECT(ADDRESS(ROW(),COLUMN()-_tziy_perc_gap)))), INDIRECT(ADDRESS(ROW(),COLUMN()-_tziy_perc_gap))*(1-AN$6)*(1-$BL$6), "")</f>
        <v/>
      </c>
      <c r="AO40" s="405" t="str" cm="1">
        <f t="array" aca="1" ref="AO40" ca="1">IF(AND($K40=1,ISNUMBER(INDIRECT(ADDRESS(ROW(),COLUMN()-_tziy_perc_gap)))), INDIRECT(ADDRESS(ROW(),COLUMN()-_tziy_perc_gap))*(1-AO$6)*(1-$BL$6), "")</f>
        <v/>
      </c>
      <c r="AP40" s="405" t="str" cm="1">
        <f t="array" aca="1" ref="AP40" ca="1">IF(AND($K40=1,ISNUMBER(INDIRECT(ADDRESS(ROW(),COLUMN()-_tziy_perc_gap)))), INDIRECT(ADDRESS(ROW(),COLUMN()-_tziy_perc_gap))*(1-AP$6)*(1-$BL$6), "")</f>
        <v/>
      </c>
      <c r="AQ40" s="405" t="str" cm="1">
        <f t="array" aca="1" ref="AQ40" ca="1">IF(AND($K40=1,ISNUMBER(INDIRECT(ADDRESS(ROW(),COLUMN()-_tziy_perc_gap)))), INDIRECT(ADDRESS(ROW(),COLUMN()-_tziy_perc_gap))*(1-AQ$6)*(1-$BL$6), "")</f>
        <v/>
      </c>
      <c r="AR40" s="405" t="str" cm="1">
        <f t="array" aca="1" ref="AR40" ca="1">IF(AND($K40=1,ISNUMBER(INDIRECT(ADDRESS(ROW(),COLUMN()-_tziy_perc_gap)))), INDIRECT(ADDRESS(ROW(),COLUMN()-_tziy_perc_gap))*(1-AR$6)*(1-$BL$6), "")</f>
        <v/>
      </c>
      <c r="AS40" s="405" t="str" cm="1">
        <f t="array" aca="1" ref="AS40" ca="1">IF(AND($K40=1,ISNUMBER(INDIRECT(ADDRESS(ROW(),COLUMN()-_tziy_perc_gap)))), INDIRECT(ADDRESS(ROW(),COLUMN()-_tziy_perc_gap))*(1-AS$6)*(1-$BL$6), "")</f>
        <v/>
      </c>
      <c r="AT40" s="405" t="str" cm="1">
        <f t="array" aca="1" ref="AT40" ca="1">IF(AND($K40=1,ISNUMBER(INDIRECT(ADDRESS(ROW(),COLUMN()-_tziy_perc_gap)))), INDIRECT(ADDRESS(ROW(),COLUMN()-_tziy_perc_gap))*(1-AT$6)*(1-$BL$6), "")</f>
        <v/>
      </c>
      <c r="AU40" s="405" t="str" cm="1">
        <f t="array" aca="1" ref="AU40" ca="1">IF(AND($K40=1,ISNUMBER(INDIRECT(ADDRESS(ROW(),COLUMN()-_tziy_perc_gap)))), INDIRECT(ADDRESS(ROW(),COLUMN()-_tziy_perc_gap))*(1-AU$6)*(1-$BL$6), "")</f>
        <v/>
      </c>
      <c r="AV40" s="405" t="str" cm="1">
        <f t="array" aca="1" ref="AV40" ca="1">IF(AND($K40=1,ISNUMBER(INDIRECT(ADDRESS(ROW(),COLUMN()-_tziy_perc_gap)))), INDIRECT(ADDRESS(ROW(),COLUMN()-_tziy_perc_gap))*(1-AV$6)*(1-$BL$6), "")</f>
        <v/>
      </c>
      <c r="AW40" s="405" t="str" cm="1">
        <f t="array" aca="1" ref="AW40" ca="1">IF(AND($K40=1,ISNUMBER(INDIRECT(ADDRESS(ROW(),COLUMN()-_tziy_perc_gap)))), INDIRECT(ADDRESS(ROW(),COLUMN()-_tziy_perc_gap))*(1-AW$6)*(1-$BL$6), "")</f>
        <v/>
      </c>
      <c r="AX40" s="405" t="str" cm="1">
        <f t="array" aca="1" ref="AX40" ca="1">IF(AND($K40=1,ISNUMBER(INDIRECT(ADDRESS(ROW(),COLUMN()-_tziy_perc_gap)))), INDIRECT(ADDRESS(ROW(),COLUMN()-_tziy_perc_gap))*(1-AX$6)*(1-$BL$6), "")</f>
        <v/>
      </c>
      <c r="AY40" s="405" t="str" cm="1">
        <f t="array" aca="1" ref="AY40" ca="1">IF(AND($K40=1,ISNUMBER(INDIRECT(ADDRESS(ROW(),COLUMN()-_tziy_perc_gap)))), INDIRECT(ADDRESS(ROW(),COLUMN()-_tziy_perc_gap))*(1-AY$6)*(1-$BL$6), "")</f>
        <v/>
      </c>
      <c r="AZ40" s="405" t="str" cm="1">
        <f t="array" aca="1" ref="AZ40" ca="1">IF(AND($K40=1,ISNUMBER(INDIRECT(ADDRESS(ROW(),COLUMN()-_tziy_perc_gap)))), INDIRECT(ADDRESS(ROW(),COLUMN()-_tziy_perc_gap))*(1-AZ$6)*(1-$BL$6), "")</f>
        <v/>
      </c>
      <c r="BA40" s="405" t="str" cm="1">
        <f t="array" aca="1" ref="BA40" ca="1">IF(AND($K40=1,ISNUMBER(INDIRECT(ADDRESS(ROW(),COLUMN()-_tziy_perc_gap)))), INDIRECT(ADDRESS(ROW(),COLUMN()-_tziy_perc_gap))*(1-BA$6)*(1-$BL$6), "")</f>
        <v/>
      </c>
      <c r="BB40" s="406" t="str" cm="1">
        <f t="array" aca="1" ref="BB40" ca="1">IF(AND($K40=1,ISNUMBER(INDIRECT(ADDRESS(ROW(),COLUMN()-_tziy_perc_gap)))), INDIRECT(ADDRESS(ROW(),COLUMN()-_tziy_perc_gap))*(1-BB$6)*(1-$BL$6), "")</f>
        <v/>
      </c>
      <c r="BD40" s="396">
        <f t="shared" si="7"/>
        <v>0</v>
      </c>
      <c r="BE40" s="397">
        <f t="shared" si="8"/>
        <v>0</v>
      </c>
      <c r="BG40" s="398" t="str">
        <f t="shared" si="9"/>
        <v/>
      </c>
      <c r="BH40" s="428" t="str">
        <f t="shared" si="10"/>
        <v/>
      </c>
      <c r="BI40" s="399" t="str">
        <f t="shared" si="11"/>
        <v/>
      </c>
      <c r="BJ40" s="400" t="str">
        <f t="shared" si="12"/>
        <v/>
      </c>
      <c r="BK40" s="336"/>
      <c r="BL40" s="401" t="str">
        <f t="shared" si="13"/>
        <v/>
      </c>
    </row>
    <row r="41" spans="2:64" ht="14.95" customHeight="1" x14ac:dyDescent="0.25">
      <c r="B41" s="402">
        <v>32</v>
      </c>
      <c r="C41" s="625"/>
      <c r="D41" s="621"/>
      <c r="E41" s="611"/>
      <c r="F41" s="622"/>
      <c r="G41" s="623"/>
      <c r="H41" s="576"/>
      <c r="I41" s="624"/>
      <c r="J41" s="620"/>
      <c r="K41" s="403">
        <f t="shared" si="0"/>
        <v>0</v>
      </c>
      <c r="L41" s="888">
        <f t="shared" ca="1" si="1"/>
        <v>0</v>
      </c>
      <c r="M41" s="889">
        <f t="shared" si="2"/>
        <v>0.33333333333333331</v>
      </c>
      <c r="N41" s="890">
        <f t="shared" si="14"/>
        <v>0</v>
      </c>
      <c r="O41" s="890">
        <f t="shared" si="3"/>
        <v>0</v>
      </c>
      <c r="P41" s="890">
        <f t="shared" si="4"/>
        <v>0</v>
      </c>
      <c r="Q41" s="905" t="str">
        <f t="shared" si="15"/>
        <v>$S$41:$AH$41</v>
      </c>
      <c r="S41" s="635"/>
      <c r="T41" s="636"/>
      <c r="U41" s="636"/>
      <c r="V41" s="636"/>
      <c r="W41" s="636"/>
      <c r="X41" s="636"/>
      <c r="Y41" s="636"/>
      <c r="Z41" s="636"/>
      <c r="AA41" s="636"/>
      <c r="AB41" s="636"/>
      <c r="AC41" s="636"/>
      <c r="AD41" s="636"/>
      <c r="AE41" s="636"/>
      <c r="AF41" s="636"/>
      <c r="AG41" s="636"/>
      <c r="AH41" s="637"/>
      <c r="AI41" s="391"/>
      <c r="AJ41" s="394" t="str">
        <f t="shared" ca="1" si="5"/>
        <v/>
      </c>
      <c r="AK41" s="395" t="str">
        <f t="shared" si="6"/>
        <v/>
      </c>
      <c r="AM41" s="404" t="str" cm="1">
        <f t="array" aca="1" ref="AM41" ca="1">IF(AND($K41=1,ISNUMBER(INDIRECT(ADDRESS(ROW(),COLUMN()-_tziy_perc_gap)))), INDIRECT(ADDRESS(ROW(),COLUMN()-_tziy_perc_gap))*(1-AM$6)*(1-$BL$6), "")</f>
        <v/>
      </c>
      <c r="AN41" s="405" t="str" cm="1">
        <f t="array" aca="1" ref="AN41" ca="1">IF(AND($K41=1,ISNUMBER(INDIRECT(ADDRESS(ROW(),COLUMN()-_tziy_perc_gap)))), INDIRECT(ADDRESS(ROW(),COLUMN()-_tziy_perc_gap))*(1-AN$6)*(1-$BL$6), "")</f>
        <v/>
      </c>
      <c r="AO41" s="405" t="str" cm="1">
        <f t="array" aca="1" ref="AO41" ca="1">IF(AND($K41=1,ISNUMBER(INDIRECT(ADDRESS(ROW(),COLUMN()-_tziy_perc_gap)))), INDIRECT(ADDRESS(ROW(),COLUMN()-_tziy_perc_gap))*(1-AO$6)*(1-$BL$6), "")</f>
        <v/>
      </c>
      <c r="AP41" s="405" t="str" cm="1">
        <f t="array" aca="1" ref="AP41" ca="1">IF(AND($K41=1,ISNUMBER(INDIRECT(ADDRESS(ROW(),COLUMN()-_tziy_perc_gap)))), INDIRECT(ADDRESS(ROW(),COLUMN()-_tziy_perc_gap))*(1-AP$6)*(1-$BL$6), "")</f>
        <v/>
      </c>
      <c r="AQ41" s="405" t="str" cm="1">
        <f t="array" aca="1" ref="AQ41" ca="1">IF(AND($K41=1,ISNUMBER(INDIRECT(ADDRESS(ROW(),COLUMN()-_tziy_perc_gap)))), INDIRECT(ADDRESS(ROW(),COLUMN()-_tziy_perc_gap))*(1-AQ$6)*(1-$BL$6), "")</f>
        <v/>
      </c>
      <c r="AR41" s="405" t="str" cm="1">
        <f t="array" aca="1" ref="AR41" ca="1">IF(AND($K41=1,ISNUMBER(INDIRECT(ADDRESS(ROW(),COLUMN()-_tziy_perc_gap)))), INDIRECT(ADDRESS(ROW(),COLUMN()-_tziy_perc_gap))*(1-AR$6)*(1-$BL$6), "")</f>
        <v/>
      </c>
      <c r="AS41" s="405" t="str" cm="1">
        <f t="array" aca="1" ref="AS41" ca="1">IF(AND($K41=1,ISNUMBER(INDIRECT(ADDRESS(ROW(),COLUMN()-_tziy_perc_gap)))), INDIRECT(ADDRESS(ROW(),COLUMN()-_tziy_perc_gap))*(1-AS$6)*(1-$BL$6), "")</f>
        <v/>
      </c>
      <c r="AT41" s="405" t="str" cm="1">
        <f t="array" aca="1" ref="AT41" ca="1">IF(AND($K41=1,ISNUMBER(INDIRECT(ADDRESS(ROW(),COLUMN()-_tziy_perc_gap)))), INDIRECT(ADDRESS(ROW(),COLUMN()-_tziy_perc_gap))*(1-AT$6)*(1-$BL$6), "")</f>
        <v/>
      </c>
      <c r="AU41" s="405" t="str" cm="1">
        <f t="array" aca="1" ref="AU41" ca="1">IF(AND($K41=1,ISNUMBER(INDIRECT(ADDRESS(ROW(),COLUMN()-_tziy_perc_gap)))), INDIRECT(ADDRESS(ROW(),COLUMN()-_tziy_perc_gap))*(1-AU$6)*(1-$BL$6), "")</f>
        <v/>
      </c>
      <c r="AV41" s="405" t="str" cm="1">
        <f t="array" aca="1" ref="AV41" ca="1">IF(AND($K41=1,ISNUMBER(INDIRECT(ADDRESS(ROW(),COLUMN()-_tziy_perc_gap)))), INDIRECT(ADDRESS(ROW(),COLUMN()-_tziy_perc_gap))*(1-AV$6)*(1-$BL$6), "")</f>
        <v/>
      </c>
      <c r="AW41" s="405" t="str" cm="1">
        <f t="array" aca="1" ref="AW41" ca="1">IF(AND($K41=1,ISNUMBER(INDIRECT(ADDRESS(ROW(),COLUMN()-_tziy_perc_gap)))), INDIRECT(ADDRESS(ROW(),COLUMN()-_tziy_perc_gap))*(1-AW$6)*(1-$BL$6), "")</f>
        <v/>
      </c>
      <c r="AX41" s="405" t="str" cm="1">
        <f t="array" aca="1" ref="AX41" ca="1">IF(AND($K41=1,ISNUMBER(INDIRECT(ADDRESS(ROW(),COLUMN()-_tziy_perc_gap)))), INDIRECT(ADDRESS(ROW(),COLUMN()-_tziy_perc_gap))*(1-AX$6)*(1-$BL$6), "")</f>
        <v/>
      </c>
      <c r="AY41" s="405" t="str" cm="1">
        <f t="array" aca="1" ref="AY41" ca="1">IF(AND($K41=1,ISNUMBER(INDIRECT(ADDRESS(ROW(),COLUMN()-_tziy_perc_gap)))), INDIRECT(ADDRESS(ROW(),COLUMN()-_tziy_perc_gap))*(1-AY$6)*(1-$BL$6), "")</f>
        <v/>
      </c>
      <c r="AZ41" s="405" t="str" cm="1">
        <f t="array" aca="1" ref="AZ41" ca="1">IF(AND($K41=1,ISNUMBER(INDIRECT(ADDRESS(ROW(),COLUMN()-_tziy_perc_gap)))), INDIRECT(ADDRESS(ROW(),COLUMN()-_tziy_perc_gap))*(1-AZ$6)*(1-$BL$6), "")</f>
        <v/>
      </c>
      <c r="BA41" s="405" t="str" cm="1">
        <f t="array" aca="1" ref="BA41" ca="1">IF(AND($K41=1,ISNUMBER(INDIRECT(ADDRESS(ROW(),COLUMN()-_tziy_perc_gap)))), INDIRECT(ADDRESS(ROW(),COLUMN()-_tziy_perc_gap))*(1-BA$6)*(1-$BL$6), "")</f>
        <v/>
      </c>
      <c r="BB41" s="406" t="str" cm="1">
        <f t="array" aca="1" ref="BB41" ca="1">IF(AND($K41=1,ISNUMBER(INDIRECT(ADDRESS(ROW(),COLUMN()-_tziy_perc_gap)))), INDIRECT(ADDRESS(ROW(),COLUMN()-_tziy_perc_gap))*(1-BB$6)*(1-$BL$6), "")</f>
        <v/>
      </c>
      <c r="BD41" s="396">
        <f t="shared" si="7"/>
        <v>0</v>
      </c>
      <c r="BE41" s="397">
        <f t="shared" si="8"/>
        <v>0</v>
      </c>
      <c r="BG41" s="398" t="str">
        <f t="shared" si="9"/>
        <v/>
      </c>
      <c r="BH41" s="428" t="str">
        <f t="shared" si="10"/>
        <v/>
      </c>
      <c r="BI41" s="399" t="str">
        <f t="shared" si="11"/>
        <v/>
      </c>
      <c r="BJ41" s="400" t="str">
        <f t="shared" si="12"/>
        <v/>
      </c>
      <c r="BK41" s="336"/>
      <c r="BL41" s="401" t="str">
        <f t="shared" si="13"/>
        <v/>
      </c>
    </row>
    <row r="42" spans="2:64" ht="14.95" customHeight="1" x14ac:dyDescent="0.25">
      <c r="B42" s="402">
        <v>33</v>
      </c>
      <c r="C42" s="625"/>
      <c r="D42" s="621"/>
      <c r="E42" s="611"/>
      <c r="F42" s="622"/>
      <c r="G42" s="623"/>
      <c r="H42" s="576"/>
      <c r="I42" s="624"/>
      <c r="J42" s="620"/>
      <c r="K42" s="403">
        <f t="shared" ref="K42:K59" si="16">IF(COUNTBLANK(C42:I42)&gt;0,0,1)</f>
        <v>0</v>
      </c>
      <c r="L42" s="888">
        <f t="shared" ref="L42:L59" ca="1" si="17">IF(AND(K42=1, AJ42&gt;0),AK42/AJ42,0)</f>
        <v>0</v>
      </c>
      <c r="M42" s="889">
        <f t="shared" ref="M42:M59" si="18">MIN(tziyud_achuz_pchat,1-J42)</f>
        <v>0.33333333333333331</v>
      </c>
      <c r="N42" s="890">
        <f t="shared" si="14"/>
        <v>0</v>
      </c>
      <c r="O42" s="890">
        <f t="shared" ref="O42:O59" si="19">--AND(end_date &gt;E42,DATEDIF(E42,end_date+1,"m")&lt;F42)</f>
        <v>0</v>
      </c>
      <c r="P42" s="890">
        <f t="shared" ref="P42:P59" si="20">--AND(K42=1,G42&lt;1500)</f>
        <v>0</v>
      </c>
      <c r="Q42" s="905" t="str">
        <f t="shared" si="15"/>
        <v>$S$42:$AH$42</v>
      </c>
      <c r="S42" s="635"/>
      <c r="T42" s="636"/>
      <c r="U42" s="636"/>
      <c r="V42" s="636"/>
      <c r="W42" s="636"/>
      <c r="X42" s="636"/>
      <c r="Y42" s="636"/>
      <c r="Z42" s="636"/>
      <c r="AA42" s="636"/>
      <c r="AB42" s="636"/>
      <c r="AC42" s="636"/>
      <c r="AD42" s="636"/>
      <c r="AE42" s="636"/>
      <c r="AF42" s="636"/>
      <c r="AG42" s="636"/>
      <c r="AH42" s="637"/>
      <c r="AI42" s="391"/>
      <c r="AJ42" s="394" t="str">
        <f t="shared" ref="AJ42:AJ59" ca="1" si="21">IF($K42=1,SUMIFS(INDIRECT(Q42),wp_act, "=1" ),"")</f>
        <v/>
      </c>
      <c r="AK42" s="395" t="str">
        <f t="shared" ref="AK42:AK59" si="22">IF(K42=1, IF(tziyud_achuz_pchat=1, $G42, MAX((G42*--(G42&gt;=1500)) * MIN(M42 *AJ42 * (F42/12), MAX(AJ42-J42, 0)),0)),"")</f>
        <v/>
      </c>
      <c r="AM42" s="404" t="str" cm="1">
        <f t="array" aca="1" ref="AM42" ca="1">IF(AND($K42=1,ISNUMBER(INDIRECT(ADDRESS(ROW(),COLUMN()-_tziy_perc_gap)))), INDIRECT(ADDRESS(ROW(),COLUMN()-_tziy_perc_gap))*(1-AM$6)*(1-$BL$6), "")</f>
        <v/>
      </c>
      <c r="AN42" s="405" t="str" cm="1">
        <f t="array" aca="1" ref="AN42" ca="1">IF(AND($K42=1,ISNUMBER(INDIRECT(ADDRESS(ROW(),COLUMN()-_tziy_perc_gap)))), INDIRECT(ADDRESS(ROW(),COLUMN()-_tziy_perc_gap))*(1-AN$6)*(1-$BL$6), "")</f>
        <v/>
      </c>
      <c r="AO42" s="405" t="str" cm="1">
        <f t="array" aca="1" ref="AO42" ca="1">IF(AND($K42=1,ISNUMBER(INDIRECT(ADDRESS(ROW(),COLUMN()-_tziy_perc_gap)))), INDIRECT(ADDRESS(ROW(),COLUMN()-_tziy_perc_gap))*(1-AO$6)*(1-$BL$6), "")</f>
        <v/>
      </c>
      <c r="AP42" s="405" t="str" cm="1">
        <f t="array" aca="1" ref="AP42" ca="1">IF(AND($K42=1,ISNUMBER(INDIRECT(ADDRESS(ROW(),COLUMN()-_tziy_perc_gap)))), INDIRECT(ADDRESS(ROW(),COLUMN()-_tziy_perc_gap))*(1-AP$6)*(1-$BL$6), "")</f>
        <v/>
      </c>
      <c r="AQ42" s="405" t="str" cm="1">
        <f t="array" aca="1" ref="AQ42" ca="1">IF(AND($K42=1,ISNUMBER(INDIRECT(ADDRESS(ROW(),COLUMN()-_tziy_perc_gap)))), INDIRECT(ADDRESS(ROW(),COLUMN()-_tziy_perc_gap))*(1-AQ$6)*(1-$BL$6), "")</f>
        <v/>
      </c>
      <c r="AR42" s="405" t="str" cm="1">
        <f t="array" aca="1" ref="AR42" ca="1">IF(AND($K42=1,ISNUMBER(INDIRECT(ADDRESS(ROW(),COLUMN()-_tziy_perc_gap)))), INDIRECT(ADDRESS(ROW(),COLUMN()-_tziy_perc_gap))*(1-AR$6)*(1-$BL$6), "")</f>
        <v/>
      </c>
      <c r="AS42" s="405" t="str" cm="1">
        <f t="array" aca="1" ref="AS42" ca="1">IF(AND($K42=1,ISNUMBER(INDIRECT(ADDRESS(ROW(),COLUMN()-_tziy_perc_gap)))), INDIRECT(ADDRESS(ROW(),COLUMN()-_tziy_perc_gap))*(1-AS$6)*(1-$BL$6), "")</f>
        <v/>
      </c>
      <c r="AT42" s="405" t="str" cm="1">
        <f t="array" aca="1" ref="AT42" ca="1">IF(AND($K42=1,ISNUMBER(INDIRECT(ADDRESS(ROW(),COLUMN()-_tziy_perc_gap)))), INDIRECT(ADDRESS(ROW(),COLUMN()-_tziy_perc_gap))*(1-AT$6)*(1-$BL$6), "")</f>
        <v/>
      </c>
      <c r="AU42" s="405" t="str" cm="1">
        <f t="array" aca="1" ref="AU42" ca="1">IF(AND($K42=1,ISNUMBER(INDIRECT(ADDRESS(ROW(),COLUMN()-_tziy_perc_gap)))), INDIRECT(ADDRESS(ROW(),COLUMN()-_tziy_perc_gap))*(1-AU$6)*(1-$BL$6), "")</f>
        <v/>
      </c>
      <c r="AV42" s="405" t="str" cm="1">
        <f t="array" aca="1" ref="AV42" ca="1">IF(AND($K42=1,ISNUMBER(INDIRECT(ADDRESS(ROW(),COLUMN()-_tziy_perc_gap)))), INDIRECT(ADDRESS(ROW(),COLUMN()-_tziy_perc_gap))*(1-AV$6)*(1-$BL$6), "")</f>
        <v/>
      </c>
      <c r="AW42" s="405" t="str" cm="1">
        <f t="array" aca="1" ref="AW42" ca="1">IF(AND($K42=1,ISNUMBER(INDIRECT(ADDRESS(ROW(),COLUMN()-_tziy_perc_gap)))), INDIRECT(ADDRESS(ROW(),COLUMN()-_tziy_perc_gap))*(1-AW$6)*(1-$BL$6), "")</f>
        <v/>
      </c>
      <c r="AX42" s="405" t="str" cm="1">
        <f t="array" aca="1" ref="AX42" ca="1">IF(AND($K42=1,ISNUMBER(INDIRECT(ADDRESS(ROW(),COLUMN()-_tziy_perc_gap)))), INDIRECT(ADDRESS(ROW(),COLUMN()-_tziy_perc_gap))*(1-AX$6)*(1-$BL$6), "")</f>
        <v/>
      </c>
      <c r="AY42" s="405" t="str" cm="1">
        <f t="array" aca="1" ref="AY42" ca="1">IF(AND($K42=1,ISNUMBER(INDIRECT(ADDRESS(ROW(),COLUMN()-_tziy_perc_gap)))), INDIRECT(ADDRESS(ROW(),COLUMN()-_tziy_perc_gap))*(1-AY$6)*(1-$BL$6), "")</f>
        <v/>
      </c>
      <c r="AZ42" s="405" t="str" cm="1">
        <f t="array" aca="1" ref="AZ42" ca="1">IF(AND($K42=1,ISNUMBER(INDIRECT(ADDRESS(ROW(),COLUMN()-_tziy_perc_gap)))), INDIRECT(ADDRESS(ROW(),COLUMN()-_tziy_perc_gap))*(1-AZ$6)*(1-$BL$6), "")</f>
        <v/>
      </c>
      <c r="BA42" s="405" t="str" cm="1">
        <f t="array" aca="1" ref="BA42" ca="1">IF(AND($K42=1,ISNUMBER(INDIRECT(ADDRESS(ROW(),COLUMN()-_tziy_perc_gap)))), INDIRECT(ADDRESS(ROW(),COLUMN()-_tziy_perc_gap))*(1-BA$6)*(1-$BL$6), "")</f>
        <v/>
      </c>
      <c r="BB42" s="406" t="str" cm="1">
        <f t="array" aca="1" ref="BB42" ca="1">IF(AND($K42=1,ISNUMBER(INDIRECT(ADDRESS(ROW(),COLUMN()-_tziy_perc_gap)))), INDIRECT(ADDRESS(ROW(),COLUMN()-_tziy_perc_gap))*(1-BB$6)*(1-$BL$6), "")</f>
        <v/>
      </c>
      <c r="BD42" s="396">
        <f t="shared" ref="BD42:BD60" si="23">IF(AND(K42=1, BG42&gt;0),BJ42/BG42,0)</f>
        <v>0</v>
      </c>
      <c r="BE42" s="397">
        <f t="shared" ref="BE42:BE59" si="24">--AND(K42=1, end_date &gt;E42,DATEDIF(E42,end_date+1,"m")&lt;BH42)</f>
        <v>0</v>
      </c>
      <c r="BG42" s="398" t="str">
        <f t="shared" ref="BG42:BG59" si="25">IF($K42=1,SUMIFS(AM42:BB42,wp_act, "=1" ),"")</f>
        <v/>
      </c>
      <c r="BH42" s="428" t="str">
        <f t="shared" ref="BH42:BH59" si="26">IF(K42=1, F42, "")</f>
        <v/>
      </c>
      <c r="BI42" s="399" t="str">
        <f t="shared" ref="BI42:BI59" si="27">IF(K42=1,G42,"")</f>
        <v/>
      </c>
      <c r="BJ42" s="400" t="str">
        <f t="shared" ref="BJ42:BJ59" si="28">IF(K42=1,IF(tziyud_achuz_pchat=1,BI42,MAX(MIN(MIN(tziyud_achuz_pchat,1-J42)*(BI42*(BH42/12)*BG42),(BG42-J42)*BI42)*(--(BI42&gt;=1500)),0)),"")</f>
        <v/>
      </c>
      <c r="BK42" s="336"/>
      <c r="BL42" s="401" t="str">
        <f t="shared" ref="BL42:BL59" si="29">IF(BK42&gt;0,(VLOOKUP(BK42,tziyud_tavlat_nimukim,2,0)),"")</f>
        <v/>
      </c>
    </row>
    <row r="43" spans="2:64" ht="14.95" customHeight="1" x14ac:dyDescent="0.25">
      <c r="B43" s="402">
        <v>34</v>
      </c>
      <c r="C43" s="625"/>
      <c r="D43" s="621"/>
      <c r="E43" s="611"/>
      <c r="F43" s="622"/>
      <c r="G43" s="623"/>
      <c r="H43" s="576"/>
      <c r="I43" s="624"/>
      <c r="J43" s="620"/>
      <c r="K43" s="403">
        <f t="shared" si="16"/>
        <v>0</v>
      </c>
      <c r="L43" s="888">
        <f t="shared" ca="1" si="17"/>
        <v>0</v>
      </c>
      <c r="M43" s="889">
        <f t="shared" si="18"/>
        <v>0.33333333333333331</v>
      </c>
      <c r="N43" s="890">
        <f t="shared" ref="N43:N59" si="30">--AND(K43=1, OR((bgn_date-E43&gt;731), (end_date-E43&gt;1096)))</f>
        <v>0</v>
      </c>
      <c r="O43" s="890">
        <f t="shared" si="19"/>
        <v>0</v>
      </c>
      <c r="P43" s="890">
        <f t="shared" si="20"/>
        <v>0</v>
      </c>
      <c r="Q43" s="905" t="str">
        <f t="shared" si="15"/>
        <v>$S$43:$AH$43</v>
      </c>
      <c r="S43" s="635"/>
      <c r="T43" s="636"/>
      <c r="U43" s="636"/>
      <c r="V43" s="636"/>
      <c r="W43" s="636"/>
      <c r="X43" s="636"/>
      <c r="Y43" s="636"/>
      <c r="Z43" s="636"/>
      <c r="AA43" s="636"/>
      <c r="AB43" s="636"/>
      <c r="AC43" s="636"/>
      <c r="AD43" s="636"/>
      <c r="AE43" s="636"/>
      <c r="AF43" s="636"/>
      <c r="AG43" s="636"/>
      <c r="AH43" s="637"/>
      <c r="AI43" s="391"/>
      <c r="AJ43" s="394" t="str">
        <f t="shared" ca="1" si="21"/>
        <v/>
      </c>
      <c r="AK43" s="395" t="str">
        <f t="shared" si="22"/>
        <v/>
      </c>
      <c r="AM43" s="404" t="str" cm="1">
        <f t="array" aca="1" ref="AM43" ca="1">IF(AND($K43=1,ISNUMBER(INDIRECT(ADDRESS(ROW(),COLUMN()-_tziy_perc_gap)))), INDIRECT(ADDRESS(ROW(),COLUMN()-_tziy_perc_gap))*(1-AM$6)*(1-$BL$6), "")</f>
        <v/>
      </c>
      <c r="AN43" s="405" t="str" cm="1">
        <f t="array" aca="1" ref="AN43" ca="1">IF(AND($K43=1,ISNUMBER(INDIRECT(ADDRESS(ROW(),COLUMN()-_tziy_perc_gap)))), INDIRECT(ADDRESS(ROW(),COLUMN()-_tziy_perc_gap))*(1-AN$6)*(1-$BL$6), "")</f>
        <v/>
      </c>
      <c r="AO43" s="405" t="str" cm="1">
        <f t="array" aca="1" ref="AO43" ca="1">IF(AND($K43=1,ISNUMBER(INDIRECT(ADDRESS(ROW(),COLUMN()-_tziy_perc_gap)))), INDIRECT(ADDRESS(ROW(),COLUMN()-_tziy_perc_gap))*(1-AO$6)*(1-$BL$6), "")</f>
        <v/>
      </c>
      <c r="AP43" s="405" t="str" cm="1">
        <f t="array" aca="1" ref="AP43" ca="1">IF(AND($K43=1,ISNUMBER(INDIRECT(ADDRESS(ROW(),COLUMN()-_tziy_perc_gap)))), INDIRECT(ADDRESS(ROW(),COLUMN()-_tziy_perc_gap))*(1-AP$6)*(1-$BL$6), "")</f>
        <v/>
      </c>
      <c r="AQ43" s="405" t="str" cm="1">
        <f t="array" aca="1" ref="AQ43" ca="1">IF(AND($K43=1,ISNUMBER(INDIRECT(ADDRESS(ROW(),COLUMN()-_tziy_perc_gap)))), INDIRECT(ADDRESS(ROW(),COLUMN()-_tziy_perc_gap))*(1-AQ$6)*(1-$BL$6), "")</f>
        <v/>
      </c>
      <c r="AR43" s="405" t="str" cm="1">
        <f t="array" aca="1" ref="AR43" ca="1">IF(AND($K43=1,ISNUMBER(INDIRECT(ADDRESS(ROW(),COLUMN()-_tziy_perc_gap)))), INDIRECT(ADDRESS(ROW(),COLUMN()-_tziy_perc_gap))*(1-AR$6)*(1-$BL$6), "")</f>
        <v/>
      </c>
      <c r="AS43" s="405" t="str" cm="1">
        <f t="array" aca="1" ref="AS43" ca="1">IF(AND($K43=1,ISNUMBER(INDIRECT(ADDRESS(ROW(),COLUMN()-_tziy_perc_gap)))), INDIRECT(ADDRESS(ROW(),COLUMN()-_tziy_perc_gap))*(1-AS$6)*(1-$BL$6), "")</f>
        <v/>
      </c>
      <c r="AT43" s="405" t="str" cm="1">
        <f t="array" aca="1" ref="AT43" ca="1">IF(AND($K43=1,ISNUMBER(INDIRECT(ADDRESS(ROW(),COLUMN()-_tziy_perc_gap)))), INDIRECT(ADDRESS(ROW(),COLUMN()-_tziy_perc_gap))*(1-AT$6)*(1-$BL$6), "")</f>
        <v/>
      </c>
      <c r="AU43" s="405" t="str" cm="1">
        <f t="array" aca="1" ref="AU43" ca="1">IF(AND($K43=1,ISNUMBER(INDIRECT(ADDRESS(ROW(),COLUMN()-_tziy_perc_gap)))), INDIRECT(ADDRESS(ROW(),COLUMN()-_tziy_perc_gap))*(1-AU$6)*(1-$BL$6), "")</f>
        <v/>
      </c>
      <c r="AV43" s="405" t="str" cm="1">
        <f t="array" aca="1" ref="AV43" ca="1">IF(AND($K43=1,ISNUMBER(INDIRECT(ADDRESS(ROW(),COLUMN()-_tziy_perc_gap)))), INDIRECT(ADDRESS(ROW(),COLUMN()-_tziy_perc_gap))*(1-AV$6)*(1-$BL$6), "")</f>
        <v/>
      </c>
      <c r="AW43" s="405" t="str" cm="1">
        <f t="array" aca="1" ref="AW43" ca="1">IF(AND($K43=1,ISNUMBER(INDIRECT(ADDRESS(ROW(),COLUMN()-_tziy_perc_gap)))), INDIRECT(ADDRESS(ROW(),COLUMN()-_tziy_perc_gap))*(1-AW$6)*(1-$BL$6), "")</f>
        <v/>
      </c>
      <c r="AX43" s="405" t="str" cm="1">
        <f t="array" aca="1" ref="AX43" ca="1">IF(AND($K43=1,ISNUMBER(INDIRECT(ADDRESS(ROW(),COLUMN()-_tziy_perc_gap)))), INDIRECT(ADDRESS(ROW(),COLUMN()-_tziy_perc_gap))*(1-AX$6)*(1-$BL$6), "")</f>
        <v/>
      </c>
      <c r="AY43" s="405" t="str" cm="1">
        <f t="array" aca="1" ref="AY43" ca="1">IF(AND($K43=1,ISNUMBER(INDIRECT(ADDRESS(ROW(),COLUMN()-_tziy_perc_gap)))), INDIRECT(ADDRESS(ROW(),COLUMN()-_tziy_perc_gap))*(1-AY$6)*(1-$BL$6), "")</f>
        <v/>
      </c>
      <c r="AZ43" s="405" t="str" cm="1">
        <f t="array" aca="1" ref="AZ43" ca="1">IF(AND($K43=1,ISNUMBER(INDIRECT(ADDRESS(ROW(),COLUMN()-_tziy_perc_gap)))), INDIRECT(ADDRESS(ROW(),COLUMN()-_tziy_perc_gap))*(1-AZ$6)*(1-$BL$6), "")</f>
        <v/>
      </c>
      <c r="BA43" s="405" t="str" cm="1">
        <f t="array" aca="1" ref="BA43" ca="1">IF(AND($K43=1,ISNUMBER(INDIRECT(ADDRESS(ROW(),COLUMN()-_tziy_perc_gap)))), INDIRECT(ADDRESS(ROW(),COLUMN()-_tziy_perc_gap))*(1-BA$6)*(1-$BL$6), "")</f>
        <v/>
      </c>
      <c r="BB43" s="406" t="str" cm="1">
        <f t="array" aca="1" ref="BB43" ca="1">IF(AND($K43=1,ISNUMBER(INDIRECT(ADDRESS(ROW(),COLUMN()-_tziy_perc_gap)))), INDIRECT(ADDRESS(ROW(),COLUMN()-_tziy_perc_gap))*(1-BB$6)*(1-$BL$6), "")</f>
        <v/>
      </c>
      <c r="BD43" s="396">
        <f t="shared" si="23"/>
        <v>0</v>
      </c>
      <c r="BE43" s="397">
        <f t="shared" si="24"/>
        <v>0</v>
      </c>
      <c r="BG43" s="398" t="str">
        <f t="shared" si="25"/>
        <v/>
      </c>
      <c r="BH43" s="428" t="str">
        <f t="shared" si="26"/>
        <v/>
      </c>
      <c r="BI43" s="399" t="str">
        <f t="shared" si="27"/>
        <v/>
      </c>
      <c r="BJ43" s="400" t="str">
        <f t="shared" si="28"/>
        <v/>
      </c>
      <c r="BK43" s="336"/>
      <c r="BL43" s="401" t="str">
        <f t="shared" si="29"/>
        <v/>
      </c>
    </row>
    <row r="44" spans="2:64" ht="14.95" customHeight="1" x14ac:dyDescent="0.25">
      <c r="B44" s="402">
        <v>35</v>
      </c>
      <c r="C44" s="625"/>
      <c r="D44" s="621"/>
      <c r="E44" s="611"/>
      <c r="F44" s="622"/>
      <c r="G44" s="623"/>
      <c r="H44" s="576"/>
      <c r="I44" s="624"/>
      <c r="J44" s="620"/>
      <c r="K44" s="403">
        <f t="shared" si="16"/>
        <v>0</v>
      </c>
      <c r="L44" s="888">
        <f t="shared" ca="1" si="17"/>
        <v>0</v>
      </c>
      <c r="M44" s="889">
        <f t="shared" si="18"/>
        <v>0.33333333333333331</v>
      </c>
      <c r="N44" s="890">
        <f t="shared" si="30"/>
        <v>0</v>
      </c>
      <c r="O44" s="890">
        <f t="shared" si="19"/>
        <v>0</v>
      </c>
      <c r="P44" s="890">
        <f t="shared" si="20"/>
        <v>0</v>
      </c>
      <c r="Q44" s="905" t="str">
        <f t="shared" si="15"/>
        <v>$S$44:$AH$44</v>
      </c>
      <c r="S44" s="635"/>
      <c r="T44" s="636"/>
      <c r="U44" s="636"/>
      <c r="V44" s="636"/>
      <c r="W44" s="636"/>
      <c r="X44" s="636"/>
      <c r="Y44" s="636"/>
      <c r="Z44" s="636"/>
      <c r="AA44" s="636"/>
      <c r="AB44" s="636"/>
      <c r="AC44" s="636"/>
      <c r="AD44" s="636"/>
      <c r="AE44" s="636"/>
      <c r="AF44" s="636"/>
      <c r="AG44" s="636"/>
      <c r="AH44" s="637"/>
      <c r="AI44" s="391"/>
      <c r="AJ44" s="394" t="str">
        <f t="shared" ca="1" si="21"/>
        <v/>
      </c>
      <c r="AK44" s="395" t="str">
        <f t="shared" si="22"/>
        <v/>
      </c>
      <c r="AM44" s="404" t="str" cm="1">
        <f t="array" aca="1" ref="AM44" ca="1">IF(AND($K44=1,ISNUMBER(INDIRECT(ADDRESS(ROW(),COLUMN()-_tziy_perc_gap)))), INDIRECT(ADDRESS(ROW(),COLUMN()-_tziy_perc_gap))*(1-AM$6)*(1-$BL$6), "")</f>
        <v/>
      </c>
      <c r="AN44" s="405" t="str" cm="1">
        <f t="array" aca="1" ref="AN44" ca="1">IF(AND($K44=1,ISNUMBER(INDIRECT(ADDRESS(ROW(),COLUMN()-_tziy_perc_gap)))), INDIRECT(ADDRESS(ROW(),COLUMN()-_tziy_perc_gap))*(1-AN$6)*(1-$BL$6), "")</f>
        <v/>
      </c>
      <c r="AO44" s="405" t="str" cm="1">
        <f t="array" aca="1" ref="AO44" ca="1">IF(AND($K44=1,ISNUMBER(INDIRECT(ADDRESS(ROW(),COLUMN()-_tziy_perc_gap)))), INDIRECT(ADDRESS(ROW(),COLUMN()-_tziy_perc_gap))*(1-AO$6)*(1-$BL$6), "")</f>
        <v/>
      </c>
      <c r="AP44" s="405" t="str" cm="1">
        <f t="array" aca="1" ref="AP44" ca="1">IF(AND($K44=1,ISNUMBER(INDIRECT(ADDRESS(ROW(),COLUMN()-_tziy_perc_gap)))), INDIRECT(ADDRESS(ROW(),COLUMN()-_tziy_perc_gap))*(1-AP$6)*(1-$BL$6), "")</f>
        <v/>
      </c>
      <c r="AQ44" s="405" t="str" cm="1">
        <f t="array" aca="1" ref="AQ44" ca="1">IF(AND($K44=1,ISNUMBER(INDIRECT(ADDRESS(ROW(),COLUMN()-_tziy_perc_gap)))), INDIRECT(ADDRESS(ROW(),COLUMN()-_tziy_perc_gap))*(1-AQ$6)*(1-$BL$6), "")</f>
        <v/>
      </c>
      <c r="AR44" s="405" t="str" cm="1">
        <f t="array" aca="1" ref="AR44" ca="1">IF(AND($K44=1,ISNUMBER(INDIRECT(ADDRESS(ROW(),COLUMN()-_tziy_perc_gap)))), INDIRECT(ADDRESS(ROW(),COLUMN()-_tziy_perc_gap))*(1-AR$6)*(1-$BL$6), "")</f>
        <v/>
      </c>
      <c r="AS44" s="405" t="str" cm="1">
        <f t="array" aca="1" ref="AS44" ca="1">IF(AND($K44=1,ISNUMBER(INDIRECT(ADDRESS(ROW(),COLUMN()-_tziy_perc_gap)))), INDIRECT(ADDRESS(ROW(),COLUMN()-_tziy_perc_gap))*(1-AS$6)*(1-$BL$6), "")</f>
        <v/>
      </c>
      <c r="AT44" s="405" t="str" cm="1">
        <f t="array" aca="1" ref="AT44" ca="1">IF(AND($K44=1,ISNUMBER(INDIRECT(ADDRESS(ROW(),COLUMN()-_tziy_perc_gap)))), INDIRECT(ADDRESS(ROW(),COLUMN()-_tziy_perc_gap))*(1-AT$6)*(1-$BL$6), "")</f>
        <v/>
      </c>
      <c r="AU44" s="405" t="str" cm="1">
        <f t="array" aca="1" ref="AU44" ca="1">IF(AND($K44=1,ISNUMBER(INDIRECT(ADDRESS(ROW(),COLUMN()-_tziy_perc_gap)))), INDIRECT(ADDRESS(ROW(),COLUMN()-_tziy_perc_gap))*(1-AU$6)*(1-$BL$6), "")</f>
        <v/>
      </c>
      <c r="AV44" s="405" t="str" cm="1">
        <f t="array" aca="1" ref="AV44" ca="1">IF(AND($K44=1,ISNUMBER(INDIRECT(ADDRESS(ROW(),COLUMN()-_tziy_perc_gap)))), INDIRECT(ADDRESS(ROW(),COLUMN()-_tziy_perc_gap))*(1-AV$6)*(1-$BL$6), "")</f>
        <v/>
      </c>
      <c r="AW44" s="405" t="str" cm="1">
        <f t="array" aca="1" ref="AW44" ca="1">IF(AND($K44=1,ISNUMBER(INDIRECT(ADDRESS(ROW(),COLUMN()-_tziy_perc_gap)))), INDIRECT(ADDRESS(ROW(),COLUMN()-_tziy_perc_gap))*(1-AW$6)*(1-$BL$6), "")</f>
        <v/>
      </c>
      <c r="AX44" s="405" t="str" cm="1">
        <f t="array" aca="1" ref="AX44" ca="1">IF(AND($K44=1,ISNUMBER(INDIRECT(ADDRESS(ROW(),COLUMN()-_tziy_perc_gap)))), INDIRECT(ADDRESS(ROW(),COLUMN()-_tziy_perc_gap))*(1-AX$6)*(1-$BL$6), "")</f>
        <v/>
      </c>
      <c r="AY44" s="405" t="str" cm="1">
        <f t="array" aca="1" ref="AY44" ca="1">IF(AND($K44=1,ISNUMBER(INDIRECT(ADDRESS(ROW(),COLUMN()-_tziy_perc_gap)))), INDIRECT(ADDRESS(ROW(),COLUMN()-_tziy_perc_gap))*(1-AY$6)*(1-$BL$6), "")</f>
        <v/>
      </c>
      <c r="AZ44" s="405" t="str" cm="1">
        <f t="array" aca="1" ref="AZ44" ca="1">IF(AND($K44=1,ISNUMBER(INDIRECT(ADDRESS(ROW(),COLUMN()-_tziy_perc_gap)))), INDIRECT(ADDRESS(ROW(),COLUMN()-_tziy_perc_gap))*(1-AZ$6)*(1-$BL$6), "")</f>
        <v/>
      </c>
      <c r="BA44" s="405" t="str" cm="1">
        <f t="array" aca="1" ref="BA44" ca="1">IF(AND($K44=1,ISNUMBER(INDIRECT(ADDRESS(ROW(),COLUMN()-_tziy_perc_gap)))), INDIRECT(ADDRESS(ROW(),COLUMN()-_tziy_perc_gap))*(1-BA$6)*(1-$BL$6), "")</f>
        <v/>
      </c>
      <c r="BB44" s="406" t="str" cm="1">
        <f t="array" aca="1" ref="BB44" ca="1">IF(AND($K44=1,ISNUMBER(INDIRECT(ADDRESS(ROW(),COLUMN()-_tziy_perc_gap)))), INDIRECT(ADDRESS(ROW(),COLUMN()-_tziy_perc_gap))*(1-BB$6)*(1-$BL$6), "")</f>
        <v/>
      </c>
      <c r="BD44" s="396">
        <f t="shared" si="23"/>
        <v>0</v>
      </c>
      <c r="BE44" s="397">
        <f t="shared" si="24"/>
        <v>0</v>
      </c>
      <c r="BG44" s="398" t="str">
        <f t="shared" si="25"/>
        <v/>
      </c>
      <c r="BH44" s="428" t="str">
        <f t="shared" si="26"/>
        <v/>
      </c>
      <c r="BI44" s="399" t="str">
        <f t="shared" si="27"/>
        <v/>
      </c>
      <c r="BJ44" s="400" t="str">
        <f t="shared" si="28"/>
        <v/>
      </c>
      <c r="BK44" s="336"/>
      <c r="BL44" s="401" t="str">
        <f t="shared" si="29"/>
        <v/>
      </c>
    </row>
    <row r="45" spans="2:64" ht="14.95" customHeight="1" x14ac:dyDescent="0.25">
      <c r="B45" s="402">
        <v>36</v>
      </c>
      <c r="C45" s="625"/>
      <c r="D45" s="621"/>
      <c r="E45" s="611"/>
      <c r="F45" s="622"/>
      <c r="G45" s="623"/>
      <c r="H45" s="576"/>
      <c r="I45" s="624"/>
      <c r="J45" s="620"/>
      <c r="K45" s="403">
        <f t="shared" si="16"/>
        <v>0</v>
      </c>
      <c r="L45" s="888">
        <f t="shared" ca="1" si="17"/>
        <v>0</v>
      </c>
      <c r="M45" s="889">
        <f t="shared" si="18"/>
        <v>0.33333333333333331</v>
      </c>
      <c r="N45" s="890">
        <f t="shared" si="30"/>
        <v>0</v>
      </c>
      <c r="O45" s="890">
        <f t="shared" si="19"/>
        <v>0</v>
      </c>
      <c r="P45" s="890">
        <f t="shared" si="20"/>
        <v>0</v>
      </c>
      <c r="Q45" s="905" t="str">
        <f t="shared" si="15"/>
        <v>$S$45:$AH$45</v>
      </c>
      <c r="S45" s="635"/>
      <c r="T45" s="636"/>
      <c r="U45" s="636"/>
      <c r="V45" s="636"/>
      <c r="W45" s="636"/>
      <c r="X45" s="636"/>
      <c r="Y45" s="636"/>
      <c r="Z45" s="636"/>
      <c r="AA45" s="636"/>
      <c r="AB45" s="636"/>
      <c r="AC45" s="636"/>
      <c r="AD45" s="636"/>
      <c r="AE45" s="636"/>
      <c r="AF45" s="636"/>
      <c r="AG45" s="636"/>
      <c r="AH45" s="637"/>
      <c r="AI45" s="391"/>
      <c r="AJ45" s="394" t="str">
        <f t="shared" ca="1" si="21"/>
        <v/>
      </c>
      <c r="AK45" s="395" t="str">
        <f t="shared" si="22"/>
        <v/>
      </c>
      <c r="AM45" s="404" t="str" cm="1">
        <f t="array" aca="1" ref="AM45" ca="1">IF(AND($K45=1,ISNUMBER(INDIRECT(ADDRESS(ROW(),COLUMN()-_tziy_perc_gap)))), INDIRECT(ADDRESS(ROW(),COLUMN()-_tziy_perc_gap))*(1-AM$6)*(1-$BL$6), "")</f>
        <v/>
      </c>
      <c r="AN45" s="405" t="str" cm="1">
        <f t="array" aca="1" ref="AN45" ca="1">IF(AND($K45=1,ISNUMBER(INDIRECT(ADDRESS(ROW(),COLUMN()-_tziy_perc_gap)))), INDIRECT(ADDRESS(ROW(),COLUMN()-_tziy_perc_gap))*(1-AN$6)*(1-$BL$6), "")</f>
        <v/>
      </c>
      <c r="AO45" s="405" t="str" cm="1">
        <f t="array" aca="1" ref="AO45" ca="1">IF(AND($K45=1,ISNUMBER(INDIRECT(ADDRESS(ROW(),COLUMN()-_tziy_perc_gap)))), INDIRECT(ADDRESS(ROW(),COLUMN()-_tziy_perc_gap))*(1-AO$6)*(1-$BL$6), "")</f>
        <v/>
      </c>
      <c r="AP45" s="405" t="str" cm="1">
        <f t="array" aca="1" ref="AP45" ca="1">IF(AND($K45=1,ISNUMBER(INDIRECT(ADDRESS(ROW(),COLUMN()-_tziy_perc_gap)))), INDIRECT(ADDRESS(ROW(),COLUMN()-_tziy_perc_gap))*(1-AP$6)*(1-$BL$6), "")</f>
        <v/>
      </c>
      <c r="AQ45" s="405" t="str" cm="1">
        <f t="array" aca="1" ref="AQ45" ca="1">IF(AND($K45=1,ISNUMBER(INDIRECT(ADDRESS(ROW(),COLUMN()-_tziy_perc_gap)))), INDIRECT(ADDRESS(ROW(),COLUMN()-_tziy_perc_gap))*(1-AQ$6)*(1-$BL$6), "")</f>
        <v/>
      </c>
      <c r="AR45" s="405" t="str" cm="1">
        <f t="array" aca="1" ref="AR45" ca="1">IF(AND($K45=1,ISNUMBER(INDIRECT(ADDRESS(ROW(),COLUMN()-_tziy_perc_gap)))), INDIRECT(ADDRESS(ROW(),COLUMN()-_tziy_perc_gap))*(1-AR$6)*(1-$BL$6), "")</f>
        <v/>
      </c>
      <c r="AS45" s="405" t="str" cm="1">
        <f t="array" aca="1" ref="AS45" ca="1">IF(AND($K45=1,ISNUMBER(INDIRECT(ADDRESS(ROW(),COLUMN()-_tziy_perc_gap)))), INDIRECT(ADDRESS(ROW(),COLUMN()-_tziy_perc_gap))*(1-AS$6)*(1-$BL$6), "")</f>
        <v/>
      </c>
      <c r="AT45" s="405" t="str" cm="1">
        <f t="array" aca="1" ref="AT45" ca="1">IF(AND($K45=1,ISNUMBER(INDIRECT(ADDRESS(ROW(),COLUMN()-_tziy_perc_gap)))), INDIRECT(ADDRESS(ROW(),COLUMN()-_tziy_perc_gap))*(1-AT$6)*(1-$BL$6), "")</f>
        <v/>
      </c>
      <c r="AU45" s="405" t="str" cm="1">
        <f t="array" aca="1" ref="AU45" ca="1">IF(AND($K45=1,ISNUMBER(INDIRECT(ADDRESS(ROW(),COLUMN()-_tziy_perc_gap)))), INDIRECT(ADDRESS(ROW(),COLUMN()-_tziy_perc_gap))*(1-AU$6)*(1-$BL$6), "")</f>
        <v/>
      </c>
      <c r="AV45" s="405" t="str" cm="1">
        <f t="array" aca="1" ref="AV45" ca="1">IF(AND($K45=1,ISNUMBER(INDIRECT(ADDRESS(ROW(),COLUMN()-_tziy_perc_gap)))), INDIRECT(ADDRESS(ROW(),COLUMN()-_tziy_perc_gap))*(1-AV$6)*(1-$BL$6), "")</f>
        <v/>
      </c>
      <c r="AW45" s="405" t="str" cm="1">
        <f t="array" aca="1" ref="AW45" ca="1">IF(AND($K45=1,ISNUMBER(INDIRECT(ADDRESS(ROW(),COLUMN()-_tziy_perc_gap)))), INDIRECT(ADDRESS(ROW(),COLUMN()-_tziy_perc_gap))*(1-AW$6)*(1-$BL$6), "")</f>
        <v/>
      </c>
      <c r="AX45" s="405" t="str" cm="1">
        <f t="array" aca="1" ref="AX45" ca="1">IF(AND($K45=1,ISNUMBER(INDIRECT(ADDRESS(ROW(),COLUMN()-_tziy_perc_gap)))), INDIRECT(ADDRESS(ROW(),COLUMN()-_tziy_perc_gap))*(1-AX$6)*(1-$BL$6), "")</f>
        <v/>
      </c>
      <c r="AY45" s="405" t="str" cm="1">
        <f t="array" aca="1" ref="AY45" ca="1">IF(AND($K45=1,ISNUMBER(INDIRECT(ADDRESS(ROW(),COLUMN()-_tziy_perc_gap)))), INDIRECT(ADDRESS(ROW(),COLUMN()-_tziy_perc_gap))*(1-AY$6)*(1-$BL$6), "")</f>
        <v/>
      </c>
      <c r="AZ45" s="405" t="str" cm="1">
        <f t="array" aca="1" ref="AZ45" ca="1">IF(AND($K45=1,ISNUMBER(INDIRECT(ADDRESS(ROW(),COLUMN()-_tziy_perc_gap)))), INDIRECT(ADDRESS(ROW(),COLUMN()-_tziy_perc_gap))*(1-AZ$6)*(1-$BL$6), "")</f>
        <v/>
      </c>
      <c r="BA45" s="405" t="str" cm="1">
        <f t="array" aca="1" ref="BA45" ca="1">IF(AND($K45=1,ISNUMBER(INDIRECT(ADDRESS(ROW(),COLUMN()-_tziy_perc_gap)))), INDIRECT(ADDRESS(ROW(),COLUMN()-_tziy_perc_gap))*(1-BA$6)*(1-$BL$6), "")</f>
        <v/>
      </c>
      <c r="BB45" s="406" t="str" cm="1">
        <f t="array" aca="1" ref="BB45" ca="1">IF(AND($K45=1,ISNUMBER(INDIRECT(ADDRESS(ROW(),COLUMN()-_tziy_perc_gap)))), INDIRECT(ADDRESS(ROW(),COLUMN()-_tziy_perc_gap))*(1-BB$6)*(1-$BL$6), "")</f>
        <v/>
      </c>
      <c r="BD45" s="396">
        <f t="shared" si="23"/>
        <v>0</v>
      </c>
      <c r="BE45" s="397">
        <f t="shared" si="24"/>
        <v>0</v>
      </c>
      <c r="BG45" s="398" t="str">
        <f t="shared" si="25"/>
        <v/>
      </c>
      <c r="BH45" s="428" t="str">
        <f t="shared" si="26"/>
        <v/>
      </c>
      <c r="BI45" s="399" t="str">
        <f t="shared" si="27"/>
        <v/>
      </c>
      <c r="BJ45" s="400" t="str">
        <f t="shared" si="28"/>
        <v/>
      </c>
      <c r="BK45" s="336"/>
      <c r="BL45" s="401" t="str">
        <f t="shared" si="29"/>
        <v/>
      </c>
    </row>
    <row r="46" spans="2:64" ht="14.95" customHeight="1" x14ac:dyDescent="0.25">
      <c r="B46" s="402">
        <v>37</v>
      </c>
      <c r="C46" s="625"/>
      <c r="D46" s="621"/>
      <c r="E46" s="611"/>
      <c r="F46" s="622"/>
      <c r="G46" s="623"/>
      <c r="H46" s="576"/>
      <c r="I46" s="624"/>
      <c r="J46" s="620"/>
      <c r="K46" s="403">
        <f t="shared" si="16"/>
        <v>0</v>
      </c>
      <c r="L46" s="888">
        <f t="shared" ca="1" si="17"/>
        <v>0</v>
      </c>
      <c r="M46" s="889">
        <f t="shared" si="18"/>
        <v>0.33333333333333331</v>
      </c>
      <c r="N46" s="890">
        <f t="shared" si="30"/>
        <v>0</v>
      </c>
      <c r="O46" s="890">
        <f t="shared" si="19"/>
        <v>0</v>
      </c>
      <c r="P46" s="890">
        <f t="shared" si="20"/>
        <v>0</v>
      </c>
      <c r="Q46" s="905" t="str">
        <f t="shared" si="15"/>
        <v>$S$46:$AH$46</v>
      </c>
      <c r="S46" s="635"/>
      <c r="T46" s="636"/>
      <c r="U46" s="636"/>
      <c r="V46" s="636"/>
      <c r="W46" s="636"/>
      <c r="X46" s="636"/>
      <c r="Y46" s="636"/>
      <c r="Z46" s="636"/>
      <c r="AA46" s="636"/>
      <c r="AB46" s="636"/>
      <c r="AC46" s="636"/>
      <c r="AD46" s="636"/>
      <c r="AE46" s="636"/>
      <c r="AF46" s="636"/>
      <c r="AG46" s="636"/>
      <c r="AH46" s="637"/>
      <c r="AI46" s="391"/>
      <c r="AJ46" s="394" t="str">
        <f t="shared" ca="1" si="21"/>
        <v/>
      </c>
      <c r="AK46" s="395" t="str">
        <f t="shared" si="22"/>
        <v/>
      </c>
      <c r="AM46" s="404" t="str" cm="1">
        <f t="array" aca="1" ref="AM46" ca="1">IF(AND($K46=1,ISNUMBER(INDIRECT(ADDRESS(ROW(),COLUMN()-_tziy_perc_gap)))), INDIRECT(ADDRESS(ROW(),COLUMN()-_tziy_perc_gap))*(1-AM$6)*(1-$BL$6), "")</f>
        <v/>
      </c>
      <c r="AN46" s="405" t="str" cm="1">
        <f t="array" aca="1" ref="AN46" ca="1">IF(AND($K46=1,ISNUMBER(INDIRECT(ADDRESS(ROW(),COLUMN()-_tziy_perc_gap)))), INDIRECT(ADDRESS(ROW(),COLUMN()-_tziy_perc_gap))*(1-AN$6)*(1-$BL$6), "")</f>
        <v/>
      </c>
      <c r="AO46" s="405" t="str" cm="1">
        <f t="array" aca="1" ref="AO46" ca="1">IF(AND($K46=1,ISNUMBER(INDIRECT(ADDRESS(ROW(),COLUMN()-_tziy_perc_gap)))), INDIRECT(ADDRESS(ROW(),COLUMN()-_tziy_perc_gap))*(1-AO$6)*(1-$BL$6), "")</f>
        <v/>
      </c>
      <c r="AP46" s="405" t="str" cm="1">
        <f t="array" aca="1" ref="AP46" ca="1">IF(AND($K46=1,ISNUMBER(INDIRECT(ADDRESS(ROW(),COLUMN()-_tziy_perc_gap)))), INDIRECT(ADDRESS(ROW(),COLUMN()-_tziy_perc_gap))*(1-AP$6)*(1-$BL$6), "")</f>
        <v/>
      </c>
      <c r="AQ46" s="405" t="str" cm="1">
        <f t="array" aca="1" ref="AQ46" ca="1">IF(AND($K46=1,ISNUMBER(INDIRECT(ADDRESS(ROW(),COLUMN()-_tziy_perc_gap)))), INDIRECT(ADDRESS(ROW(),COLUMN()-_tziy_perc_gap))*(1-AQ$6)*(1-$BL$6), "")</f>
        <v/>
      </c>
      <c r="AR46" s="405" t="str" cm="1">
        <f t="array" aca="1" ref="AR46" ca="1">IF(AND($K46=1,ISNUMBER(INDIRECT(ADDRESS(ROW(),COLUMN()-_tziy_perc_gap)))), INDIRECT(ADDRESS(ROW(),COLUMN()-_tziy_perc_gap))*(1-AR$6)*(1-$BL$6), "")</f>
        <v/>
      </c>
      <c r="AS46" s="405" t="str" cm="1">
        <f t="array" aca="1" ref="AS46" ca="1">IF(AND($K46=1,ISNUMBER(INDIRECT(ADDRESS(ROW(),COLUMN()-_tziy_perc_gap)))), INDIRECT(ADDRESS(ROW(),COLUMN()-_tziy_perc_gap))*(1-AS$6)*(1-$BL$6), "")</f>
        <v/>
      </c>
      <c r="AT46" s="405" t="str" cm="1">
        <f t="array" aca="1" ref="AT46" ca="1">IF(AND($K46=1,ISNUMBER(INDIRECT(ADDRESS(ROW(),COLUMN()-_tziy_perc_gap)))), INDIRECT(ADDRESS(ROW(),COLUMN()-_tziy_perc_gap))*(1-AT$6)*(1-$BL$6), "")</f>
        <v/>
      </c>
      <c r="AU46" s="405" t="str" cm="1">
        <f t="array" aca="1" ref="AU46" ca="1">IF(AND($K46=1,ISNUMBER(INDIRECT(ADDRESS(ROW(),COLUMN()-_tziy_perc_gap)))), INDIRECT(ADDRESS(ROW(),COLUMN()-_tziy_perc_gap))*(1-AU$6)*(1-$BL$6), "")</f>
        <v/>
      </c>
      <c r="AV46" s="405" t="str" cm="1">
        <f t="array" aca="1" ref="AV46" ca="1">IF(AND($K46=1,ISNUMBER(INDIRECT(ADDRESS(ROW(),COLUMN()-_tziy_perc_gap)))), INDIRECT(ADDRESS(ROW(),COLUMN()-_tziy_perc_gap))*(1-AV$6)*(1-$BL$6), "")</f>
        <v/>
      </c>
      <c r="AW46" s="405" t="str" cm="1">
        <f t="array" aca="1" ref="AW46" ca="1">IF(AND($K46=1,ISNUMBER(INDIRECT(ADDRESS(ROW(),COLUMN()-_tziy_perc_gap)))), INDIRECT(ADDRESS(ROW(),COLUMN()-_tziy_perc_gap))*(1-AW$6)*(1-$BL$6), "")</f>
        <v/>
      </c>
      <c r="AX46" s="405" t="str" cm="1">
        <f t="array" aca="1" ref="AX46" ca="1">IF(AND($K46=1,ISNUMBER(INDIRECT(ADDRESS(ROW(),COLUMN()-_tziy_perc_gap)))), INDIRECT(ADDRESS(ROW(),COLUMN()-_tziy_perc_gap))*(1-AX$6)*(1-$BL$6), "")</f>
        <v/>
      </c>
      <c r="AY46" s="405" t="str" cm="1">
        <f t="array" aca="1" ref="AY46" ca="1">IF(AND($K46=1,ISNUMBER(INDIRECT(ADDRESS(ROW(),COLUMN()-_tziy_perc_gap)))), INDIRECT(ADDRESS(ROW(),COLUMN()-_tziy_perc_gap))*(1-AY$6)*(1-$BL$6), "")</f>
        <v/>
      </c>
      <c r="AZ46" s="405" t="str" cm="1">
        <f t="array" aca="1" ref="AZ46" ca="1">IF(AND($K46=1,ISNUMBER(INDIRECT(ADDRESS(ROW(),COLUMN()-_tziy_perc_gap)))), INDIRECT(ADDRESS(ROW(),COLUMN()-_tziy_perc_gap))*(1-AZ$6)*(1-$BL$6), "")</f>
        <v/>
      </c>
      <c r="BA46" s="405" t="str" cm="1">
        <f t="array" aca="1" ref="BA46" ca="1">IF(AND($K46=1,ISNUMBER(INDIRECT(ADDRESS(ROW(),COLUMN()-_tziy_perc_gap)))), INDIRECT(ADDRESS(ROW(),COLUMN()-_tziy_perc_gap))*(1-BA$6)*(1-$BL$6), "")</f>
        <v/>
      </c>
      <c r="BB46" s="406" t="str" cm="1">
        <f t="array" aca="1" ref="BB46" ca="1">IF(AND($K46=1,ISNUMBER(INDIRECT(ADDRESS(ROW(),COLUMN()-_tziy_perc_gap)))), INDIRECT(ADDRESS(ROW(),COLUMN()-_tziy_perc_gap))*(1-BB$6)*(1-$BL$6), "")</f>
        <v/>
      </c>
      <c r="BD46" s="396">
        <f t="shared" si="23"/>
        <v>0</v>
      </c>
      <c r="BE46" s="397">
        <f t="shared" si="24"/>
        <v>0</v>
      </c>
      <c r="BG46" s="398" t="str">
        <f t="shared" si="25"/>
        <v/>
      </c>
      <c r="BH46" s="428" t="str">
        <f t="shared" si="26"/>
        <v/>
      </c>
      <c r="BI46" s="399" t="str">
        <f t="shared" si="27"/>
        <v/>
      </c>
      <c r="BJ46" s="400" t="str">
        <f t="shared" si="28"/>
        <v/>
      </c>
      <c r="BK46" s="336"/>
      <c r="BL46" s="401" t="str">
        <f t="shared" si="29"/>
        <v/>
      </c>
    </row>
    <row r="47" spans="2:64" ht="14.95" customHeight="1" x14ac:dyDescent="0.25">
      <c r="B47" s="402">
        <v>38</v>
      </c>
      <c r="C47" s="625"/>
      <c r="D47" s="621"/>
      <c r="E47" s="611"/>
      <c r="F47" s="622"/>
      <c r="G47" s="623"/>
      <c r="H47" s="576"/>
      <c r="I47" s="624"/>
      <c r="J47" s="620"/>
      <c r="K47" s="403">
        <f t="shared" si="16"/>
        <v>0</v>
      </c>
      <c r="L47" s="888">
        <f t="shared" ca="1" si="17"/>
        <v>0</v>
      </c>
      <c r="M47" s="889">
        <f t="shared" si="18"/>
        <v>0.33333333333333331</v>
      </c>
      <c r="N47" s="890">
        <f t="shared" si="30"/>
        <v>0</v>
      </c>
      <c r="O47" s="890">
        <f t="shared" si="19"/>
        <v>0</v>
      </c>
      <c r="P47" s="890">
        <f t="shared" si="20"/>
        <v>0</v>
      </c>
      <c r="Q47" s="905" t="str">
        <f t="shared" si="15"/>
        <v>$S$47:$AH$47</v>
      </c>
      <c r="S47" s="635"/>
      <c r="T47" s="636"/>
      <c r="U47" s="636"/>
      <c r="V47" s="636"/>
      <c r="W47" s="636"/>
      <c r="X47" s="636"/>
      <c r="Y47" s="636"/>
      <c r="Z47" s="636"/>
      <c r="AA47" s="636"/>
      <c r="AB47" s="636"/>
      <c r="AC47" s="636"/>
      <c r="AD47" s="636"/>
      <c r="AE47" s="636"/>
      <c r="AF47" s="636"/>
      <c r="AG47" s="636"/>
      <c r="AH47" s="637"/>
      <c r="AI47" s="391"/>
      <c r="AJ47" s="394" t="str">
        <f t="shared" ca="1" si="21"/>
        <v/>
      </c>
      <c r="AK47" s="395" t="str">
        <f t="shared" si="22"/>
        <v/>
      </c>
      <c r="AM47" s="404" t="str" cm="1">
        <f t="array" aca="1" ref="AM47" ca="1">IF(AND($K47=1,ISNUMBER(INDIRECT(ADDRESS(ROW(),COLUMN()-_tziy_perc_gap)))), INDIRECT(ADDRESS(ROW(),COLUMN()-_tziy_perc_gap))*(1-AM$6)*(1-$BL$6), "")</f>
        <v/>
      </c>
      <c r="AN47" s="405" t="str" cm="1">
        <f t="array" aca="1" ref="AN47" ca="1">IF(AND($K47=1,ISNUMBER(INDIRECT(ADDRESS(ROW(),COLUMN()-_tziy_perc_gap)))), INDIRECT(ADDRESS(ROW(),COLUMN()-_tziy_perc_gap))*(1-AN$6)*(1-$BL$6), "")</f>
        <v/>
      </c>
      <c r="AO47" s="405" t="str" cm="1">
        <f t="array" aca="1" ref="AO47" ca="1">IF(AND($K47=1,ISNUMBER(INDIRECT(ADDRESS(ROW(),COLUMN()-_tziy_perc_gap)))), INDIRECT(ADDRESS(ROW(),COLUMN()-_tziy_perc_gap))*(1-AO$6)*(1-$BL$6), "")</f>
        <v/>
      </c>
      <c r="AP47" s="405" t="str" cm="1">
        <f t="array" aca="1" ref="AP47" ca="1">IF(AND($K47=1,ISNUMBER(INDIRECT(ADDRESS(ROW(),COLUMN()-_tziy_perc_gap)))), INDIRECT(ADDRESS(ROW(),COLUMN()-_tziy_perc_gap))*(1-AP$6)*(1-$BL$6), "")</f>
        <v/>
      </c>
      <c r="AQ47" s="405" t="str" cm="1">
        <f t="array" aca="1" ref="AQ47" ca="1">IF(AND($K47=1,ISNUMBER(INDIRECT(ADDRESS(ROW(),COLUMN()-_tziy_perc_gap)))), INDIRECT(ADDRESS(ROW(),COLUMN()-_tziy_perc_gap))*(1-AQ$6)*(1-$BL$6), "")</f>
        <v/>
      </c>
      <c r="AR47" s="405" t="str" cm="1">
        <f t="array" aca="1" ref="AR47" ca="1">IF(AND($K47=1,ISNUMBER(INDIRECT(ADDRESS(ROW(),COLUMN()-_tziy_perc_gap)))), INDIRECT(ADDRESS(ROW(),COLUMN()-_tziy_perc_gap))*(1-AR$6)*(1-$BL$6), "")</f>
        <v/>
      </c>
      <c r="AS47" s="405" t="str" cm="1">
        <f t="array" aca="1" ref="AS47" ca="1">IF(AND($K47=1,ISNUMBER(INDIRECT(ADDRESS(ROW(),COLUMN()-_tziy_perc_gap)))), INDIRECT(ADDRESS(ROW(),COLUMN()-_tziy_perc_gap))*(1-AS$6)*(1-$BL$6), "")</f>
        <v/>
      </c>
      <c r="AT47" s="405" t="str" cm="1">
        <f t="array" aca="1" ref="AT47" ca="1">IF(AND($K47=1,ISNUMBER(INDIRECT(ADDRESS(ROW(),COLUMN()-_tziy_perc_gap)))), INDIRECT(ADDRESS(ROW(),COLUMN()-_tziy_perc_gap))*(1-AT$6)*(1-$BL$6), "")</f>
        <v/>
      </c>
      <c r="AU47" s="405" t="str" cm="1">
        <f t="array" aca="1" ref="AU47" ca="1">IF(AND($K47=1,ISNUMBER(INDIRECT(ADDRESS(ROW(),COLUMN()-_tziy_perc_gap)))), INDIRECT(ADDRESS(ROW(),COLUMN()-_tziy_perc_gap))*(1-AU$6)*(1-$BL$6), "")</f>
        <v/>
      </c>
      <c r="AV47" s="405" t="str" cm="1">
        <f t="array" aca="1" ref="AV47" ca="1">IF(AND($K47=1,ISNUMBER(INDIRECT(ADDRESS(ROW(),COLUMN()-_tziy_perc_gap)))), INDIRECT(ADDRESS(ROW(),COLUMN()-_tziy_perc_gap))*(1-AV$6)*(1-$BL$6), "")</f>
        <v/>
      </c>
      <c r="AW47" s="405" t="str" cm="1">
        <f t="array" aca="1" ref="AW47" ca="1">IF(AND($K47=1,ISNUMBER(INDIRECT(ADDRESS(ROW(),COLUMN()-_tziy_perc_gap)))), INDIRECT(ADDRESS(ROW(),COLUMN()-_tziy_perc_gap))*(1-AW$6)*(1-$BL$6), "")</f>
        <v/>
      </c>
      <c r="AX47" s="405" t="str" cm="1">
        <f t="array" aca="1" ref="AX47" ca="1">IF(AND($K47=1,ISNUMBER(INDIRECT(ADDRESS(ROW(),COLUMN()-_tziy_perc_gap)))), INDIRECT(ADDRESS(ROW(),COLUMN()-_tziy_perc_gap))*(1-AX$6)*(1-$BL$6), "")</f>
        <v/>
      </c>
      <c r="AY47" s="405" t="str" cm="1">
        <f t="array" aca="1" ref="AY47" ca="1">IF(AND($K47=1,ISNUMBER(INDIRECT(ADDRESS(ROW(),COLUMN()-_tziy_perc_gap)))), INDIRECT(ADDRESS(ROW(),COLUMN()-_tziy_perc_gap))*(1-AY$6)*(1-$BL$6), "")</f>
        <v/>
      </c>
      <c r="AZ47" s="405" t="str" cm="1">
        <f t="array" aca="1" ref="AZ47" ca="1">IF(AND($K47=1,ISNUMBER(INDIRECT(ADDRESS(ROW(),COLUMN()-_tziy_perc_gap)))), INDIRECT(ADDRESS(ROW(),COLUMN()-_tziy_perc_gap))*(1-AZ$6)*(1-$BL$6), "")</f>
        <v/>
      </c>
      <c r="BA47" s="405" t="str" cm="1">
        <f t="array" aca="1" ref="BA47" ca="1">IF(AND($K47=1,ISNUMBER(INDIRECT(ADDRESS(ROW(),COLUMN()-_tziy_perc_gap)))), INDIRECT(ADDRESS(ROW(),COLUMN()-_tziy_perc_gap))*(1-BA$6)*(1-$BL$6), "")</f>
        <v/>
      </c>
      <c r="BB47" s="406" t="str" cm="1">
        <f t="array" aca="1" ref="BB47" ca="1">IF(AND($K47=1,ISNUMBER(INDIRECT(ADDRESS(ROW(),COLUMN()-_tziy_perc_gap)))), INDIRECT(ADDRESS(ROW(),COLUMN()-_tziy_perc_gap))*(1-BB$6)*(1-$BL$6), "")</f>
        <v/>
      </c>
      <c r="BD47" s="396">
        <f t="shared" si="23"/>
        <v>0</v>
      </c>
      <c r="BE47" s="397">
        <f t="shared" si="24"/>
        <v>0</v>
      </c>
      <c r="BG47" s="398" t="str">
        <f t="shared" si="25"/>
        <v/>
      </c>
      <c r="BH47" s="428" t="str">
        <f t="shared" si="26"/>
        <v/>
      </c>
      <c r="BI47" s="399" t="str">
        <f t="shared" si="27"/>
        <v/>
      </c>
      <c r="BJ47" s="400" t="str">
        <f t="shared" si="28"/>
        <v/>
      </c>
      <c r="BK47" s="336"/>
      <c r="BL47" s="401" t="str">
        <f t="shared" si="29"/>
        <v/>
      </c>
    </row>
    <row r="48" spans="2:64" ht="14.95" customHeight="1" x14ac:dyDescent="0.25">
      <c r="B48" s="402">
        <v>39</v>
      </c>
      <c r="C48" s="625"/>
      <c r="D48" s="621"/>
      <c r="E48" s="611"/>
      <c r="F48" s="622"/>
      <c r="G48" s="623"/>
      <c r="H48" s="576"/>
      <c r="I48" s="624"/>
      <c r="J48" s="620"/>
      <c r="K48" s="403">
        <f t="shared" si="16"/>
        <v>0</v>
      </c>
      <c r="L48" s="888">
        <f t="shared" ca="1" si="17"/>
        <v>0</v>
      </c>
      <c r="M48" s="889">
        <f t="shared" si="18"/>
        <v>0.33333333333333331</v>
      </c>
      <c r="N48" s="890">
        <f t="shared" si="30"/>
        <v>0</v>
      </c>
      <c r="O48" s="890">
        <f t="shared" si="19"/>
        <v>0</v>
      </c>
      <c r="P48" s="890">
        <f t="shared" si="20"/>
        <v>0</v>
      </c>
      <c r="Q48" s="905" t="str">
        <f t="shared" si="15"/>
        <v>$S$48:$AH$48</v>
      </c>
      <c r="S48" s="635"/>
      <c r="T48" s="636"/>
      <c r="U48" s="636"/>
      <c r="V48" s="636"/>
      <c r="W48" s="636"/>
      <c r="X48" s="636"/>
      <c r="Y48" s="636"/>
      <c r="Z48" s="636"/>
      <c r="AA48" s="636"/>
      <c r="AB48" s="636"/>
      <c r="AC48" s="636"/>
      <c r="AD48" s="636"/>
      <c r="AE48" s="636"/>
      <c r="AF48" s="636"/>
      <c r="AG48" s="636"/>
      <c r="AH48" s="637"/>
      <c r="AI48" s="391"/>
      <c r="AJ48" s="394" t="str">
        <f t="shared" ca="1" si="21"/>
        <v/>
      </c>
      <c r="AK48" s="395" t="str">
        <f t="shared" si="22"/>
        <v/>
      </c>
      <c r="AM48" s="404" t="str" cm="1">
        <f t="array" aca="1" ref="AM48" ca="1">IF(AND($K48=1,ISNUMBER(INDIRECT(ADDRESS(ROW(),COLUMN()-_tziy_perc_gap)))), INDIRECT(ADDRESS(ROW(),COLUMN()-_tziy_perc_gap))*(1-AM$6)*(1-$BL$6), "")</f>
        <v/>
      </c>
      <c r="AN48" s="405" t="str" cm="1">
        <f t="array" aca="1" ref="AN48" ca="1">IF(AND($K48=1,ISNUMBER(INDIRECT(ADDRESS(ROW(),COLUMN()-_tziy_perc_gap)))), INDIRECT(ADDRESS(ROW(),COLUMN()-_tziy_perc_gap))*(1-AN$6)*(1-$BL$6), "")</f>
        <v/>
      </c>
      <c r="AO48" s="405" t="str" cm="1">
        <f t="array" aca="1" ref="AO48" ca="1">IF(AND($K48=1,ISNUMBER(INDIRECT(ADDRESS(ROW(),COLUMN()-_tziy_perc_gap)))), INDIRECT(ADDRESS(ROW(),COLUMN()-_tziy_perc_gap))*(1-AO$6)*(1-$BL$6), "")</f>
        <v/>
      </c>
      <c r="AP48" s="405" t="str" cm="1">
        <f t="array" aca="1" ref="AP48" ca="1">IF(AND($K48=1,ISNUMBER(INDIRECT(ADDRESS(ROW(),COLUMN()-_tziy_perc_gap)))), INDIRECT(ADDRESS(ROW(),COLUMN()-_tziy_perc_gap))*(1-AP$6)*(1-$BL$6), "")</f>
        <v/>
      </c>
      <c r="AQ48" s="405" t="str" cm="1">
        <f t="array" aca="1" ref="AQ48" ca="1">IF(AND($K48=1,ISNUMBER(INDIRECT(ADDRESS(ROW(),COLUMN()-_tziy_perc_gap)))), INDIRECT(ADDRESS(ROW(),COLUMN()-_tziy_perc_gap))*(1-AQ$6)*(1-$BL$6), "")</f>
        <v/>
      </c>
      <c r="AR48" s="405" t="str" cm="1">
        <f t="array" aca="1" ref="AR48" ca="1">IF(AND($K48=1,ISNUMBER(INDIRECT(ADDRESS(ROW(),COLUMN()-_tziy_perc_gap)))), INDIRECT(ADDRESS(ROW(),COLUMN()-_tziy_perc_gap))*(1-AR$6)*(1-$BL$6), "")</f>
        <v/>
      </c>
      <c r="AS48" s="405" t="str" cm="1">
        <f t="array" aca="1" ref="AS48" ca="1">IF(AND($K48=1,ISNUMBER(INDIRECT(ADDRESS(ROW(),COLUMN()-_tziy_perc_gap)))), INDIRECT(ADDRESS(ROW(),COLUMN()-_tziy_perc_gap))*(1-AS$6)*(1-$BL$6), "")</f>
        <v/>
      </c>
      <c r="AT48" s="405" t="str" cm="1">
        <f t="array" aca="1" ref="AT48" ca="1">IF(AND($K48=1,ISNUMBER(INDIRECT(ADDRESS(ROW(),COLUMN()-_tziy_perc_gap)))), INDIRECT(ADDRESS(ROW(),COLUMN()-_tziy_perc_gap))*(1-AT$6)*(1-$BL$6), "")</f>
        <v/>
      </c>
      <c r="AU48" s="405" t="str" cm="1">
        <f t="array" aca="1" ref="AU48" ca="1">IF(AND($K48=1,ISNUMBER(INDIRECT(ADDRESS(ROW(),COLUMN()-_tziy_perc_gap)))), INDIRECT(ADDRESS(ROW(),COLUMN()-_tziy_perc_gap))*(1-AU$6)*(1-$BL$6), "")</f>
        <v/>
      </c>
      <c r="AV48" s="405" t="str" cm="1">
        <f t="array" aca="1" ref="AV48" ca="1">IF(AND($K48=1,ISNUMBER(INDIRECT(ADDRESS(ROW(),COLUMN()-_tziy_perc_gap)))), INDIRECT(ADDRESS(ROW(),COLUMN()-_tziy_perc_gap))*(1-AV$6)*(1-$BL$6), "")</f>
        <v/>
      </c>
      <c r="AW48" s="405" t="str" cm="1">
        <f t="array" aca="1" ref="AW48" ca="1">IF(AND($K48=1,ISNUMBER(INDIRECT(ADDRESS(ROW(),COLUMN()-_tziy_perc_gap)))), INDIRECT(ADDRESS(ROW(),COLUMN()-_tziy_perc_gap))*(1-AW$6)*(1-$BL$6), "")</f>
        <v/>
      </c>
      <c r="AX48" s="405" t="str" cm="1">
        <f t="array" aca="1" ref="AX48" ca="1">IF(AND($K48=1,ISNUMBER(INDIRECT(ADDRESS(ROW(),COLUMN()-_tziy_perc_gap)))), INDIRECT(ADDRESS(ROW(),COLUMN()-_tziy_perc_gap))*(1-AX$6)*(1-$BL$6), "")</f>
        <v/>
      </c>
      <c r="AY48" s="405" t="str" cm="1">
        <f t="array" aca="1" ref="AY48" ca="1">IF(AND($K48=1,ISNUMBER(INDIRECT(ADDRESS(ROW(),COLUMN()-_tziy_perc_gap)))), INDIRECT(ADDRESS(ROW(),COLUMN()-_tziy_perc_gap))*(1-AY$6)*(1-$BL$6), "")</f>
        <v/>
      </c>
      <c r="AZ48" s="405" t="str" cm="1">
        <f t="array" aca="1" ref="AZ48" ca="1">IF(AND($K48=1,ISNUMBER(INDIRECT(ADDRESS(ROW(),COLUMN()-_tziy_perc_gap)))), INDIRECT(ADDRESS(ROW(),COLUMN()-_tziy_perc_gap))*(1-AZ$6)*(1-$BL$6), "")</f>
        <v/>
      </c>
      <c r="BA48" s="405" t="str" cm="1">
        <f t="array" aca="1" ref="BA48" ca="1">IF(AND($K48=1,ISNUMBER(INDIRECT(ADDRESS(ROW(),COLUMN()-_tziy_perc_gap)))), INDIRECT(ADDRESS(ROW(),COLUMN()-_tziy_perc_gap))*(1-BA$6)*(1-$BL$6), "")</f>
        <v/>
      </c>
      <c r="BB48" s="406" t="str" cm="1">
        <f t="array" aca="1" ref="BB48" ca="1">IF(AND($K48=1,ISNUMBER(INDIRECT(ADDRESS(ROW(),COLUMN()-_tziy_perc_gap)))), INDIRECT(ADDRESS(ROW(),COLUMN()-_tziy_perc_gap))*(1-BB$6)*(1-$BL$6), "")</f>
        <v/>
      </c>
      <c r="BD48" s="396">
        <f t="shared" si="23"/>
        <v>0</v>
      </c>
      <c r="BE48" s="397">
        <f t="shared" si="24"/>
        <v>0</v>
      </c>
      <c r="BG48" s="398" t="str">
        <f t="shared" si="25"/>
        <v/>
      </c>
      <c r="BH48" s="428" t="str">
        <f t="shared" si="26"/>
        <v/>
      </c>
      <c r="BI48" s="399" t="str">
        <f t="shared" si="27"/>
        <v/>
      </c>
      <c r="BJ48" s="400" t="str">
        <f t="shared" si="28"/>
        <v/>
      </c>
      <c r="BK48" s="336"/>
      <c r="BL48" s="401" t="str">
        <f t="shared" si="29"/>
        <v/>
      </c>
    </row>
    <row r="49" spans="2:64" ht="14.95" customHeight="1" x14ac:dyDescent="0.25">
      <c r="B49" s="402">
        <v>40</v>
      </c>
      <c r="C49" s="598"/>
      <c r="D49" s="621"/>
      <c r="E49" s="611"/>
      <c r="F49" s="622"/>
      <c r="G49" s="623"/>
      <c r="H49" s="576"/>
      <c r="I49" s="624"/>
      <c r="J49" s="620"/>
      <c r="K49" s="403">
        <f t="shared" si="16"/>
        <v>0</v>
      </c>
      <c r="L49" s="888">
        <f t="shared" ca="1" si="17"/>
        <v>0</v>
      </c>
      <c r="M49" s="889">
        <f t="shared" si="18"/>
        <v>0.33333333333333331</v>
      </c>
      <c r="N49" s="890">
        <f t="shared" si="30"/>
        <v>0</v>
      </c>
      <c r="O49" s="890">
        <f t="shared" si="19"/>
        <v>0</v>
      </c>
      <c r="P49" s="890">
        <f t="shared" si="20"/>
        <v>0</v>
      </c>
      <c r="Q49" s="905" t="str">
        <f t="shared" si="15"/>
        <v>$S$49:$AH$49</v>
      </c>
      <c r="S49" s="635"/>
      <c r="T49" s="636"/>
      <c r="U49" s="636"/>
      <c r="V49" s="636"/>
      <c r="W49" s="636"/>
      <c r="X49" s="636"/>
      <c r="Y49" s="636"/>
      <c r="Z49" s="636"/>
      <c r="AA49" s="636"/>
      <c r="AB49" s="636"/>
      <c r="AC49" s="636"/>
      <c r="AD49" s="636"/>
      <c r="AE49" s="636"/>
      <c r="AF49" s="636"/>
      <c r="AG49" s="636"/>
      <c r="AH49" s="637"/>
      <c r="AI49" s="391"/>
      <c r="AJ49" s="394" t="str">
        <f t="shared" ca="1" si="21"/>
        <v/>
      </c>
      <c r="AK49" s="395" t="str">
        <f t="shared" si="22"/>
        <v/>
      </c>
      <c r="AM49" s="404" t="str" cm="1">
        <f t="array" aca="1" ref="AM49" ca="1">IF(AND($K49=1,ISNUMBER(INDIRECT(ADDRESS(ROW(),COLUMN()-_tziy_perc_gap)))), INDIRECT(ADDRESS(ROW(),COLUMN()-_tziy_perc_gap))*(1-AM$6)*(1-$BL$6), "")</f>
        <v/>
      </c>
      <c r="AN49" s="405" t="str" cm="1">
        <f t="array" aca="1" ref="AN49" ca="1">IF(AND($K49=1,ISNUMBER(INDIRECT(ADDRESS(ROW(),COLUMN()-_tziy_perc_gap)))), INDIRECT(ADDRESS(ROW(),COLUMN()-_tziy_perc_gap))*(1-AN$6)*(1-$BL$6), "")</f>
        <v/>
      </c>
      <c r="AO49" s="405" t="str" cm="1">
        <f t="array" aca="1" ref="AO49" ca="1">IF(AND($K49=1,ISNUMBER(INDIRECT(ADDRESS(ROW(),COLUMN()-_tziy_perc_gap)))), INDIRECT(ADDRESS(ROW(),COLUMN()-_tziy_perc_gap))*(1-AO$6)*(1-$BL$6), "")</f>
        <v/>
      </c>
      <c r="AP49" s="405" t="str" cm="1">
        <f t="array" aca="1" ref="AP49" ca="1">IF(AND($K49=1,ISNUMBER(INDIRECT(ADDRESS(ROW(),COLUMN()-_tziy_perc_gap)))), INDIRECT(ADDRESS(ROW(),COLUMN()-_tziy_perc_gap))*(1-AP$6)*(1-$BL$6), "")</f>
        <v/>
      </c>
      <c r="AQ49" s="405" t="str" cm="1">
        <f t="array" aca="1" ref="AQ49" ca="1">IF(AND($K49=1,ISNUMBER(INDIRECT(ADDRESS(ROW(),COLUMN()-_tziy_perc_gap)))), INDIRECT(ADDRESS(ROW(),COLUMN()-_tziy_perc_gap))*(1-AQ$6)*(1-$BL$6), "")</f>
        <v/>
      </c>
      <c r="AR49" s="405" t="str" cm="1">
        <f t="array" aca="1" ref="AR49" ca="1">IF(AND($K49=1,ISNUMBER(INDIRECT(ADDRESS(ROW(),COLUMN()-_tziy_perc_gap)))), INDIRECT(ADDRESS(ROW(),COLUMN()-_tziy_perc_gap))*(1-AR$6)*(1-$BL$6), "")</f>
        <v/>
      </c>
      <c r="AS49" s="405" t="str" cm="1">
        <f t="array" aca="1" ref="AS49" ca="1">IF(AND($K49=1,ISNUMBER(INDIRECT(ADDRESS(ROW(),COLUMN()-_tziy_perc_gap)))), INDIRECT(ADDRESS(ROW(),COLUMN()-_tziy_perc_gap))*(1-AS$6)*(1-$BL$6), "")</f>
        <v/>
      </c>
      <c r="AT49" s="405" t="str" cm="1">
        <f t="array" aca="1" ref="AT49" ca="1">IF(AND($K49=1,ISNUMBER(INDIRECT(ADDRESS(ROW(),COLUMN()-_tziy_perc_gap)))), INDIRECT(ADDRESS(ROW(),COLUMN()-_tziy_perc_gap))*(1-AT$6)*(1-$BL$6), "")</f>
        <v/>
      </c>
      <c r="AU49" s="405" t="str" cm="1">
        <f t="array" aca="1" ref="AU49" ca="1">IF(AND($K49=1,ISNUMBER(INDIRECT(ADDRESS(ROW(),COLUMN()-_tziy_perc_gap)))), INDIRECT(ADDRESS(ROW(),COLUMN()-_tziy_perc_gap))*(1-AU$6)*(1-$BL$6), "")</f>
        <v/>
      </c>
      <c r="AV49" s="405" t="str" cm="1">
        <f t="array" aca="1" ref="AV49" ca="1">IF(AND($K49=1,ISNUMBER(INDIRECT(ADDRESS(ROW(),COLUMN()-_tziy_perc_gap)))), INDIRECT(ADDRESS(ROW(),COLUMN()-_tziy_perc_gap))*(1-AV$6)*(1-$BL$6), "")</f>
        <v/>
      </c>
      <c r="AW49" s="405" t="str" cm="1">
        <f t="array" aca="1" ref="AW49" ca="1">IF(AND($K49=1,ISNUMBER(INDIRECT(ADDRESS(ROW(),COLUMN()-_tziy_perc_gap)))), INDIRECT(ADDRESS(ROW(),COLUMN()-_tziy_perc_gap))*(1-AW$6)*(1-$BL$6), "")</f>
        <v/>
      </c>
      <c r="AX49" s="405" t="str" cm="1">
        <f t="array" aca="1" ref="AX49" ca="1">IF(AND($K49=1,ISNUMBER(INDIRECT(ADDRESS(ROW(),COLUMN()-_tziy_perc_gap)))), INDIRECT(ADDRESS(ROW(),COLUMN()-_tziy_perc_gap))*(1-AX$6)*(1-$BL$6), "")</f>
        <v/>
      </c>
      <c r="AY49" s="405" t="str" cm="1">
        <f t="array" aca="1" ref="AY49" ca="1">IF(AND($K49=1,ISNUMBER(INDIRECT(ADDRESS(ROW(),COLUMN()-_tziy_perc_gap)))), INDIRECT(ADDRESS(ROW(),COLUMN()-_tziy_perc_gap))*(1-AY$6)*(1-$BL$6), "")</f>
        <v/>
      </c>
      <c r="AZ49" s="405" t="str" cm="1">
        <f t="array" aca="1" ref="AZ49" ca="1">IF(AND($K49=1,ISNUMBER(INDIRECT(ADDRESS(ROW(),COLUMN()-_tziy_perc_gap)))), INDIRECT(ADDRESS(ROW(),COLUMN()-_tziy_perc_gap))*(1-AZ$6)*(1-$BL$6), "")</f>
        <v/>
      </c>
      <c r="BA49" s="405" t="str" cm="1">
        <f t="array" aca="1" ref="BA49" ca="1">IF(AND($K49=1,ISNUMBER(INDIRECT(ADDRESS(ROW(),COLUMN()-_tziy_perc_gap)))), INDIRECT(ADDRESS(ROW(),COLUMN()-_tziy_perc_gap))*(1-BA$6)*(1-$BL$6), "")</f>
        <v/>
      </c>
      <c r="BB49" s="406" t="str" cm="1">
        <f t="array" aca="1" ref="BB49" ca="1">IF(AND($K49=1,ISNUMBER(INDIRECT(ADDRESS(ROW(),COLUMN()-_tziy_perc_gap)))), INDIRECT(ADDRESS(ROW(),COLUMN()-_tziy_perc_gap))*(1-BB$6)*(1-$BL$6), "")</f>
        <v/>
      </c>
      <c r="BD49" s="396">
        <f t="shared" si="23"/>
        <v>0</v>
      </c>
      <c r="BE49" s="397">
        <f t="shared" si="24"/>
        <v>0</v>
      </c>
      <c r="BG49" s="398" t="str">
        <f t="shared" si="25"/>
        <v/>
      </c>
      <c r="BH49" s="428" t="str">
        <f t="shared" si="26"/>
        <v/>
      </c>
      <c r="BI49" s="399" t="str">
        <f t="shared" si="27"/>
        <v/>
      </c>
      <c r="BJ49" s="400" t="str">
        <f t="shared" si="28"/>
        <v/>
      </c>
      <c r="BK49" s="336"/>
      <c r="BL49" s="401" t="str">
        <f t="shared" si="29"/>
        <v/>
      </c>
    </row>
    <row r="50" spans="2:64" ht="14.95" customHeight="1" x14ac:dyDescent="0.25">
      <c r="B50" s="402">
        <v>41</v>
      </c>
      <c r="C50" s="598"/>
      <c r="D50" s="621"/>
      <c r="E50" s="611"/>
      <c r="F50" s="622"/>
      <c r="G50" s="623"/>
      <c r="H50" s="576"/>
      <c r="I50" s="624"/>
      <c r="J50" s="620"/>
      <c r="K50" s="403">
        <f t="shared" si="16"/>
        <v>0</v>
      </c>
      <c r="L50" s="888">
        <f t="shared" ca="1" si="17"/>
        <v>0</v>
      </c>
      <c r="M50" s="889">
        <f t="shared" si="18"/>
        <v>0.33333333333333331</v>
      </c>
      <c r="N50" s="890">
        <f t="shared" si="30"/>
        <v>0</v>
      </c>
      <c r="O50" s="890">
        <f t="shared" si="19"/>
        <v>0</v>
      </c>
      <c r="P50" s="890">
        <f t="shared" si="20"/>
        <v>0</v>
      </c>
      <c r="Q50" s="905" t="str">
        <f t="shared" si="15"/>
        <v>$S$50:$AH$50</v>
      </c>
      <c r="S50" s="635"/>
      <c r="T50" s="636"/>
      <c r="U50" s="636"/>
      <c r="V50" s="636"/>
      <c r="W50" s="636"/>
      <c r="X50" s="636"/>
      <c r="Y50" s="636"/>
      <c r="Z50" s="636"/>
      <c r="AA50" s="636"/>
      <c r="AB50" s="636"/>
      <c r="AC50" s="636"/>
      <c r="AD50" s="636"/>
      <c r="AE50" s="636"/>
      <c r="AF50" s="636"/>
      <c r="AG50" s="636"/>
      <c r="AH50" s="637"/>
      <c r="AI50" s="391"/>
      <c r="AJ50" s="394" t="str">
        <f t="shared" ca="1" si="21"/>
        <v/>
      </c>
      <c r="AK50" s="395" t="str">
        <f t="shared" si="22"/>
        <v/>
      </c>
      <c r="AM50" s="404" t="str" cm="1">
        <f t="array" aca="1" ref="AM50" ca="1">IF(AND($K50=1,ISNUMBER(INDIRECT(ADDRESS(ROW(),COLUMN()-_tziy_perc_gap)))), INDIRECT(ADDRESS(ROW(),COLUMN()-_tziy_perc_gap))*(1-AM$6)*(1-$BL$6), "")</f>
        <v/>
      </c>
      <c r="AN50" s="405" t="str" cm="1">
        <f t="array" aca="1" ref="AN50" ca="1">IF(AND($K50=1,ISNUMBER(INDIRECT(ADDRESS(ROW(),COLUMN()-_tziy_perc_gap)))), INDIRECT(ADDRESS(ROW(),COLUMN()-_tziy_perc_gap))*(1-AN$6)*(1-$BL$6), "")</f>
        <v/>
      </c>
      <c r="AO50" s="405" t="str" cm="1">
        <f t="array" aca="1" ref="AO50" ca="1">IF(AND($K50=1,ISNUMBER(INDIRECT(ADDRESS(ROW(),COLUMN()-_tziy_perc_gap)))), INDIRECT(ADDRESS(ROW(),COLUMN()-_tziy_perc_gap))*(1-AO$6)*(1-$BL$6), "")</f>
        <v/>
      </c>
      <c r="AP50" s="405" t="str" cm="1">
        <f t="array" aca="1" ref="AP50" ca="1">IF(AND($K50=1,ISNUMBER(INDIRECT(ADDRESS(ROW(),COLUMN()-_tziy_perc_gap)))), INDIRECT(ADDRESS(ROW(),COLUMN()-_tziy_perc_gap))*(1-AP$6)*(1-$BL$6), "")</f>
        <v/>
      </c>
      <c r="AQ50" s="405" t="str" cm="1">
        <f t="array" aca="1" ref="AQ50" ca="1">IF(AND($K50=1,ISNUMBER(INDIRECT(ADDRESS(ROW(),COLUMN()-_tziy_perc_gap)))), INDIRECT(ADDRESS(ROW(),COLUMN()-_tziy_perc_gap))*(1-AQ$6)*(1-$BL$6), "")</f>
        <v/>
      </c>
      <c r="AR50" s="405" t="str" cm="1">
        <f t="array" aca="1" ref="AR50" ca="1">IF(AND($K50=1,ISNUMBER(INDIRECT(ADDRESS(ROW(),COLUMN()-_tziy_perc_gap)))), INDIRECT(ADDRESS(ROW(),COLUMN()-_tziy_perc_gap))*(1-AR$6)*(1-$BL$6), "")</f>
        <v/>
      </c>
      <c r="AS50" s="405" t="str" cm="1">
        <f t="array" aca="1" ref="AS50" ca="1">IF(AND($K50=1,ISNUMBER(INDIRECT(ADDRESS(ROW(),COLUMN()-_tziy_perc_gap)))), INDIRECT(ADDRESS(ROW(),COLUMN()-_tziy_perc_gap))*(1-AS$6)*(1-$BL$6), "")</f>
        <v/>
      </c>
      <c r="AT50" s="405" t="str" cm="1">
        <f t="array" aca="1" ref="AT50" ca="1">IF(AND($K50=1,ISNUMBER(INDIRECT(ADDRESS(ROW(),COLUMN()-_tziy_perc_gap)))), INDIRECT(ADDRESS(ROW(),COLUMN()-_tziy_perc_gap))*(1-AT$6)*(1-$BL$6), "")</f>
        <v/>
      </c>
      <c r="AU50" s="405" t="str" cm="1">
        <f t="array" aca="1" ref="AU50" ca="1">IF(AND($K50=1,ISNUMBER(INDIRECT(ADDRESS(ROW(),COLUMN()-_tziy_perc_gap)))), INDIRECT(ADDRESS(ROW(),COLUMN()-_tziy_perc_gap))*(1-AU$6)*(1-$BL$6), "")</f>
        <v/>
      </c>
      <c r="AV50" s="405" t="str" cm="1">
        <f t="array" aca="1" ref="AV50" ca="1">IF(AND($K50=1,ISNUMBER(INDIRECT(ADDRESS(ROW(),COLUMN()-_tziy_perc_gap)))), INDIRECT(ADDRESS(ROW(),COLUMN()-_tziy_perc_gap))*(1-AV$6)*(1-$BL$6), "")</f>
        <v/>
      </c>
      <c r="AW50" s="405" t="str" cm="1">
        <f t="array" aca="1" ref="AW50" ca="1">IF(AND($K50=1,ISNUMBER(INDIRECT(ADDRESS(ROW(),COLUMN()-_tziy_perc_gap)))), INDIRECT(ADDRESS(ROW(),COLUMN()-_tziy_perc_gap))*(1-AW$6)*(1-$BL$6), "")</f>
        <v/>
      </c>
      <c r="AX50" s="405" t="str" cm="1">
        <f t="array" aca="1" ref="AX50" ca="1">IF(AND($K50=1,ISNUMBER(INDIRECT(ADDRESS(ROW(),COLUMN()-_tziy_perc_gap)))), INDIRECT(ADDRESS(ROW(),COLUMN()-_tziy_perc_gap))*(1-AX$6)*(1-$BL$6), "")</f>
        <v/>
      </c>
      <c r="AY50" s="405" t="str" cm="1">
        <f t="array" aca="1" ref="AY50" ca="1">IF(AND($K50=1,ISNUMBER(INDIRECT(ADDRESS(ROW(),COLUMN()-_tziy_perc_gap)))), INDIRECT(ADDRESS(ROW(),COLUMN()-_tziy_perc_gap))*(1-AY$6)*(1-$BL$6), "")</f>
        <v/>
      </c>
      <c r="AZ50" s="405" t="str" cm="1">
        <f t="array" aca="1" ref="AZ50" ca="1">IF(AND($K50=1,ISNUMBER(INDIRECT(ADDRESS(ROW(),COLUMN()-_tziy_perc_gap)))), INDIRECT(ADDRESS(ROW(),COLUMN()-_tziy_perc_gap))*(1-AZ$6)*(1-$BL$6), "")</f>
        <v/>
      </c>
      <c r="BA50" s="405" t="str" cm="1">
        <f t="array" aca="1" ref="BA50" ca="1">IF(AND($K50=1,ISNUMBER(INDIRECT(ADDRESS(ROW(),COLUMN()-_tziy_perc_gap)))), INDIRECT(ADDRESS(ROW(),COLUMN()-_tziy_perc_gap))*(1-BA$6)*(1-$BL$6), "")</f>
        <v/>
      </c>
      <c r="BB50" s="406" t="str" cm="1">
        <f t="array" aca="1" ref="BB50" ca="1">IF(AND($K50=1,ISNUMBER(INDIRECT(ADDRESS(ROW(),COLUMN()-_tziy_perc_gap)))), INDIRECT(ADDRESS(ROW(),COLUMN()-_tziy_perc_gap))*(1-BB$6)*(1-$BL$6), "")</f>
        <v/>
      </c>
      <c r="BD50" s="396">
        <f t="shared" si="23"/>
        <v>0</v>
      </c>
      <c r="BE50" s="397">
        <f t="shared" si="24"/>
        <v>0</v>
      </c>
      <c r="BG50" s="398" t="str">
        <f t="shared" si="25"/>
        <v/>
      </c>
      <c r="BH50" s="428" t="str">
        <f t="shared" si="26"/>
        <v/>
      </c>
      <c r="BI50" s="399" t="str">
        <f t="shared" si="27"/>
        <v/>
      </c>
      <c r="BJ50" s="400" t="str">
        <f t="shared" si="28"/>
        <v/>
      </c>
      <c r="BK50" s="336"/>
      <c r="BL50" s="401" t="str">
        <f t="shared" si="29"/>
        <v/>
      </c>
    </row>
    <row r="51" spans="2:64" ht="14.95" customHeight="1" x14ac:dyDescent="0.25">
      <c r="B51" s="402">
        <v>42</v>
      </c>
      <c r="C51" s="598"/>
      <c r="D51" s="621"/>
      <c r="E51" s="611"/>
      <c r="F51" s="622"/>
      <c r="G51" s="623"/>
      <c r="H51" s="576"/>
      <c r="I51" s="624"/>
      <c r="J51" s="620"/>
      <c r="K51" s="403">
        <f t="shared" si="16"/>
        <v>0</v>
      </c>
      <c r="L51" s="888">
        <f t="shared" ca="1" si="17"/>
        <v>0</v>
      </c>
      <c r="M51" s="889">
        <f t="shared" si="18"/>
        <v>0.33333333333333331</v>
      </c>
      <c r="N51" s="890">
        <f t="shared" si="30"/>
        <v>0</v>
      </c>
      <c r="O51" s="890">
        <f t="shared" si="19"/>
        <v>0</v>
      </c>
      <c r="P51" s="890">
        <f t="shared" si="20"/>
        <v>0</v>
      </c>
      <c r="Q51" s="905" t="str">
        <f t="shared" si="15"/>
        <v>$S$51:$AH$51</v>
      </c>
      <c r="S51" s="635"/>
      <c r="T51" s="636"/>
      <c r="U51" s="636"/>
      <c r="V51" s="636"/>
      <c r="W51" s="636"/>
      <c r="X51" s="636"/>
      <c r="Y51" s="636"/>
      <c r="Z51" s="636"/>
      <c r="AA51" s="636"/>
      <c r="AB51" s="636"/>
      <c r="AC51" s="636"/>
      <c r="AD51" s="636"/>
      <c r="AE51" s="636"/>
      <c r="AF51" s="636"/>
      <c r="AG51" s="636"/>
      <c r="AH51" s="637"/>
      <c r="AI51" s="391"/>
      <c r="AJ51" s="394" t="str">
        <f t="shared" ca="1" si="21"/>
        <v/>
      </c>
      <c r="AK51" s="395" t="str">
        <f t="shared" si="22"/>
        <v/>
      </c>
      <c r="AM51" s="404" t="str" cm="1">
        <f t="array" aca="1" ref="AM51" ca="1">IF(AND($K51=1,ISNUMBER(INDIRECT(ADDRESS(ROW(),COLUMN()-_tziy_perc_gap)))), INDIRECT(ADDRESS(ROW(),COLUMN()-_tziy_perc_gap))*(1-AM$6)*(1-$BL$6), "")</f>
        <v/>
      </c>
      <c r="AN51" s="405" t="str" cm="1">
        <f t="array" aca="1" ref="AN51" ca="1">IF(AND($K51=1,ISNUMBER(INDIRECT(ADDRESS(ROW(),COLUMN()-_tziy_perc_gap)))), INDIRECT(ADDRESS(ROW(),COLUMN()-_tziy_perc_gap))*(1-AN$6)*(1-$BL$6), "")</f>
        <v/>
      </c>
      <c r="AO51" s="405" t="str" cm="1">
        <f t="array" aca="1" ref="AO51" ca="1">IF(AND($K51=1,ISNUMBER(INDIRECT(ADDRESS(ROW(),COLUMN()-_tziy_perc_gap)))), INDIRECT(ADDRESS(ROW(),COLUMN()-_tziy_perc_gap))*(1-AO$6)*(1-$BL$6), "")</f>
        <v/>
      </c>
      <c r="AP51" s="405" t="str" cm="1">
        <f t="array" aca="1" ref="AP51" ca="1">IF(AND($K51=1,ISNUMBER(INDIRECT(ADDRESS(ROW(),COLUMN()-_tziy_perc_gap)))), INDIRECT(ADDRESS(ROW(),COLUMN()-_tziy_perc_gap))*(1-AP$6)*(1-$BL$6), "")</f>
        <v/>
      </c>
      <c r="AQ51" s="405" t="str" cm="1">
        <f t="array" aca="1" ref="AQ51" ca="1">IF(AND($K51=1,ISNUMBER(INDIRECT(ADDRESS(ROW(),COLUMN()-_tziy_perc_gap)))), INDIRECT(ADDRESS(ROW(),COLUMN()-_tziy_perc_gap))*(1-AQ$6)*(1-$BL$6), "")</f>
        <v/>
      </c>
      <c r="AR51" s="405" t="str" cm="1">
        <f t="array" aca="1" ref="AR51" ca="1">IF(AND($K51=1,ISNUMBER(INDIRECT(ADDRESS(ROW(),COLUMN()-_tziy_perc_gap)))), INDIRECT(ADDRESS(ROW(),COLUMN()-_tziy_perc_gap))*(1-AR$6)*(1-$BL$6), "")</f>
        <v/>
      </c>
      <c r="AS51" s="405" t="str" cm="1">
        <f t="array" aca="1" ref="AS51" ca="1">IF(AND($K51=1,ISNUMBER(INDIRECT(ADDRESS(ROW(),COLUMN()-_tziy_perc_gap)))), INDIRECT(ADDRESS(ROW(),COLUMN()-_tziy_perc_gap))*(1-AS$6)*(1-$BL$6), "")</f>
        <v/>
      </c>
      <c r="AT51" s="405" t="str" cm="1">
        <f t="array" aca="1" ref="AT51" ca="1">IF(AND($K51=1,ISNUMBER(INDIRECT(ADDRESS(ROW(),COLUMN()-_tziy_perc_gap)))), INDIRECT(ADDRESS(ROW(),COLUMN()-_tziy_perc_gap))*(1-AT$6)*(1-$BL$6), "")</f>
        <v/>
      </c>
      <c r="AU51" s="405" t="str" cm="1">
        <f t="array" aca="1" ref="AU51" ca="1">IF(AND($K51=1,ISNUMBER(INDIRECT(ADDRESS(ROW(),COLUMN()-_tziy_perc_gap)))), INDIRECT(ADDRESS(ROW(),COLUMN()-_tziy_perc_gap))*(1-AU$6)*(1-$BL$6), "")</f>
        <v/>
      </c>
      <c r="AV51" s="405" t="str" cm="1">
        <f t="array" aca="1" ref="AV51" ca="1">IF(AND($K51=1,ISNUMBER(INDIRECT(ADDRESS(ROW(),COLUMN()-_tziy_perc_gap)))), INDIRECT(ADDRESS(ROW(),COLUMN()-_tziy_perc_gap))*(1-AV$6)*(1-$BL$6), "")</f>
        <v/>
      </c>
      <c r="AW51" s="405" t="str" cm="1">
        <f t="array" aca="1" ref="AW51" ca="1">IF(AND($K51=1,ISNUMBER(INDIRECT(ADDRESS(ROW(),COLUMN()-_tziy_perc_gap)))), INDIRECT(ADDRESS(ROW(),COLUMN()-_tziy_perc_gap))*(1-AW$6)*(1-$BL$6), "")</f>
        <v/>
      </c>
      <c r="AX51" s="405" t="str" cm="1">
        <f t="array" aca="1" ref="AX51" ca="1">IF(AND($K51=1,ISNUMBER(INDIRECT(ADDRESS(ROW(),COLUMN()-_tziy_perc_gap)))), INDIRECT(ADDRESS(ROW(),COLUMN()-_tziy_perc_gap))*(1-AX$6)*(1-$BL$6), "")</f>
        <v/>
      </c>
      <c r="AY51" s="405" t="str" cm="1">
        <f t="array" aca="1" ref="AY51" ca="1">IF(AND($K51=1,ISNUMBER(INDIRECT(ADDRESS(ROW(),COLUMN()-_tziy_perc_gap)))), INDIRECT(ADDRESS(ROW(),COLUMN()-_tziy_perc_gap))*(1-AY$6)*(1-$BL$6), "")</f>
        <v/>
      </c>
      <c r="AZ51" s="405" t="str" cm="1">
        <f t="array" aca="1" ref="AZ51" ca="1">IF(AND($K51=1,ISNUMBER(INDIRECT(ADDRESS(ROW(),COLUMN()-_tziy_perc_gap)))), INDIRECT(ADDRESS(ROW(),COLUMN()-_tziy_perc_gap))*(1-AZ$6)*(1-$BL$6), "")</f>
        <v/>
      </c>
      <c r="BA51" s="405" t="str" cm="1">
        <f t="array" aca="1" ref="BA51" ca="1">IF(AND($K51=1,ISNUMBER(INDIRECT(ADDRESS(ROW(),COLUMN()-_tziy_perc_gap)))), INDIRECT(ADDRESS(ROW(),COLUMN()-_tziy_perc_gap))*(1-BA$6)*(1-$BL$6), "")</f>
        <v/>
      </c>
      <c r="BB51" s="406" t="str" cm="1">
        <f t="array" aca="1" ref="BB51" ca="1">IF(AND($K51=1,ISNUMBER(INDIRECT(ADDRESS(ROW(),COLUMN()-_tziy_perc_gap)))), INDIRECT(ADDRESS(ROW(),COLUMN()-_tziy_perc_gap))*(1-BB$6)*(1-$BL$6), "")</f>
        <v/>
      </c>
      <c r="BD51" s="396">
        <f t="shared" si="23"/>
        <v>0</v>
      </c>
      <c r="BE51" s="397">
        <f t="shared" si="24"/>
        <v>0</v>
      </c>
      <c r="BG51" s="398" t="str">
        <f t="shared" si="25"/>
        <v/>
      </c>
      <c r="BH51" s="428" t="str">
        <f t="shared" si="26"/>
        <v/>
      </c>
      <c r="BI51" s="399" t="str">
        <f t="shared" si="27"/>
        <v/>
      </c>
      <c r="BJ51" s="400" t="str">
        <f t="shared" si="28"/>
        <v/>
      </c>
      <c r="BK51" s="336"/>
      <c r="BL51" s="401" t="str">
        <f t="shared" si="29"/>
        <v/>
      </c>
    </row>
    <row r="52" spans="2:64" ht="14.95" customHeight="1" x14ac:dyDescent="0.25">
      <c r="B52" s="402">
        <v>43</v>
      </c>
      <c r="C52" s="598"/>
      <c r="D52" s="621"/>
      <c r="E52" s="611"/>
      <c r="F52" s="622"/>
      <c r="G52" s="623"/>
      <c r="H52" s="576"/>
      <c r="I52" s="624"/>
      <c r="J52" s="620"/>
      <c r="K52" s="403">
        <f t="shared" si="16"/>
        <v>0</v>
      </c>
      <c r="L52" s="888">
        <f t="shared" ca="1" si="17"/>
        <v>0</v>
      </c>
      <c r="M52" s="889">
        <f t="shared" si="18"/>
        <v>0.33333333333333331</v>
      </c>
      <c r="N52" s="890">
        <f t="shared" si="30"/>
        <v>0</v>
      </c>
      <c r="O52" s="890">
        <f t="shared" si="19"/>
        <v>0</v>
      </c>
      <c r="P52" s="890">
        <f t="shared" si="20"/>
        <v>0</v>
      </c>
      <c r="Q52" s="905" t="str">
        <f t="shared" si="15"/>
        <v>$S$52:$AH$52</v>
      </c>
      <c r="S52" s="635"/>
      <c r="T52" s="636"/>
      <c r="U52" s="636"/>
      <c r="V52" s="636"/>
      <c r="W52" s="636"/>
      <c r="X52" s="636"/>
      <c r="Y52" s="636"/>
      <c r="Z52" s="636"/>
      <c r="AA52" s="636"/>
      <c r="AB52" s="636"/>
      <c r="AC52" s="636"/>
      <c r="AD52" s="636"/>
      <c r="AE52" s="636"/>
      <c r="AF52" s="636"/>
      <c r="AG52" s="636"/>
      <c r="AH52" s="637"/>
      <c r="AI52" s="391"/>
      <c r="AJ52" s="394" t="str">
        <f t="shared" ca="1" si="21"/>
        <v/>
      </c>
      <c r="AK52" s="395" t="str">
        <f t="shared" si="22"/>
        <v/>
      </c>
      <c r="AM52" s="404" t="str" cm="1">
        <f t="array" aca="1" ref="AM52" ca="1">IF(AND($K52=1,ISNUMBER(INDIRECT(ADDRESS(ROW(),COLUMN()-_tziy_perc_gap)))), INDIRECT(ADDRESS(ROW(),COLUMN()-_tziy_perc_gap))*(1-AM$6)*(1-$BL$6), "")</f>
        <v/>
      </c>
      <c r="AN52" s="405" t="str" cm="1">
        <f t="array" aca="1" ref="AN52" ca="1">IF(AND($K52=1,ISNUMBER(INDIRECT(ADDRESS(ROW(),COLUMN()-_tziy_perc_gap)))), INDIRECT(ADDRESS(ROW(),COLUMN()-_tziy_perc_gap))*(1-AN$6)*(1-$BL$6), "")</f>
        <v/>
      </c>
      <c r="AO52" s="405" t="str" cm="1">
        <f t="array" aca="1" ref="AO52" ca="1">IF(AND($K52=1,ISNUMBER(INDIRECT(ADDRESS(ROW(),COLUMN()-_tziy_perc_gap)))), INDIRECT(ADDRESS(ROW(),COLUMN()-_tziy_perc_gap))*(1-AO$6)*(1-$BL$6), "")</f>
        <v/>
      </c>
      <c r="AP52" s="405" t="str" cm="1">
        <f t="array" aca="1" ref="AP52" ca="1">IF(AND($K52=1,ISNUMBER(INDIRECT(ADDRESS(ROW(),COLUMN()-_tziy_perc_gap)))), INDIRECT(ADDRESS(ROW(),COLUMN()-_tziy_perc_gap))*(1-AP$6)*(1-$BL$6), "")</f>
        <v/>
      </c>
      <c r="AQ52" s="405" t="str" cm="1">
        <f t="array" aca="1" ref="AQ52" ca="1">IF(AND($K52=1,ISNUMBER(INDIRECT(ADDRESS(ROW(),COLUMN()-_tziy_perc_gap)))), INDIRECT(ADDRESS(ROW(),COLUMN()-_tziy_perc_gap))*(1-AQ$6)*(1-$BL$6), "")</f>
        <v/>
      </c>
      <c r="AR52" s="405" t="str" cm="1">
        <f t="array" aca="1" ref="AR52" ca="1">IF(AND($K52=1,ISNUMBER(INDIRECT(ADDRESS(ROW(),COLUMN()-_tziy_perc_gap)))), INDIRECT(ADDRESS(ROW(),COLUMN()-_tziy_perc_gap))*(1-AR$6)*(1-$BL$6), "")</f>
        <v/>
      </c>
      <c r="AS52" s="405" t="str" cm="1">
        <f t="array" aca="1" ref="AS52" ca="1">IF(AND($K52=1,ISNUMBER(INDIRECT(ADDRESS(ROW(),COLUMN()-_tziy_perc_gap)))), INDIRECT(ADDRESS(ROW(),COLUMN()-_tziy_perc_gap))*(1-AS$6)*(1-$BL$6), "")</f>
        <v/>
      </c>
      <c r="AT52" s="405" t="str" cm="1">
        <f t="array" aca="1" ref="AT52" ca="1">IF(AND($K52=1,ISNUMBER(INDIRECT(ADDRESS(ROW(),COLUMN()-_tziy_perc_gap)))), INDIRECT(ADDRESS(ROW(),COLUMN()-_tziy_perc_gap))*(1-AT$6)*(1-$BL$6), "")</f>
        <v/>
      </c>
      <c r="AU52" s="405" t="str" cm="1">
        <f t="array" aca="1" ref="AU52" ca="1">IF(AND($K52=1,ISNUMBER(INDIRECT(ADDRESS(ROW(),COLUMN()-_tziy_perc_gap)))), INDIRECT(ADDRESS(ROW(),COLUMN()-_tziy_perc_gap))*(1-AU$6)*(1-$BL$6), "")</f>
        <v/>
      </c>
      <c r="AV52" s="405" t="str" cm="1">
        <f t="array" aca="1" ref="AV52" ca="1">IF(AND($K52=1,ISNUMBER(INDIRECT(ADDRESS(ROW(),COLUMN()-_tziy_perc_gap)))), INDIRECT(ADDRESS(ROW(),COLUMN()-_tziy_perc_gap))*(1-AV$6)*(1-$BL$6), "")</f>
        <v/>
      </c>
      <c r="AW52" s="405" t="str" cm="1">
        <f t="array" aca="1" ref="AW52" ca="1">IF(AND($K52=1,ISNUMBER(INDIRECT(ADDRESS(ROW(),COLUMN()-_tziy_perc_gap)))), INDIRECT(ADDRESS(ROW(),COLUMN()-_tziy_perc_gap))*(1-AW$6)*(1-$BL$6), "")</f>
        <v/>
      </c>
      <c r="AX52" s="405" t="str" cm="1">
        <f t="array" aca="1" ref="AX52" ca="1">IF(AND($K52=1,ISNUMBER(INDIRECT(ADDRESS(ROW(),COLUMN()-_tziy_perc_gap)))), INDIRECT(ADDRESS(ROW(),COLUMN()-_tziy_perc_gap))*(1-AX$6)*(1-$BL$6), "")</f>
        <v/>
      </c>
      <c r="AY52" s="405" t="str" cm="1">
        <f t="array" aca="1" ref="AY52" ca="1">IF(AND($K52=1,ISNUMBER(INDIRECT(ADDRESS(ROW(),COLUMN()-_tziy_perc_gap)))), INDIRECT(ADDRESS(ROW(),COLUMN()-_tziy_perc_gap))*(1-AY$6)*(1-$BL$6), "")</f>
        <v/>
      </c>
      <c r="AZ52" s="405" t="str" cm="1">
        <f t="array" aca="1" ref="AZ52" ca="1">IF(AND($K52=1,ISNUMBER(INDIRECT(ADDRESS(ROW(),COLUMN()-_tziy_perc_gap)))), INDIRECT(ADDRESS(ROW(),COLUMN()-_tziy_perc_gap))*(1-AZ$6)*(1-$BL$6), "")</f>
        <v/>
      </c>
      <c r="BA52" s="405" t="str" cm="1">
        <f t="array" aca="1" ref="BA52" ca="1">IF(AND($K52=1,ISNUMBER(INDIRECT(ADDRESS(ROW(),COLUMN()-_tziy_perc_gap)))), INDIRECT(ADDRESS(ROW(),COLUMN()-_tziy_perc_gap))*(1-BA$6)*(1-$BL$6), "")</f>
        <v/>
      </c>
      <c r="BB52" s="406" t="str" cm="1">
        <f t="array" aca="1" ref="BB52" ca="1">IF(AND($K52=1,ISNUMBER(INDIRECT(ADDRESS(ROW(),COLUMN()-_tziy_perc_gap)))), INDIRECT(ADDRESS(ROW(),COLUMN()-_tziy_perc_gap))*(1-BB$6)*(1-$BL$6), "")</f>
        <v/>
      </c>
      <c r="BD52" s="396">
        <f t="shared" si="23"/>
        <v>0</v>
      </c>
      <c r="BE52" s="397">
        <f t="shared" si="24"/>
        <v>0</v>
      </c>
      <c r="BG52" s="398" t="str">
        <f t="shared" si="25"/>
        <v/>
      </c>
      <c r="BH52" s="428" t="str">
        <f t="shared" si="26"/>
        <v/>
      </c>
      <c r="BI52" s="399" t="str">
        <f t="shared" si="27"/>
        <v/>
      </c>
      <c r="BJ52" s="400" t="str">
        <f t="shared" si="28"/>
        <v/>
      </c>
      <c r="BK52" s="336"/>
      <c r="BL52" s="401" t="str">
        <f t="shared" si="29"/>
        <v/>
      </c>
    </row>
    <row r="53" spans="2:64" ht="14.95" customHeight="1" x14ac:dyDescent="0.25">
      <c r="B53" s="402">
        <v>44</v>
      </c>
      <c r="C53" s="598"/>
      <c r="D53" s="621"/>
      <c r="E53" s="611"/>
      <c r="F53" s="622"/>
      <c r="G53" s="623"/>
      <c r="H53" s="576"/>
      <c r="I53" s="624"/>
      <c r="J53" s="620"/>
      <c r="K53" s="403">
        <f t="shared" si="16"/>
        <v>0</v>
      </c>
      <c r="L53" s="888">
        <f t="shared" ca="1" si="17"/>
        <v>0</v>
      </c>
      <c r="M53" s="889">
        <f t="shared" si="18"/>
        <v>0.33333333333333331</v>
      </c>
      <c r="N53" s="890">
        <f t="shared" si="30"/>
        <v>0</v>
      </c>
      <c r="O53" s="890">
        <f t="shared" si="19"/>
        <v>0</v>
      </c>
      <c r="P53" s="890">
        <f t="shared" si="20"/>
        <v>0</v>
      </c>
      <c r="Q53" s="905" t="str">
        <f t="shared" si="15"/>
        <v>$S$53:$AH$53</v>
      </c>
      <c r="S53" s="635"/>
      <c r="T53" s="636"/>
      <c r="U53" s="636"/>
      <c r="V53" s="636"/>
      <c r="W53" s="636"/>
      <c r="X53" s="636"/>
      <c r="Y53" s="636"/>
      <c r="Z53" s="636"/>
      <c r="AA53" s="636"/>
      <c r="AB53" s="636"/>
      <c r="AC53" s="636"/>
      <c r="AD53" s="636"/>
      <c r="AE53" s="636"/>
      <c r="AF53" s="636"/>
      <c r="AG53" s="636"/>
      <c r="AH53" s="637"/>
      <c r="AI53" s="391"/>
      <c r="AJ53" s="394" t="str">
        <f t="shared" ca="1" si="21"/>
        <v/>
      </c>
      <c r="AK53" s="395" t="str">
        <f t="shared" si="22"/>
        <v/>
      </c>
      <c r="AM53" s="404" t="str" cm="1">
        <f t="array" aca="1" ref="AM53" ca="1">IF(AND($K53=1,ISNUMBER(INDIRECT(ADDRESS(ROW(),COLUMN()-_tziy_perc_gap)))), INDIRECT(ADDRESS(ROW(),COLUMN()-_tziy_perc_gap))*(1-AM$6)*(1-$BL$6), "")</f>
        <v/>
      </c>
      <c r="AN53" s="405" t="str" cm="1">
        <f t="array" aca="1" ref="AN53" ca="1">IF(AND($K53=1,ISNUMBER(INDIRECT(ADDRESS(ROW(),COLUMN()-_tziy_perc_gap)))), INDIRECT(ADDRESS(ROW(),COLUMN()-_tziy_perc_gap))*(1-AN$6)*(1-$BL$6), "")</f>
        <v/>
      </c>
      <c r="AO53" s="405" t="str" cm="1">
        <f t="array" aca="1" ref="AO53" ca="1">IF(AND($K53=1,ISNUMBER(INDIRECT(ADDRESS(ROW(),COLUMN()-_tziy_perc_gap)))), INDIRECT(ADDRESS(ROW(),COLUMN()-_tziy_perc_gap))*(1-AO$6)*(1-$BL$6), "")</f>
        <v/>
      </c>
      <c r="AP53" s="405" t="str" cm="1">
        <f t="array" aca="1" ref="AP53" ca="1">IF(AND($K53=1,ISNUMBER(INDIRECT(ADDRESS(ROW(),COLUMN()-_tziy_perc_gap)))), INDIRECT(ADDRESS(ROW(),COLUMN()-_tziy_perc_gap))*(1-AP$6)*(1-$BL$6), "")</f>
        <v/>
      </c>
      <c r="AQ53" s="405" t="str" cm="1">
        <f t="array" aca="1" ref="AQ53" ca="1">IF(AND($K53=1,ISNUMBER(INDIRECT(ADDRESS(ROW(),COLUMN()-_tziy_perc_gap)))), INDIRECT(ADDRESS(ROW(),COLUMN()-_tziy_perc_gap))*(1-AQ$6)*(1-$BL$6), "")</f>
        <v/>
      </c>
      <c r="AR53" s="405" t="str" cm="1">
        <f t="array" aca="1" ref="AR53" ca="1">IF(AND($K53=1,ISNUMBER(INDIRECT(ADDRESS(ROW(),COLUMN()-_tziy_perc_gap)))), INDIRECT(ADDRESS(ROW(),COLUMN()-_tziy_perc_gap))*(1-AR$6)*(1-$BL$6), "")</f>
        <v/>
      </c>
      <c r="AS53" s="405" t="str" cm="1">
        <f t="array" aca="1" ref="AS53" ca="1">IF(AND($K53=1,ISNUMBER(INDIRECT(ADDRESS(ROW(),COLUMN()-_tziy_perc_gap)))), INDIRECT(ADDRESS(ROW(),COLUMN()-_tziy_perc_gap))*(1-AS$6)*(1-$BL$6), "")</f>
        <v/>
      </c>
      <c r="AT53" s="405" t="str" cm="1">
        <f t="array" aca="1" ref="AT53" ca="1">IF(AND($K53=1,ISNUMBER(INDIRECT(ADDRESS(ROW(),COLUMN()-_tziy_perc_gap)))), INDIRECT(ADDRESS(ROW(),COLUMN()-_tziy_perc_gap))*(1-AT$6)*(1-$BL$6), "")</f>
        <v/>
      </c>
      <c r="AU53" s="405" t="str" cm="1">
        <f t="array" aca="1" ref="AU53" ca="1">IF(AND($K53=1,ISNUMBER(INDIRECT(ADDRESS(ROW(),COLUMN()-_tziy_perc_gap)))), INDIRECT(ADDRESS(ROW(),COLUMN()-_tziy_perc_gap))*(1-AU$6)*(1-$BL$6), "")</f>
        <v/>
      </c>
      <c r="AV53" s="405" t="str" cm="1">
        <f t="array" aca="1" ref="AV53" ca="1">IF(AND($K53=1,ISNUMBER(INDIRECT(ADDRESS(ROW(),COLUMN()-_tziy_perc_gap)))), INDIRECT(ADDRESS(ROW(),COLUMN()-_tziy_perc_gap))*(1-AV$6)*(1-$BL$6), "")</f>
        <v/>
      </c>
      <c r="AW53" s="405" t="str" cm="1">
        <f t="array" aca="1" ref="AW53" ca="1">IF(AND($K53=1,ISNUMBER(INDIRECT(ADDRESS(ROW(),COLUMN()-_tziy_perc_gap)))), INDIRECT(ADDRESS(ROW(),COLUMN()-_tziy_perc_gap))*(1-AW$6)*(1-$BL$6), "")</f>
        <v/>
      </c>
      <c r="AX53" s="405" t="str" cm="1">
        <f t="array" aca="1" ref="AX53" ca="1">IF(AND($K53=1,ISNUMBER(INDIRECT(ADDRESS(ROW(),COLUMN()-_tziy_perc_gap)))), INDIRECT(ADDRESS(ROW(),COLUMN()-_tziy_perc_gap))*(1-AX$6)*(1-$BL$6), "")</f>
        <v/>
      </c>
      <c r="AY53" s="405" t="str" cm="1">
        <f t="array" aca="1" ref="AY53" ca="1">IF(AND($K53=1,ISNUMBER(INDIRECT(ADDRESS(ROW(),COLUMN()-_tziy_perc_gap)))), INDIRECT(ADDRESS(ROW(),COLUMN()-_tziy_perc_gap))*(1-AY$6)*(1-$BL$6), "")</f>
        <v/>
      </c>
      <c r="AZ53" s="405" t="str" cm="1">
        <f t="array" aca="1" ref="AZ53" ca="1">IF(AND($K53=1,ISNUMBER(INDIRECT(ADDRESS(ROW(),COLUMN()-_tziy_perc_gap)))), INDIRECT(ADDRESS(ROW(),COLUMN()-_tziy_perc_gap))*(1-AZ$6)*(1-$BL$6), "")</f>
        <v/>
      </c>
      <c r="BA53" s="405" t="str" cm="1">
        <f t="array" aca="1" ref="BA53" ca="1">IF(AND($K53=1,ISNUMBER(INDIRECT(ADDRESS(ROW(),COLUMN()-_tziy_perc_gap)))), INDIRECT(ADDRESS(ROW(),COLUMN()-_tziy_perc_gap))*(1-BA$6)*(1-$BL$6), "")</f>
        <v/>
      </c>
      <c r="BB53" s="406" t="str" cm="1">
        <f t="array" aca="1" ref="BB53" ca="1">IF(AND($K53=1,ISNUMBER(INDIRECT(ADDRESS(ROW(),COLUMN()-_tziy_perc_gap)))), INDIRECT(ADDRESS(ROW(),COLUMN()-_tziy_perc_gap))*(1-BB$6)*(1-$BL$6), "")</f>
        <v/>
      </c>
      <c r="BD53" s="396">
        <f t="shared" si="23"/>
        <v>0</v>
      </c>
      <c r="BE53" s="397">
        <f t="shared" si="24"/>
        <v>0</v>
      </c>
      <c r="BG53" s="398" t="str">
        <f t="shared" si="25"/>
        <v/>
      </c>
      <c r="BH53" s="428" t="str">
        <f t="shared" si="26"/>
        <v/>
      </c>
      <c r="BI53" s="399" t="str">
        <f t="shared" si="27"/>
        <v/>
      </c>
      <c r="BJ53" s="400" t="str">
        <f t="shared" si="28"/>
        <v/>
      </c>
      <c r="BK53" s="336"/>
      <c r="BL53" s="401" t="str">
        <f t="shared" si="29"/>
        <v/>
      </c>
    </row>
    <row r="54" spans="2:64" ht="14.95" customHeight="1" x14ac:dyDescent="0.25">
      <c r="B54" s="402">
        <v>45</v>
      </c>
      <c r="C54" s="598"/>
      <c r="D54" s="621"/>
      <c r="E54" s="611"/>
      <c r="F54" s="622"/>
      <c r="G54" s="623"/>
      <c r="H54" s="576"/>
      <c r="I54" s="624"/>
      <c r="J54" s="620"/>
      <c r="K54" s="403">
        <f t="shared" si="16"/>
        <v>0</v>
      </c>
      <c r="L54" s="888">
        <f t="shared" ca="1" si="17"/>
        <v>0</v>
      </c>
      <c r="M54" s="889">
        <f t="shared" si="18"/>
        <v>0.33333333333333331</v>
      </c>
      <c r="N54" s="890">
        <f t="shared" si="30"/>
        <v>0</v>
      </c>
      <c r="O54" s="890">
        <f t="shared" si="19"/>
        <v>0</v>
      </c>
      <c r="P54" s="890">
        <f t="shared" si="20"/>
        <v>0</v>
      </c>
      <c r="Q54" s="905" t="str">
        <f t="shared" si="15"/>
        <v>$S$54:$AH$54</v>
      </c>
      <c r="S54" s="635"/>
      <c r="T54" s="636"/>
      <c r="U54" s="636"/>
      <c r="V54" s="636"/>
      <c r="W54" s="636"/>
      <c r="X54" s="636"/>
      <c r="Y54" s="636"/>
      <c r="Z54" s="636"/>
      <c r="AA54" s="636"/>
      <c r="AB54" s="636"/>
      <c r="AC54" s="636"/>
      <c r="AD54" s="636"/>
      <c r="AE54" s="636"/>
      <c r="AF54" s="636"/>
      <c r="AG54" s="636"/>
      <c r="AH54" s="637"/>
      <c r="AI54" s="391"/>
      <c r="AJ54" s="394" t="str">
        <f t="shared" ca="1" si="21"/>
        <v/>
      </c>
      <c r="AK54" s="395" t="str">
        <f t="shared" si="22"/>
        <v/>
      </c>
      <c r="AM54" s="404" t="str" cm="1">
        <f t="array" aca="1" ref="AM54" ca="1">IF(AND($K54=1,ISNUMBER(INDIRECT(ADDRESS(ROW(),COLUMN()-_tziy_perc_gap)))), INDIRECT(ADDRESS(ROW(),COLUMN()-_tziy_perc_gap))*(1-AM$6)*(1-$BL$6), "")</f>
        <v/>
      </c>
      <c r="AN54" s="405" t="str" cm="1">
        <f t="array" aca="1" ref="AN54" ca="1">IF(AND($K54=1,ISNUMBER(INDIRECT(ADDRESS(ROW(),COLUMN()-_tziy_perc_gap)))), INDIRECT(ADDRESS(ROW(),COLUMN()-_tziy_perc_gap))*(1-AN$6)*(1-$BL$6), "")</f>
        <v/>
      </c>
      <c r="AO54" s="405" t="str" cm="1">
        <f t="array" aca="1" ref="AO54" ca="1">IF(AND($K54=1,ISNUMBER(INDIRECT(ADDRESS(ROW(),COLUMN()-_tziy_perc_gap)))), INDIRECT(ADDRESS(ROW(),COLUMN()-_tziy_perc_gap))*(1-AO$6)*(1-$BL$6), "")</f>
        <v/>
      </c>
      <c r="AP54" s="405" t="str" cm="1">
        <f t="array" aca="1" ref="AP54" ca="1">IF(AND($K54=1,ISNUMBER(INDIRECT(ADDRESS(ROW(),COLUMN()-_tziy_perc_gap)))), INDIRECT(ADDRESS(ROW(),COLUMN()-_tziy_perc_gap))*(1-AP$6)*(1-$BL$6), "")</f>
        <v/>
      </c>
      <c r="AQ54" s="405" t="str" cm="1">
        <f t="array" aca="1" ref="AQ54" ca="1">IF(AND($K54=1,ISNUMBER(INDIRECT(ADDRESS(ROW(),COLUMN()-_tziy_perc_gap)))), INDIRECT(ADDRESS(ROW(),COLUMN()-_tziy_perc_gap))*(1-AQ$6)*(1-$BL$6), "")</f>
        <v/>
      </c>
      <c r="AR54" s="405" t="str" cm="1">
        <f t="array" aca="1" ref="AR54" ca="1">IF(AND($K54=1,ISNUMBER(INDIRECT(ADDRESS(ROW(),COLUMN()-_tziy_perc_gap)))), INDIRECT(ADDRESS(ROW(),COLUMN()-_tziy_perc_gap))*(1-AR$6)*(1-$BL$6), "")</f>
        <v/>
      </c>
      <c r="AS54" s="405" t="str" cm="1">
        <f t="array" aca="1" ref="AS54" ca="1">IF(AND($K54=1,ISNUMBER(INDIRECT(ADDRESS(ROW(),COLUMN()-_tziy_perc_gap)))), INDIRECT(ADDRESS(ROW(),COLUMN()-_tziy_perc_gap))*(1-AS$6)*(1-$BL$6), "")</f>
        <v/>
      </c>
      <c r="AT54" s="405" t="str" cm="1">
        <f t="array" aca="1" ref="AT54" ca="1">IF(AND($K54=1,ISNUMBER(INDIRECT(ADDRESS(ROW(),COLUMN()-_tziy_perc_gap)))), INDIRECT(ADDRESS(ROW(),COLUMN()-_tziy_perc_gap))*(1-AT$6)*(1-$BL$6), "")</f>
        <v/>
      </c>
      <c r="AU54" s="405" t="str" cm="1">
        <f t="array" aca="1" ref="AU54" ca="1">IF(AND($K54=1,ISNUMBER(INDIRECT(ADDRESS(ROW(),COLUMN()-_tziy_perc_gap)))), INDIRECT(ADDRESS(ROW(),COLUMN()-_tziy_perc_gap))*(1-AU$6)*(1-$BL$6), "")</f>
        <v/>
      </c>
      <c r="AV54" s="405" t="str" cm="1">
        <f t="array" aca="1" ref="AV54" ca="1">IF(AND($K54=1,ISNUMBER(INDIRECT(ADDRESS(ROW(),COLUMN()-_tziy_perc_gap)))), INDIRECT(ADDRESS(ROW(),COLUMN()-_tziy_perc_gap))*(1-AV$6)*(1-$BL$6), "")</f>
        <v/>
      </c>
      <c r="AW54" s="405" t="str" cm="1">
        <f t="array" aca="1" ref="AW54" ca="1">IF(AND($K54=1,ISNUMBER(INDIRECT(ADDRESS(ROW(),COLUMN()-_tziy_perc_gap)))), INDIRECT(ADDRESS(ROW(),COLUMN()-_tziy_perc_gap))*(1-AW$6)*(1-$BL$6), "")</f>
        <v/>
      </c>
      <c r="AX54" s="405" t="str" cm="1">
        <f t="array" aca="1" ref="AX54" ca="1">IF(AND($K54=1,ISNUMBER(INDIRECT(ADDRESS(ROW(),COLUMN()-_tziy_perc_gap)))), INDIRECT(ADDRESS(ROW(),COLUMN()-_tziy_perc_gap))*(1-AX$6)*(1-$BL$6), "")</f>
        <v/>
      </c>
      <c r="AY54" s="405" t="str" cm="1">
        <f t="array" aca="1" ref="AY54" ca="1">IF(AND($K54=1,ISNUMBER(INDIRECT(ADDRESS(ROW(),COLUMN()-_tziy_perc_gap)))), INDIRECT(ADDRESS(ROW(),COLUMN()-_tziy_perc_gap))*(1-AY$6)*(1-$BL$6), "")</f>
        <v/>
      </c>
      <c r="AZ54" s="405" t="str" cm="1">
        <f t="array" aca="1" ref="AZ54" ca="1">IF(AND($K54=1,ISNUMBER(INDIRECT(ADDRESS(ROW(),COLUMN()-_tziy_perc_gap)))), INDIRECT(ADDRESS(ROW(),COLUMN()-_tziy_perc_gap))*(1-AZ$6)*(1-$BL$6), "")</f>
        <v/>
      </c>
      <c r="BA54" s="405" t="str" cm="1">
        <f t="array" aca="1" ref="BA54" ca="1">IF(AND($K54=1,ISNUMBER(INDIRECT(ADDRESS(ROW(),COLUMN()-_tziy_perc_gap)))), INDIRECT(ADDRESS(ROW(),COLUMN()-_tziy_perc_gap))*(1-BA$6)*(1-$BL$6), "")</f>
        <v/>
      </c>
      <c r="BB54" s="406" t="str" cm="1">
        <f t="array" aca="1" ref="BB54" ca="1">IF(AND($K54=1,ISNUMBER(INDIRECT(ADDRESS(ROW(),COLUMN()-_tziy_perc_gap)))), INDIRECT(ADDRESS(ROW(),COLUMN()-_tziy_perc_gap))*(1-BB$6)*(1-$BL$6), "")</f>
        <v/>
      </c>
      <c r="BD54" s="396">
        <f t="shared" si="23"/>
        <v>0</v>
      </c>
      <c r="BE54" s="397">
        <f t="shared" si="24"/>
        <v>0</v>
      </c>
      <c r="BG54" s="398" t="str">
        <f t="shared" si="25"/>
        <v/>
      </c>
      <c r="BH54" s="428" t="str">
        <f t="shared" si="26"/>
        <v/>
      </c>
      <c r="BI54" s="399" t="str">
        <f t="shared" si="27"/>
        <v/>
      </c>
      <c r="BJ54" s="400" t="str">
        <f t="shared" si="28"/>
        <v/>
      </c>
      <c r="BK54" s="336"/>
      <c r="BL54" s="401" t="str">
        <f t="shared" si="29"/>
        <v/>
      </c>
    </row>
    <row r="55" spans="2:64" ht="14.95" customHeight="1" x14ac:dyDescent="0.25">
      <c r="B55" s="402">
        <v>46</v>
      </c>
      <c r="C55" s="598"/>
      <c r="D55" s="621"/>
      <c r="E55" s="611"/>
      <c r="F55" s="622"/>
      <c r="G55" s="623"/>
      <c r="H55" s="576"/>
      <c r="I55" s="624"/>
      <c r="J55" s="620"/>
      <c r="K55" s="403">
        <f t="shared" si="16"/>
        <v>0</v>
      </c>
      <c r="L55" s="888">
        <f t="shared" ca="1" si="17"/>
        <v>0</v>
      </c>
      <c r="M55" s="889">
        <f t="shared" si="18"/>
        <v>0.33333333333333331</v>
      </c>
      <c r="N55" s="890">
        <f t="shared" si="30"/>
        <v>0</v>
      </c>
      <c r="O55" s="890">
        <f t="shared" si="19"/>
        <v>0</v>
      </c>
      <c r="P55" s="890">
        <f t="shared" si="20"/>
        <v>0</v>
      </c>
      <c r="Q55" s="905" t="str">
        <f t="shared" si="15"/>
        <v>$S$55:$AH$55</v>
      </c>
      <c r="S55" s="635"/>
      <c r="T55" s="636"/>
      <c r="U55" s="636"/>
      <c r="V55" s="636"/>
      <c r="W55" s="636"/>
      <c r="X55" s="636"/>
      <c r="Y55" s="636"/>
      <c r="Z55" s="636"/>
      <c r="AA55" s="636"/>
      <c r="AB55" s="636"/>
      <c r="AC55" s="636"/>
      <c r="AD55" s="636"/>
      <c r="AE55" s="636"/>
      <c r="AF55" s="636"/>
      <c r="AG55" s="636"/>
      <c r="AH55" s="637"/>
      <c r="AI55" s="391"/>
      <c r="AJ55" s="394" t="str">
        <f t="shared" ca="1" si="21"/>
        <v/>
      </c>
      <c r="AK55" s="395" t="str">
        <f t="shared" si="22"/>
        <v/>
      </c>
      <c r="AM55" s="404" t="str" cm="1">
        <f t="array" aca="1" ref="AM55" ca="1">IF(AND($K55=1,ISNUMBER(INDIRECT(ADDRESS(ROW(),COLUMN()-_tziy_perc_gap)))), INDIRECT(ADDRESS(ROW(),COLUMN()-_tziy_perc_gap))*(1-AM$6)*(1-$BL$6), "")</f>
        <v/>
      </c>
      <c r="AN55" s="405" t="str" cm="1">
        <f t="array" aca="1" ref="AN55" ca="1">IF(AND($K55=1,ISNUMBER(INDIRECT(ADDRESS(ROW(),COLUMN()-_tziy_perc_gap)))), INDIRECT(ADDRESS(ROW(),COLUMN()-_tziy_perc_gap))*(1-AN$6)*(1-$BL$6), "")</f>
        <v/>
      </c>
      <c r="AO55" s="405" t="str" cm="1">
        <f t="array" aca="1" ref="AO55" ca="1">IF(AND($K55=1,ISNUMBER(INDIRECT(ADDRESS(ROW(),COLUMN()-_tziy_perc_gap)))), INDIRECT(ADDRESS(ROW(),COLUMN()-_tziy_perc_gap))*(1-AO$6)*(1-$BL$6), "")</f>
        <v/>
      </c>
      <c r="AP55" s="405" t="str" cm="1">
        <f t="array" aca="1" ref="AP55" ca="1">IF(AND($K55=1,ISNUMBER(INDIRECT(ADDRESS(ROW(),COLUMN()-_tziy_perc_gap)))), INDIRECT(ADDRESS(ROW(),COLUMN()-_tziy_perc_gap))*(1-AP$6)*(1-$BL$6), "")</f>
        <v/>
      </c>
      <c r="AQ55" s="405" t="str" cm="1">
        <f t="array" aca="1" ref="AQ55" ca="1">IF(AND($K55=1,ISNUMBER(INDIRECT(ADDRESS(ROW(),COLUMN()-_tziy_perc_gap)))), INDIRECT(ADDRESS(ROW(),COLUMN()-_tziy_perc_gap))*(1-AQ$6)*(1-$BL$6), "")</f>
        <v/>
      </c>
      <c r="AR55" s="405" t="str" cm="1">
        <f t="array" aca="1" ref="AR55" ca="1">IF(AND($K55=1,ISNUMBER(INDIRECT(ADDRESS(ROW(),COLUMN()-_tziy_perc_gap)))), INDIRECT(ADDRESS(ROW(),COLUMN()-_tziy_perc_gap))*(1-AR$6)*(1-$BL$6), "")</f>
        <v/>
      </c>
      <c r="AS55" s="405" t="str" cm="1">
        <f t="array" aca="1" ref="AS55" ca="1">IF(AND($K55=1,ISNUMBER(INDIRECT(ADDRESS(ROW(),COLUMN()-_tziy_perc_gap)))), INDIRECT(ADDRESS(ROW(),COLUMN()-_tziy_perc_gap))*(1-AS$6)*(1-$BL$6), "")</f>
        <v/>
      </c>
      <c r="AT55" s="405" t="str" cm="1">
        <f t="array" aca="1" ref="AT55" ca="1">IF(AND($K55=1,ISNUMBER(INDIRECT(ADDRESS(ROW(),COLUMN()-_tziy_perc_gap)))), INDIRECT(ADDRESS(ROW(),COLUMN()-_tziy_perc_gap))*(1-AT$6)*(1-$BL$6), "")</f>
        <v/>
      </c>
      <c r="AU55" s="405" t="str" cm="1">
        <f t="array" aca="1" ref="AU55" ca="1">IF(AND($K55=1,ISNUMBER(INDIRECT(ADDRESS(ROW(),COLUMN()-_tziy_perc_gap)))), INDIRECT(ADDRESS(ROW(),COLUMN()-_tziy_perc_gap))*(1-AU$6)*(1-$BL$6), "")</f>
        <v/>
      </c>
      <c r="AV55" s="405" t="str" cm="1">
        <f t="array" aca="1" ref="AV55" ca="1">IF(AND($K55=1,ISNUMBER(INDIRECT(ADDRESS(ROW(),COLUMN()-_tziy_perc_gap)))), INDIRECT(ADDRESS(ROW(),COLUMN()-_tziy_perc_gap))*(1-AV$6)*(1-$BL$6), "")</f>
        <v/>
      </c>
      <c r="AW55" s="405" t="str" cm="1">
        <f t="array" aca="1" ref="AW55" ca="1">IF(AND($K55=1,ISNUMBER(INDIRECT(ADDRESS(ROW(),COLUMN()-_tziy_perc_gap)))), INDIRECT(ADDRESS(ROW(),COLUMN()-_tziy_perc_gap))*(1-AW$6)*(1-$BL$6), "")</f>
        <v/>
      </c>
      <c r="AX55" s="405" t="str" cm="1">
        <f t="array" aca="1" ref="AX55" ca="1">IF(AND($K55=1,ISNUMBER(INDIRECT(ADDRESS(ROW(),COLUMN()-_tziy_perc_gap)))), INDIRECT(ADDRESS(ROW(),COLUMN()-_tziy_perc_gap))*(1-AX$6)*(1-$BL$6), "")</f>
        <v/>
      </c>
      <c r="AY55" s="405" t="str" cm="1">
        <f t="array" aca="1" ref="AY55" ca="1">IF(AND($K55=1,ISNUMBER(INDIRECT(ADDRESS(ROW(),COLUMN()-_tziy_perc_gap)))), INDIRECT(ADDRESS(ROW(),COLUMN()-_tziy_perc_gap))*(1-AY$6)*(1-$BL$6), "")</f>
        <v/>
      </c>
      <c r="AZ55" s="405" t="str" cm="1">
        <f t="array" aca="1" ref="AZ55" ca="1">IF(AND($K55=1,ISNUMBER(INDIRECT(ADDRESS(ROW(),COLUMN()-_tziy_perc_gap)))), INDIRECT(ADDRESS(ROW(),COLUMN()-_tziy_perc_gap))*(1-AZ$6)*(1-$BL$6), "")</f>
        <v/>
      </c>
      <c r="BA55" s="405" t="str" cm="1">
        <f t="array" aca="1" ref="BA55" ca="1">IF(AND($K55=1,ISNUMBER(INDIRECT(ADDRESS(ROW(),COLUMN()-_tziy_perc_gap)))), INDIRECT(ADDRESS(ROW(),COLUMN()-_tziy_perc_gap))*(1-BA$6)*(1-$BL$6), "")</f>
        <v/>
      </c>
      <c r="BB55" s="406" t="str" cm="1">
        <f t="array" aca="1" ref="BB55" ca="1">IF(AND($K55=1,ISNUMBER(INDIRECT(ADDRESS(ROW(),COLUMN()-_tziy_perc_gap)))), INDIRECT(ADDRESS(ROW(),COLUMN()-_tziy_perc_gap))*(1-BB$6)*(1-$BL$6), "")</f>
        <v/>
      </c>
      <c r="BD55" s="396">
        <f t="shared" si="23"/>
        <v>0</v>
      </c>
      <c r="BE55" s="397">
        <f t="shared" si="24"/>
        <v>0</v>
      </c>
      <c r="BG55" s="398" t="str">
        <f t="shared" si="25"/>
        <v/>
      </c>
      <c r="BH55" s="428" t="str">
        <f t="shared" si="26"/>
        <v/>
      </c>
      <c r="BI55" s="399" t="str">
        <f t="shared" si="27"/>
        <v/>
      </c>
      <c r="BJ55" s="400" t="str">
        <f t="shared" si="28"/>
        <v/>
      </c>
      <c r="BK55" s="336"/>
      <c r="BL55" s="401" t="str">
        <f t="shared" si="29"/>
        <v/>
      </c>
    </row>
    <row r="56" spans="2:64" ht="14.95" customHeight="1" x14ac:dyDescent="0.25">
      <c r="B56" s="402">
        <v>47</v>
      </c>
      <c r="C56" s="598"/>
      <c r="D56" s="621"/>
      <c r="E56" s="611"/>
      <c r="F56" s="622"/>
      <c r="G56" s="623"/>
      <c r="H56" s="576"/>
      <c r="I56" s="624"/>
      <c r="J56" s="620"/>
      <c r="K56" s="403">
        <f t="shared" si="16"/>
        <v>0</v>
      </c>
      <c r="L56" s="888">
        <f t="shared" ca="1" si="17"/>
        <v>0</v>
      </c>
      <c r="M56" s="889">
        <f t="shared" si="18"/>
        <v>0.33333333333333331</v>
      </c>
      <c r="N56" s="890">
        <f t="shared" si="30"/>
        <v>0</v>
      </c>
      <c r="O56" s="890">
        <f t="shared" si="19"/>
        <v>0</v>
      </c>
      <c r="P56" s="890">
        <f t="shared" si="20"/>
        <v>0</v>
      </c>
      <c r="Q56" s="905" t="str">
        <f t="shared" si="15"/>
        <v>$S$56:$AH$56</v>
      </c>
      <c r="S56" s="635"/>
      <c r="T56" s="636"/>
      <c r="U56" s="636"/>
      <c r="V56" s="636"/>
      <c r="W56" s="636"/>
      <c r="X56" s="636"/>
      <c r="Y56" s="636"/>
      <c r="Z56" s="636"/>
      <c r="AA56" s="636"/>
      <c r="AB56" s="636"/>
      <c r="AC56" s="636"/>
      <c r="AD56" s="636"/>
      <c r="AE56" s="636"/>
      <c r="AF56" s="636"/>
      <c r="AG56" s="636"/>
      <c r="AH56" s="637"/>
      <c r="AI56" s="391"/>
      <c r="AJ56" s="394" t="str">
        <f t="shared" ca="1" si="21"/>
        <v/>
      </c>
      <c r="AK56" s="395" t="str">
        <f t="shared" si="22"/>
        <v/>
      </c>
      <c r="AM56" s="404" t="str" cm="1">
        <f t="array" aca="1" ref="AM56" ca="1">IF(AND($K56=1,ISNUMBER(INDIRECT(ADDRESS(ROW(),COLUMN()-_tziy_perc_gap)))), INDIRECT(ADDRESS(ROW(),COLUMN()-_tziy_perc_gap))*(1-AM$6)*(1-$BL$6), "")</f>
        <v/>
      </c>
      <c r="AN56" s="405" t="str" cm="1">
        <f t="array" aca="1" ref="AN56" ca="1">IF(AND($K56=1,ISNUMBER(INDIRECT(ADDRESS(ROW(),COLUMN()-_tziy_perc_gap)))), INDIRECT(ADDRESS(ROW(),COLUMN()-_tziy_perc_gap))*(1-AN$6)*(1-$BL$6), "")</f>
        <v/>
      </c>
      <c r="AO56" s="405" t="str" cm="1">
        <f t="array" aca="1" ref="AO56" ca="1">IF(AND($K56=1,ISNUMBER(INDIRECT(ADDRESS(ROW(),COLUMN()-_tziy_perc_gap)))), INDIRECT(ADDRESS(ROW(),COLUMN()-_tziy_perc_gap))*(1-AO$6)*(1-$BL$6), "")</f>
        <v/>
      </c>
      <c r="AP56" s="405" t="str" cm="1">
        <f t="array" aca="1" ref="AP56" ca="1">IF(AND($K56=1,ISNUMBER(INDIRECT(ADDRESS(ROW(),COLUMN()-_tziy_perc_gap)))), INDIRECT(ADDRESS(ROW(),COLUMN()-_tziy_perc_gap))*(1-AP$6)*(1-$BL$6), "")</f>
        <v/>
      </c>
      <c r="AQ56" s="405" t="str" cm="1">
        <f t="array" aca="1" ref="AQ56" ca="1">IF(AND($K56=1,ISNUMBER(INDIRECT(ADDRESS(ROW(),COLUMN()-_tziy_perc_gap)))), INDIRECT(ADDRESS(ROW(),COLUMN()-_tziy_perc_gap))*(1-AQ$6)*(1-$BL$6), "")</f>
        <v/>
      </c>
      <c r="AR56" s="405" t="str" cm="1">
        <f t="array" aca="1" ref="AR56" ca="1">IF(AND($K56=1,ISNUMBER(INDIRECT(ADDRESS(ROW(),COLUMN()-_tziy_perc_gap)))), INDIRECT(ADDRESS(ROW(),COLUMN()-_tziy_perc_gap))*(1-AR$6)*(1-$BL$6), "")</f>
        <v/>
      </c>
      <c r="AS56" s="405" t="str" cm="1">
        <f t="array" aca="1" ref="AS56" ca="1">IF(AND($K56=1,ISNUMBER(INDIRECT(ADDRESS(ROW(),COLUMN()-_tziy_perc_gap)))), INDIRECT(ADDRESS(ROW(),COLUMN()-_tziy_perc_gap))*(1-AS$6)*(1-$BL$6), "")</f>
        <v/>
      </c>
      <c r="AT56" s="405" t="str" cm="1">
        <f t="array" aca="1" ref="AT56" ca="1">IF(AND($K56=1,ISNUMBER(INDIRECT(ADDRESS(ROW(),COLUMN()-_tziy_perc_gap)))), INDIRECT(ADDRESS(ROW(),COLUMN()-_tziy_perc_gap))*(1-AT$6)*(1-$BL$6), "")</f>
        <v/>
      </c>
      <c r="AU56" s="405" t="str" cm="1">
        <f t="array" aca="1" ref="AU56" ca="1">IF(AND($K56=1,ISNUMBER(INDIRECT(ADDRESS(ROW(),COLUMN()-_tziy_perc_gap)))), INDIRECT(ADDRESS(ROW(),COLUMN()-_tziy_perc_gap))*(1-AU$6)*(1-$BL$6), "")</f>
        <v/>
      </c>
      <c r="AV56" s="405" t="str" cm="1">
        <f t="array" aca="1" ref="AV56" ca="1">IF(AND($K56=1,ISNUMBER(INDIRECT(ADDRESS(ROW(),COLUMN()-_tziy_perc_gap)))), INDIRECT(ADDRESS(ROW(),COLUMN()-_tziy_perc_gap))*(1-AV$6)*(1-$BL$6), "")</f>
        <v/>
      </c>
      <c r="AW56" s="405" t="str" cm="1">
        <f t="array" aca="1" ref="AW56" ca="1">IF(AND($K56=1,ISNUMBER(INDIRECT(ADDRESS(ROW(),COLUMN()-_tziy_perc_gap)))), INDIRECT(ADDRESS(ROW(),COLUMN()-_tziy_perc_gap))*(1-AW$6)*(1-$BL$6), "")</f>
        <v/>
      </c>
      <c r="AX56" s="405" t="str" cm="1">
        <f t="array" aca="1" ref="AX56" ca="1">IF(AND($K56=1,ISNUMBER(INDIRECT(ADDRESS(ROW(),COLUMN()-_tziy_perc_gap)))), INDIRECT(ADDRESS(ROW(),COLUMN()-_tziy_perc_gap))*(1-AX$6)*(1-$BL$6), "")</f>
        <v/>
      </c>
      <c r="AY56" s="405" t="str" cm="1">
        <f t="array" aca="1" ref="AY56" ca="1">IF(AND($K56=1,ISNUMBER(INDIRECT(ADDRESS(ROW(),COLUMN()-_tziy_perc_gap)))), INDIRECT(ADDRESS(ROW(),COLUMN()-_tziy_perc_gap))*(1-AY$6)*(1-$BL$6), "")</f>
        <v/>
      </c>
      <c r="AZ56" s="405" t="str" cm="1">
        <f t="array" aca="1" ref="AZ56" ca="1">IF(AND($K56=1,ISNUMBER(INDIRECT(ADDRESS(ROW(),COLUMN()-_tziy_perc_gap)))), INDIRECT(ADDRESS(ROW(),COLUMN()-_tziy_perc_gap))*(1-AZ$6)*(1-$BL$6), "")</f>
        <v/>
      </c>
      <c r="BA56" s="405" t="str" cm="1">
        <f t="array" aca="1" ref="BA56" ca="1">IF(AND($K56=1,ISNUMBER(INDIRECT(ADDRESS(ROW(),COLUMN()-_tziy_perc_gap)))), INDIRECT(ADDRESS(ROW(),COLUMN()-_tziy_perc_gap))*(1-BA$6)*(1-$BL$6), "")</f>
        <v/>
      </c>
      <c r="BB56" s="406" t="str" cm="1">
        <f t="array" aca="1" ref="BB56" ca="1">IF(AND($K56=1,ISNUMBER(INDIRECT(ADDRESS(ROW(),COLUMN()-_tziy_perc_gap)))), INDIRECT(ADDRESS(ROW(),COLUMN()-_tziy_perc_gap))*(1-BB$6)*(1-$BL$6), "")</f>
        <v/>
      </c>
      <c r="BD56" s="396">
        <f t="shared" si="23"/>
        <v>0</v>
      </c>
      <c r="BE56" s="397">
        <f t="shared" si="24"/>
        <v>0</v>
      </c>
      <c r="BG56" s="398" t="str">
        <f t="shared" si="25"/>
        <v/>
      </c>
      <c r="BH56" s="428" t="str">
        <f t="shared" si="26"/>
        <v/>
      </c>
      <c r="BI56" s="399" t="str">
        <f t="shared" si="27"/>
        <v/>
      </c>
      <c r="BJ56" s="400" t="str">
        <f t="shared" si="28"/>
        <v/>
      </c>
      <c r="BK56" s="336"/>
      <c r="BL56" s="401" t="str">
        <f t="shared" si="29"/>
        <v/>
      </c>
    </row>
    <row r="57" spans="2:64" ht="14.95" customHeight="1" x14ac:dyDescent="0.25">
      <c r="B57" s="402">
        <v>48</v>
      </c>
      <c r="C57" s="598"/>
      <c r="D57" s="621"/>
      <c r="E57" s="611"/>
      <c r="F57" s="622"/>
      <c r="G57" s="623"/>
      <c r="H57" s="576"/>
      <c r="I57" s="624"/>
      <c r="J57" s="620"/>
      <c r="K57" s="403">
        <f t="shared" si="16"/>
        <v>0</v>
      </c>
      <c r="L57" s="888">
        <f t="shared" ca="1" si="17"/>
        <v>0</v>
      </c>
      <c r="M57" s="889">
        <f t="shared" si="18"/>
        <v>0.33333333333333331</v>
      </c>
      <c r="N57" s="890">
        <f t="shared" si="30"/>
        <v>0</v>
      </c>
      <c r="O57" s="890">
        <f t="shared" si="19"/>
        <v>0</v>
      </c>
      <c r="P57" s="890">
        <f t="shared" si="20"/>
        <v>0</v>
      </c>
      <c r="Q57" s="905" t="str">
        <f t="shared" si="15"/>
        <v>$S$57:$AH$57</v>
      </c>
      <c r="S57" s="635"/>
      <c r="T57" s="636"/>
      <c r="U57" s="636"/>
      <c r="V57" s="636"/>
      <c r="W57" s="636"/>
      <c r="X57" s="636"/>
      <c r="Y57" s="636"/>
      <c r="Z57" s="636"/>
      <c r="AA57" s="636"/>
      <c r="AB57" s="636"/>
      <c r="AC57" s="636"/>
      <c r="AD57" s="636"/>
      <c r="AE57" s="636"/>
      <c r="AF57" s="636"/>
      <c r="AG57" s="636"/>
      <c r="AH57" s="637"/>
      <c r="AI57" s="391"/>
      <c r="AJ57" s="394" t="str">
        <f t="shared" ca="1" si="21"/>
        <v/>
      </c>
      <c r="AK57" s="395" t="str">
        <f t="shared" si="22"/>
        <v/>
      </c>
      <c r="AM57" s="404" t="str" cm="1">
        <f t="array" aca="1" ref="AM57" ca="1">IF(AND($K57=1,ISNUMBER(INDIRECT(ADDRESS(ROW(),COLUMN()-_tziy_perc_gap)))), INDIRECT(ADDRESS(ROW(),COLUMN()-_tziy_perc_gap))*(1-AM$6)*(1-$BL$6), "")</f>
        <v/>
      </c>
      <c r="AN57" s="405" t="str" cm="1">
        <f t="array" aca="1" ref="AN57" ca="1">IF(AND($K57=1,ISNUMBER(INDIRECT(ADDRESS(ROW(),COLUMN()-_tziy_perc_gap)))), INDIRECT(ADDRESS(ROW(),COLUMN()-_tziy_perc_gap))*(1-AN$6)*(1-$BL$6), "")</f>
        <v/>
      </c>
      <c r="AO57" s="405" t="str" cm="1">
        <f t="array" aca="1" ref="AO57" ca="1">IF(AND($K57=1,ISNUMBER(INDIRECT(ADDRESS(ROW(),COLUMN()-_tziy_perc_gap)))), INDIRECT(ADDRESS(ROW(),COLUMN()-_tziy_perc_gap))*(1-AO$6)*(1-$BL$6), "")</f>
        <v/>
      </c>
      <c r="AP57" s="405" t="str" cm="1">
        <f t="array" aca="1" ref="AP57" ca="1">IF(AND($K57=1,ISNUMBER(INDIRECT(ADDRESS(ROW(),COLUMN()-_tziy_perc_gap)))), INDIRECT(ADDRESS(ROW(),COLUMN()-_tziy_perc_gap))*(1-AP$6)*(1-$BL$6), "")</f>
        <v/>
      </c>
      <c r="AQ57" s="405" t="str" cm="1">
        <f t="array" aca="1" ref="AQ57" ca="1">IF(AND($K57=1,ISNUMBER(INDIRECT(ADDRESS(ROW(),COLUMN()-_tziy_perc_gap)))), INDIRECT(ADDRESS(ROW(),COLUMN()-_tziy_perc_gap))*(1-AQ$6)*(1-$BL$6), "")</f>
        <v/>
      </c>
      <c r="AR57" s="405" t="str" cm="1">
        <f t="array" aca="1" ref="AR57" ca="1">IF(AND($K57=1,ISNUMBER(INDIRECT(ADDRESS(ROW(),COLUMN()-_tziy_perc_gap)))), INDIRECT(ADDRESS(ROW(),COLUMN()-_tziy_perc_gap))*(1-AR$6)*(1-$BL$6), "")</f>
        <v/>
      </c>
      <c r="AS57" s="405" t="str" cm="1">
        <f t="array" aca="1" ref="AS57" ca="1">IF(AND($K57=1,ISNUMBER(INDIRECT(ADDRESS(ROW(),COLUMN()-_tziy_perc_gap)))), INDIRECT(ADDRESS(ROW(),COLUMN()-_tziy_perc_gap))*(1-AS$6)*(1-$BL$6), "")</f>
        <v/>
      </c>
      <c r="AT57" s="405" t="str" cm="1">
        <f t="array" aca="1" ref="AT57" ca="1">IF(AND($K57=1,ISNUMBER(INDIRECT(ADDRESS(ROW(),COLUMN()-_tziy_perc_gap)))), INDIRECT(ADDRESS(ROW(),COLUMN()-_tziy_perc_gap))*(1-AT$6)*(1-$BL$6), "")</f>
        <v/>
      </c>
      <c r="AU57" s="405" t="str" cm="1">
        <f t="array" aca="1" ref="AU57" ca="1">IF(AND($K57=1,ISNUMBER(INDIRECT(ADDRESS(ROW(),COLUMN()-_tziy_perc_gap)))), INDIRECT(ADDRESS(ROW(),COLUMN()-_tziy_perc_gap))*(1-AU$6)*(1-$BL$6), "")</f>
        <v/>
      </c>
      <c r="AV57" s="405" t="str" cm="1">
        <f t="array" aca="1" ref="AV57" ca="1">IF(AND($K57=1,ISNUMBER(INDIRECT(ADDRESS(ROW(),COLUMN()-_tziy_perc_gap)))), INDIRECT(ADDRESS(ROW(),COLUMN()-_tziy_perc_gap))*(1-AV$6)*(1-$BL$6), "")</f>
        <v/>
      </c>
      <c r="AW57" s="405" t="str" cm="1">
        <f t="array" aca="1" ref="AW57" ca="1">IF(AND($K57=1,ISNUMBER(INDIRECT(ADDRESS(ROW(),COLUMN()-_tziy_perc_gap)))), INDIRECT(ADDRESS(ROW(),COLUMN()-_tziy_perc_gap))*(1-AW$6)*(1-$BL$6), "")</f>
        <v/>
      </c>
      <c r="AX57" s="405" t="str" cm="1">
        <f t="array" aca="1" ref="AX57" ca="1">IF(AND($K57=1,ISNUMBER(INDIRECT(ADDRESS(ROW(),COLUMN()-_tziy_perc_gap)))), INDIRECT(ADDRESS(ROW(),COLUMN()-_tziy_perc_gap))*(1-AX$6)*(1-$BL$6), "")</f>
        <v/>
      </c>
      <c r="AY57" s="405" t="str" cm="1">
        <f t="array" aca="1" ref="AY57" ca="1">IF(AND($K57=1,ISNUMBER(INDIRECT(ADDRESS(ROW(),COLUMN()-_tziy_perc_gap)))), INDIRECT(ADDRESS(ROW(),COLUMN()-_tziy_perc_gap))*(1-AY$6)*(1-$BL$6), "")</f>
        <v/>
      </c>
      <c r="AZ57" s="405" t="str" cm="1">
        <f t="array" aca="1" ref="AZ57" ca="1">IF(AND($K57=1,ISNUMBER(INDIRECT(ADDRESS(ROW(),COLUMN()-_tziy_perc_gap)))), INDIRECT(ADDRESS(ROW(),COLUMN()-_tziy_perc_gap))*(1-AZ$6)*(1-$BL$6), "")</f>
        <v/>
      </c>
      <c r="BA57" s="405" t="str" cm="1">
        <f t="array" aca="1" ref="BA57" ca="1">IF(AND($K57=1,ISNUMBER(INDIRECT(ADDRESS(ROW(),COLUMN()-_tziy_perc_gap)))), INDIRECT(ADDRESS(ROW(),COLUMN()-_tziy_perc_gap))*(1-BA$6)*(1-$BL$6), "")</f>
        <v/>
      </c>
      <c r="BB57" s="406" t="str" cm="1">
        <f t="array" aca="1" ref="BB57" ca="1">IF(AND($K57=1,ISNUMBER(INDIRECT(ADDRESS(ROW(),COLUMN()-_tziy_perc_gap)))), INDIRECT(ADDRESS(ROW(),COLUMN()-_tziy_perc_gap))*(1-BB$6)*(1-$BL$6), "")</f>
        <v/>
      </c>
      <c r="BD57" s="396">
        <f t="shared" si="23"/>
        <v>0</v>
      </c>
      <c r="BE57" s="397">
        <f t="shared" si="24"/>
        <v>0</v>
      </c>
      <c r="BG57" s="398" t="str">
        <f t="shared" si="25"/>
        <v/>
      </c>
      <c r="BH57" s="428" t="str">
        <f t="shared" si="26"/>
        <v/>
      </c>
      <c r="BI57" s="399" t="str">
        <f t="shared" si="27"/>
        <v/>
      </c>
      <c r="BJ57" s="400" t="str">
        <f t="shared" si="28"/>
        <v/>
      </c>
      <c r="BK57" s="336"/>
      <c r="BL57" s="401" t="str">
        <f t="shared" si="29"/>
        <v/>
      </c>
    </row>
    <row r="58" spans="2:64" ht="14.95" customHeight="1" x14ac:dyDescent="0.25">
      <c r="B58" s="402">
        <v>49</v>
      </c>
      <c r="C58" s="598"/>
      <c r="D58" s="621"/>
      <c r="E58" s="611"/>
      <c r="F58" s="622"/>
      <c r="G58" s="623"/>
      <c r="H58" s="576"/>
      <c r="I58" s="624"/>
      <c r="J58" s="620"/>
      <c r="K58" s="403">
        <f t="shared" si="16"/>
        <v>0</v>
      </c>
      <c r="L58" s="888">
        <f t="shared" ca="1" si="17"/>
        <v>0</v>
      </c>
      <c r="M58" s="889">
        <f t="shared" si="18"/>
        <v>0.33333333333333331</v>
      </c>
      <c r="N58" s="890">
        <f t="shared" si="30"/>
        <v>0</v>
      </c>
      <c r="O58" s="890">
        <f t="shared" si="19"/>
        <v>0</v>
      </c>
      <c r="P58" s="890">
        <f t="shared" si="20"/>
        <v>0</v>
      </c>
      <c r="Q58" s="905" t="str">
        <f t="shared" si="15"/>
        <v>$S$58:$AH$58</v>
      </c>
      <c r="S58" s="635"/>
      <c r="T58" s="636"/>
      <c r="U58" s="636"/>
      <c r="V58" s="636"/>
      <c r="W58" s="636"/>
      <c r="X58" s="636"/>
      <c r="Y58" s="636"/>
      <c r="Z58" s="636"/>
      <c r="AA58" s="636"/>
      <c r="AB58" s="636"/>
      <c r="AC58" s="636"/>
      <c r="AD58" s="636"/>
      <c r="AE58" s="636"/>
      <c r="AF58" s="636"/>
      <c r="AG58" s="636"/>
      <c r="AH58" s="637"/>
      <c r="AI58" s="391"/>
      <c r="AJ58" s="394" t="str">
        <f t="shared" ca="1" si="21"/>
        <v/>
      </c>
      <c r="AK58" s="395" t="str">
        <f t="shared" si="22"/>
        <v/>
      </c>
      <c r="AM58" s="404" t="str" cm="1">
        <f t="array" aca="1" ref="AM58" ca="1">IF(AND($K58=1,ISNUMBER(INDIRECT(ADDRESS(ROW(),COLUMN()-_tziy_perc_gap)))), INDIRECT(ADDRESS(ROW(),COLUMN()-_tziy_perc_gap))*(1-AM$6)*(1-$BL$6), "")</f>
        <v/>
      </c>
      <c r="AN58" s="405" t="str" cm="1">
        <f t="array" aca="1" ref="AN58" ca="1">IF(AND($K58=1,ISNUMBER(INDIRECT(ADDRESS(ROW(),COLUMN()-_tziy_perc_gap)))), INDIRECT(ADDRESS(ROW(),COLUMN()-_tziy_perc_gap))*(1-AN$6)*(1-$BL$6), "")</f>
        <v/>
      </c>
      <c r="AO58" s="405" t="str" cm="1">
        <f t="array" aca="1" ref="AO58" ca="1">IF(AND($K58=1,ISNUMBER(INDIRECT(ADDRESS(ROW(),COLUMN()-_tziy_perc_gap)))), INDIRECT(ADDRESS(ROW(),COLUMN()-_tziy_perc_gap))*(1-AO$6)*(1-$BL$6), "")</f>
        <v/>
      </c>
      <c r="AP58" s="405" t="str" cm="1">
        <f t="array" aca="1" ref="AP58" ca="1">IF(AND($K58=1,ISNUMBER(INDIRECT(ADDRESS(ROW(),COLUMN()-_tziy_perc_gap)))), INDIRECT(ADDRESS(ROW(),COLUMN()-_tziy_perc_gap))*(1-AP$6)*(1-$BL$6), "")</f>
        <v/>
      </c>
      <c r="AQ58" s="405" t="str" cm="1">
        <f t="array" aca="1" ref="AQ58" ca="1">IF(AND($K58=1,ISNUMBER(INDIRECT(ADDRESS(ROW(),COLUMN()-_tziy_perc_gap)))), INDIRECT(ADDRESS(ROW(),COLUMN()-_tziy_perc_gap))*(1-AQ$6)*(1-$BL$6), "")</f>
        <v/>
      </c>
      <c r="AR58" s="405" t="str" cm="1">
        <f t="array" aca="1" ref="AR58" ca="1">IF(AND($K58=1,ISNUMBER(INDIRECT(ADDRESS(ROW(),COLUMN()-_tziy_perc_gap)))), INDIRECT(ADDRESS(ROW(),COLUMN()-_tziy_perc_gap))*(1-AR$6)*(1-$BL$6), "")</f>
        <v/>
      </c>
      <c r="AS58" s="405" t="str" cm="1">
        <f t="array" aca="1" ref="AS58" ca="1">IF(AND($K58=1,ISNUMBER(INDIRECT(ADDRESS(ROW(),COLUMN()-_tziy_perc_gap)))), INDIRECT(ADDRESS(ROW(),COLUMN()-_tziy_perc_gap))*(1-AS$6)*(1-$BL$6), "")</f>
        <v/>
      </c>
      <c r="AT58" s="405" t="str" cm="1">
        <f t="array" aca="1" ref="AT58" ca="1">IF(AND($K58=1,ISNUMBER(INDIRECT(ADDRESS(ROW(),COLUMN()-_tziy_perc_gap)))), INDIRECT(ADDRESS(ROW(),COLUMN()-_tziy_perc_gap))*(1-AT$6)*(1-$BL$6), "")</f>
        <v/>
      </c>
      <c r="AU58" s="405" t="str" cm="1">
        <f t="array" aca="1" ref="AU58" ca="1">IF(AND($K58=1,ISNUMBER(INDIRECT(ADDRESS(ROW(),COLUMN()-_tziy_perc_gap)))), INDIRECT(ADDRESS(ROW(),COLUMN()-_tziy_perc_gap))*(1-AU$6)*(1-$BL$6), "")</f>
        <v/>
      </c>
      <c r="AV58" s="405" t="str" cm="1">
        <f t="array" aca="1" ref="AV58" ca="1">IF(AND($K58=1,ISNUMBER(INDIRECT(ADDRESS(ROW(),COLUMN()-_tziy_perc_gap)))), INDIRECT(ADDRESS(ROW(),COLUMN()-_tziy_perc_gap))*(1-AV$6)*(1-$BL$6), "")</f>
        <v/>
      </c>
      <c r="AW58" s="405" t="str" cm="1">
        <f t="array" aca="1" ref="AW58" ca="1">IF(AND($K58=1,ISNUMBER(INDIRECT(ADDRESS(ROW(),COLUMN()-_tziy_perc_gap)))), INDIRECT(ADDRESS(ROW(),COLUMN()-_tziy_perc_gap))*(1-AW$6)*(1-$BL$6), "")</f>
        <v/>
      </c>
      <c r="AX58" s="405" t="str" cm="1">
        <f t="array" aca="1" ref="AX58" ca="1">IF(AND($K58=1,ISNUMBER(INDIRECT(ADDRESS(ROW(),COLUMN()-_tziy_perc_gap)))), INDIRECT(ADDRESS(ROW(),COLUMN()-_tziy_perc_gap))*(1-AX$6)*(1-$BL$6), "")</f>
        <v/>
      </c>
      <c r="AY58" s="405" t="str" cm="1">
        <f t="array" aca="1" ref="AY58" ca="1">IF(AND($K58=1,ISNUMBER(INDIRECT(ADDRESS(ROW(),COLUMN()-_tziy_perc_gap)))), INDIRECT(ADDRESS(ROW(),COLUMN()-_tziy_perc_gap))*(1-AY$6)*(1-$BL$6), "")</f>
        <v/>
      </c>
      <c r="AZ58" s="405" t="str" cm="1">
        <f t="array" aca="1" ref="AZ58" ca="1">IF(AND($K58=1,ISNUMBER(INDIRECT(ADDRESS(ROW(),COLUMN()-_tziy_perc_gap)))), INDIRECT(ADDRESS(ROW(),COLUMN()-_tziy_perc_gap))*(1-AZ$6)*(1-$BL$6), "")</f>
        <v/>
      </c>
      <c r="BA58" s="405" t="str" cm="1">
        <f t="array" aca="1" ref="BA58" ca="1">IF(AND($K58=1,ISNUMBER(INDIRECT(ADDRESS(ROW(),COLUMN()-_tziy_perc_gap)))), INDIRECT(ADDRESS(ROW(),COLUMN()-_tziy_perc_gap))*(1-BA$6)*(1-$BL$6), "")</f>
        <v/>
      </c>
      <c r="BB58" s="406" t="str" cm="1">
        <f t="array" aca="1" ref="BB58" ca="1">IF(AND($K58=1,ISNUMBER(INDIRECT(ADDRESS(ROW(),COLUMN()-_tziy_perc_gap)))), INDIRECT(ADDRESS(ROW(),COLUMN()-_tziy_perc_gap))*(1-BB$6)*(1-$BL$6), "")</f>
        <v/>
      </c>
      <c r="BD58" s="396">
        <f t="shared" si="23"/>
        <v>0</v>
      </c>
      <c r="BE58" s="397">
        <f t="shared" si="24"/>
        <v>0</v>
      </c>
      <c r="BG58" s="398" t="str">
        <f t="shared" si="25"/>
        <v/>
      </c>
      <c r="BH58" s="428" t="str">
        <f t="shared" si="26"/>
        <v/>
      </c>
      <c r="BI58" s="399" t="str">
        <f t="shared" si="27"/>
        <v/>
      </c>
      <c r="BJ58" s="400" t="str">
        <f t="shared" si="28"/>
        <v/>
      </c>
      <c r="BK58" s="336"/>
      <c r="BL58" s="401" t="str">
        <f t="shared" si="29"/>
        <v/>
      </c>
    </row>
    <row r="59" spans="2:64" ht="14.95" customHeight="1" thickBot="1" x14ac:dyDescent="0.3">
      <c r="B59" s="402">
        <v>50</v>
      </c>
      <c r="C59" s="602"/>
      <c r="D59" s="628"/>
      <c r="E59" s="611"/>
      <c r="F59" s="629"/>
      <c r="G59" s="630"/>
      <c r="H59" s="579"/>
      <c r="I59" s="631"/>
      <c r="J59" s="632"/>
      <c r="K59" s="899">
        <f t="shared" si="16"/>
        <v>0</v>
      </c>
      <c r="L59" s="900">
        <f t="shared" ca="1" si="17"/>
        <v>0</v>
      </c>
      <c r="M59" s="901">
        <f t="shared" si="18"/>
        <v>0.33333333333333331</v>
      </c>
      <c r="N59" s="902">
        <f t="shared" si="30"/>
        <v>0</v>
      </c>
      <c r="O59" s="902">
        <f t="shared" si="19"/>
        <v>0</v>
      </c>
      <c r="P59" s="902">
        <f t="shared" si="20"/>
        <v>0</v>
      </c>
      <c r="Q59" s="906"/>
      <c r="S59" s="961"/>
      <c r="T59" s="962"/>
      <c r="U59" s="962"/>
      <c r="V59" s="962"/>
      <c r="W59" s="962"/>
      <c r="X59" s="962"/>
      <c r="Y59" s="962"/>
      <c r="Z59" s="962"/>
      <c r="AA59" s="962"/>
      <c r="AB59" s="962"/>
      <c r="AC59" s="962"/>
      <c r="AD59" s="962"/>
      <c r="AE59" s="962"/>
      <c r="AF59" s="962"/>
      <c r="AG59" s="962"/>
      <c r="AH59" s="963"/>
      <c r="AI59" s="391"/>
      <c r="AJ59" s="394" t="str">
        <f t="shared" ca="1" si="21"/>
        <v/>
      </c>
      <c r="AK59" s="545" t="str">
        <f t="shared" si="22"/>
        <v/>
      </c>
      <c r="AM59" s="911" t="str" cm="1">
        <f t="array" aca="1" ref="AM59" ca="1">IF(AND($K59=1,ISNUMBER(INDIRECT(ADDRESS(ROW(),COLUMN()-_tziy_perc_gap)))), INDIRECT(ADDRESS(ROW(),COLUMN()-_tziy_perc_gap))*(1-AM$6)*(1-$BL$6), "")</f>
        <v/>
      </c>
      <c r="AN59" s="912" t="str" cm="1">
        <f t="array" aca="1" ref="AN59" ca="1">IF(AND($K59=1,ISNUMBER(INDIRECT(ADDRESS(ROW(),COLUMN()-_tziy_perc_gap)))), INDIRECT(ADDRESS(ROW(),COLUMN()-_tziy_perc_gap))*(1-AN$6)*(1-$BL$6), "")</f>
        <v/>
      </c>
      <c r="AO59" s="912" t="str" cm="1">
        <f t="array" aca="1" ref="AO59" ca="1">IF(AND($K59=1,ISNUMBER(INDIRECT(ADDRESS(ROW(),COLUMN()-_tziy_perc_gap)))), INDIRECT(ADDRESS(ROW(),COLUMN()-_tziy_perc_gap))*(1-AO$6)*(1-$BL$6), "")</f>
        <v/>
      </c>
      <c r="AP59" s="912" t="str" cm="1">
        <f t="array" aca="1" ref="AP59" ca="1">IF(AND($K59=1,ISNUMBER(INDIRECT(ADDRESS(ROW(),COLUMN()-_tziy_perc_gap)))), INDIRECT(ADDRESS(ROW(),COLUMN()-_tziy_perc_gap))*(1-AP$6)*(1-$BL$6), "")</f>
        <v/>
      </c>
      <c r="AQ59" s="912" t="str" cm="1">
        <f t="array" aca="1" ref="AQ59" ca="1">IF(AND($K59=1,ISNUMBER(INDIRECT(ADDRESS(ROW(),COLUMN()-_tziy_perc_gap)))), INDIRECT(ADDRESS(ROW(),COLUMN()-_tziy_perc_gap))*(1-AQ$6)*(1-$BL$6), "")</f>
        <v/>
      </c>
      <c r="AR59" s="912" t="str" cm="1">
        <f t="array" aca="1" ref="AR59" ca="1">IF(AND($K59=1,ISNUMBER(INDIRECT(ADDRESS(ROW(),COLUMN()-_tziy_perc_gap)))), INDIRECT(ADDRESS(ROW(),COLUMN()-_tziy_perc_gap))*(1-AR$6)*(1-$BL$6), "")</f>
        <v/>
      </c>
      <c r="AS59" s="912" t="str" cm="1">
        <f t="array" aca="1" ref="AS59" ca="1">IF(AND($K59=1,ISNUMBER(INDIRECT(ADDRESS(ROW(),COLUMN()-_tziy_perc_gap)))), INDIRECT(ADDRESS(ROW(),COLUMN()-_tziy_perc_gap))*(1-AS$6)*(1-$BL$6), "")</f>
        <v/>
      </c>
      <c r="AT59" s="912" t="str" cm="1">
        <f t="array" aca="1" ref="AT59" ca="1">IF(AND($K59=1,ISNUMBER(INDIRECT(ADDRESS(ROW(),COLUMN()-_tziy_perc_gap)))), INDIRECT(ADDRESS(ROW(),COLUMN()-_tziy_perc_gap))*(1-AT$6)*(1-$BL$6), "")</f>
        <v/>
      </c>
      <c r="AU59" s="912" t="str" cm="1">
        <f t="array" aca="1" ref="AU59" ca="1">IF(AND($K59=1,ISNUMBER(INDIRECT(ADDRESS(ROW(),COLUMN()-_tziy_perc_gap)))), INDIRECT(ADDRESS(ROW(),COLUMN()-_tziy_perc_gap))*(1-AU$6)*(1-$BL$6), "")</f>
        <v/>
      </c>
      <c r="AV59" s="912" t="str" cm="1">
        <f t="array" aca="1" ref="AV59" ca="1">IF(AND($K59=1,ISNUMBER(INDIRECT(ADDRESS(ROW(),COLUMN()-_tziy_perc_gap)))), INDIRECT(ADDRESS(ROW(),COLUMN()-_tziy_perc_gap))*(1-AV$6)*(1-$BL$6), "")</f>
        <v/>
      </c>
      <c r="AW59" s="912" t="str" cm="1">
        <f t="array" aca="1" ref="AW59" ca="1">IF(AND($K59=1,ISNUMBER(INDIRECT(ADDRESS(ROW(),COLUMN()-_tziy_perc_gap)))), INDIRECT(ADDRESS(ROW(),COLUMN()-_tziy_perc_gap))*(1-AW$6)*(1-$BL$6), "")</f>
        <v/>
      </c>
      <c r="AX59" s="912" t="str" cm="1">
        <f t="array" aca="1" ref="AX59" ca="1">IF(AND($K59=1,ISNUMBER(INDIRECT(ADDRESS(ROW(),COLUMN()-_tziy_perc_gap)))), INDIRECT(ADDRESS(ROW(),COLUMN()-_tziy_perc_gap))*(1-AX$6)*(1-$BL$6), "")</f>
        <v/>
      </c>
      <c r="AY59" s="912" t="str" cm="1">
        <f t="array" aca="1" ref="AY59" ca="1">IF(AND($K59=1,ISNUMBER(INDIRECT(ADDRESS(ROW(),COLUMN()-_tziy_perc_gap)))), INDIRECT(ADDRESS(ROW(),COLUMN()-_tziy_perc_gap))*(1-AY$6)*(1-$BL$6), "")</f>
        <v/>
      </c>
      <c r="AZ59" s="912" t="str" cm="1">
        <f t="array" aca="1" ref="AZ59" ca="1">IF(AND($K59=1,ISNUMBER(INDIRECT(ADDRESS(ROW(),COLUMN()-_tziy_perc_gap)))), INDIRECT(ADDRESS(ROW(),COLUMN()-_tziy_perc_gap))*(1-AZ$6)*(1-$BL$6), "")</f>
        <v/>
      </c>
      <c r="BA59" s="912" t="str" cm="1">
        <f t="array" aca="1" ref="BA59" ca="1">IF(AND($K59=1,ISNUMBER(INDIRECT(ADDRESS(ROW(),COLUMN()-_tziy_perc_gap)))), INDIRECT(ADDRESS(ROW(),COLUMN()-_tziy_perc_gap))*(1-BA$6)*(1-$BL$6), "")</f>
        <v/>
      </c>
      <c r="BB59" s="913" t="str" cm="1">
        <f t="array" aca="1" ref="BB59" ca="1">IF(AND($K59=1,ISNUMBER(INDIRECT(ADDRESS(ROW(),COLUMN()-_tziy_perc_gap)))), INDIRECT(ADDRESS(ROW(),COLUMN()-_tziy_perc_gap))*(1-BB$6)*(1-$BL$6), "")</f>
        <v/>
      </c>
      <c r="BD59" s="437">
        <f t="shared" si="23"/>
        <v>0</v>
      </c>
      <c r="BE59" s="397">
        <f t="shared" si="24"/>
        <v>0</v>
      </c>
      <c r="BG59" s="398" t="str">
        <f t="shared" si="25"/>
        <v/>
      </c>
      <c r="BH59" s="693" t="str">
        <f t="shared" si="26"/>
        <v/>
      </c>
      <c r="BI59" s="441" t="str">
        <f t="shared" si="27"/>
        <v/>
      </c>
      <c r="BJ59" s="400" t="str">
        <f t="shared" si="28"/>
        <v/>
      </c>
      <c r="BK59" s="342"/>
      <c r="BL59" s="442" t="str">
        <f t="shared" si="29"/>
        <v/>
      </c>
    </row>
    <row r="60" spans="2:64" ht="14.95" customHeight="1" thickBot="1" x14ac:dyDescent="0.3">
      <c r="B60" s="407"/>
      <c r="C60" s="408"/>
      <c r="D60" s="409"/>
      <c r="E60" s="410"/>
      <c r="F60" s="410"/>
      <c r="G60" s="410"/>
      <c r="H60" s="410"/>
      <c r="I60" s="411"/>
      <c r="J60" s="412"/>
      <c r="K60" s="896">
        <f>SUM(K10:K59)</f>
        <v>0</v>
      </c>
      <c r="L60" s="897"/>
      <c r="M60" s="898"/>
      <c r="N60" s="1380">
        <f>--(SUM(N10:O59)=0)</f>
        <v>1</v>
      </c>
      <c r="O60" s="1380"/>
      <c r="P60" s="1380"/>
      <c r="Q60" s="907"/>
      <c r="S60" s="662" t="str" cm="1">
        <f t="array" aca="1" ref="S60" ca="1">IF(OFFSET(wp_act,0,COLUMN()-COLUMN(INDIRECT(S61)),1,1)=0,"",SUMPRODUCT(INDIRECT(S61):INDIRECT(S62),$L$10:$L$59))</f>
        <v/>
      </c>
      <c r="T60" s="964" t="str" cm="1">
        <f t="array" aca="1" ref="T60" ca="1">IF(OFFSET(wp_act,0,COLUMN()-COLUMN(INDIRECT(T61)),1,1)=0,"",SUMPRODUCT(INDIRECT(T61):INDIRECT(T62),$L$10:$L$59))</f>
        <v/>
      </c>
      <c r="U60" s="964" t="str" cm="1">
        <f t="array" aca="1" ref="U60" ca="1">IF(OFFSET(wp_act,0,COLUMN()-COLUMN(INDIRECT(U61)),1,1)=0,"",SUMPRODUCT(INDIRECT(U61):INDIRECT(U62),$L$10:$L$59))</f>
        <v/>
      </c>
      <c r="V60" s="964" t="str" cm="1">
        <f t="array" aca="1" ref="V60" ca="1">IF(OFFSET(wp_act,0,COLUMN()-COLUMN(INDIRECT(V61)),1,1)=0,"",SUMPRODUCT(INDIRECT(V61):INDIRECT(V62),$L$10:$L$59))</f>
        <v/>
      </c>
      <c r="W60" s="964" t="str" cm="1">
        <f t="array" aca="1" ref="W60" ca="1">IF(OFFSET(wp_act,0,COLUMN()-COLUMN(INDIRECT(W61)),1,1)=0,"",SUMPRODUCT(INDIRECT(W61):INDIRECT(W62),$L$10:$L$59))</f>
        <v/>
      </c>
      <c r="X60" s="964" t="str" cm="1">
        <f t="array" aca="1" ref="X60" ca="1">IF(OFFSET(wp_act,0,COLUMN()-COLUMN(INDIRECT(X61)),1,1)=0,"",SUMPRODUCT(INDIRECT(X61):INDIRECT(X62),$L$10:$L$59))</f>
        <v/>
      </c>
      <c r="Y60" s="964" t="str" cm="1">
        <f t="array" aca="1" ref="Y60" ca="1">IF(OFFSET(wp_act,0,COLUMN()-COLUMN(INDIRECT(Y61)),1,1)=0,"",SUMPRODUCT(INDIRECT(Y61):INDIRECT(Y62),$L$10:$L$59))</f>
        <v/>
      </c>
      <c r="Z60" s="964" t="str" cm="1">
        <f t="array" aca="1" ref="Z60" ca="1">IF(OFFSET(wp_act,0,COLUMN()-COLUMN(INDIRECT(Z61)),1,1)=0,"",SUMPRODUCT(INDIRECT(Z61):INDIRECT(Z62),$L$10:$L$59))</f>
        <v/>
      </c>
      <c r="AA60" s="964" t="str" cm="1">
        <f t="array" aca="1" ref="AA60" ca="1">IF(OFFSET(wp_act,0,COLUMN()-COLUMN(INDIRECT(AA61)),1,1)=0,"",SUMPRODUCT(INDIRECT(AA61):INDIRECT(AA62),$L$10:$L$59))</f>
        <v/>
      </c>
      <c r="AB60" s="964" t="str" cm="1">
        <f t="array" aca="1" ref="AB60" ca="1">IF(OFFSET(wp_act,0,COLUMN()-COLUMN(INDIRECT(AB61)),1,1)=0,"",SUMPRODUCT(INDIRECT(AB61):INDIRECT(AB62),$L$10:$L$59))</f>
        <v/>
      </c>
      <c r="AC60" s="964" t="str" cm="1">
        <f t="array" aca="1" ref="AC60" ca="1">IF(OFFSET(wp_act,0,COLUMN()-COLUMN(INDIRECT(AC61)),1,1)=0,"",SUMPRODUCT(INDIRECT(AC61):INDIRECT(AC62),$L$10:$L$59))</f>
        <v/>
      </c>
      <c r="AD60" s="964" t="str" cm="1">
        <f t="array" aca="1" ref="AD60" ca="1">IF(OFFSET(wp_act,0,COLUMN()-COLUMN(INDIRECT(AD61)),1,1)=0,"",SUMPRODUCT(INDIRECT(AD61):INDIRECT(AD62),$L$10:$L$59))</f>
        <v/>
      </c>
      <c r="AE60" s="964" t="str" cm="1">
        <f t="array" aca="1" ref="AE60" ca="1">IF(OFFSET(wp_act,0,COLUMN()-COLUMN(INDIRECT(AE61)),1,1)=0,"",SUMPRODUCT(INDIRECT(AE61):INDIRECT(AE62),$L$10:$L$59))</f>
        <v/>
      </c>
      <c r="AF60" s="964" t="str" cm="1">
        <f t="array" aca="1" ref="AF60" ca="1">IF(OFFSET(wp_act,0,COLUMN()-COLUMN(INDIRECT(AF61)),1,1)=0,"",SUMPRODUCT(INDIRECT(AF61):INDIRECT(AF62),$L$10:$L$59))</f>
        <v/>
      </c>
      <c r="AG60" s="964" t="str" cm="1">
        <f t="array" aca="1" ref="AG60" ca="1">IF(OFFSET(wp_act,0,COLUMN()-COLUMN(INDIRECT(AG61)),1,1)=0,"",SUMPRODUCT(INDIRECT(AG61):INDIRECT(AG62),$L$10:$L$59))</f>
        <v/>
      </c>
      <c r="AH60" s="965" t="str" cm="1">
        <f t="array" aca="1" ref="AH60" ca="1">IF(OFFSET(wp_act,0,COLUMN()-COLUMN(INDIRECT(AH61)),1,1)=0,"",SUMPRODUCT(INDIRECT(AH61):INDIRECT(AH62),$L$10:$L$59))</f>
        <v/>
      </c>
      <c r="AI60" s="391"/>
      <c r="AJ60" s="546">
        <f ca="1">IF(COUNTIFS(AJ10:AJ59,"&gt;1")&lt;&gt;0,0,1)</f>
        <v>1</v>
      </c>
      <c r="AK60" s="413">
        <f ca="1">SUM(AK10:AK59)*tziyud_chev_calc_flag</f>
        <v>0</v>
      </c>
      <c r="AM60" s="658" t="str">
        <f t="shared" ref="AM60:BB60" ca="1" si="31">IF(OFFSET(wp_act,0,COLUMN()-COLUMN($AM$10),1,1)=0,"",SUMPRODUCT(AM10:AM59,$BD$10:$BD$59))</f>
        <v/>
      </c>
      <c r="AN60" s="659" t="str">
        <f t="shared" ca="1" si="31"/>
        <v/>
      </c>
      <c r="AO60" s="659" t="str">
        <f t="shared" ca="1" si="31"/>
        <v/>
      </c>
      <c r="AP60" s="659" t="str">
        <f t="shared" ca="1" si="31"/>
        <v/>
      </c>
      <c r="AQ60" s="659" t="str">
        <f t="shared" ca="1" si="31"/>
        <v/>
      </c>
      <c r="AR60" s="659" t="str">
        <f t="shared" ca="1" si="31"/>
        <v/>
      </c>
      <c r="AS60" s="659" t="str">
        <f t="shared" ca="1" si="31"/>
        <v/>
      </c>
      <c r="AT60" s="659" t="str">
        <f t="shared" ca="1" si="31"/>
        <v/>
      </c>
      <c r="AU60" s="659" t="str">
        <f t="shared" ca="1" si="31"/>
        <v/>
      </c>
      <c r="AV60" s="659" t="str">
        <f t="shared" ca="1" si="31"/>
        <v/>
      </c>
      <c r="AW60" s="659" t="str">
        <f t="shared" ca="1" si="31"/>
        <v/>
      </c>
      <c r="AX60" s="659" t="str">
        <f t="shared" ca="1" si="31"/>
        <v/>
      </c>
      <c r="AY60" s="659" t="str">
        <f t="shared" ca="1" si="31"/>
        <v/>
      </c>
      <c r="AZ60" s="659" t="str">
        <f t="shared" ca="1" si="31"/>
        <v/>
      </c>
      <c r="BA60" s="659" t="str">
        <f t="shared" ca="1" si="31"/>
        <v/>
      </c>
      <c r="BB60" s="660" t="str">
        <f t="shared" ca="1" si="31"/>
        <v/>
      </c>
      <c r="BD60" s="448">
        <f t="shared" si="23"/>
        <v>0</v>
      </c>
      <c r="BE60" s="438"/>
      <c r="BG60" s="447">
        <f>(--(COUNTIF(BG10:BG59,"&gt;1")=0))</f>
        <v>1</v>
      </c>
      <c r="BH60" s="443"/>
      <c r="BI60" s="443"/>
      <c r="BJ60" s="444">
        <f>SUM(BJ10:BJ59)</f>
        <v>0</v>
      </c>
      <c r="BK60" s="445"/>
      <c r="BL60" s="446"/>
    </row>
    <row r="61" spans="2:64" ht="14.95" hidden="1" customHeight="1" outlineLevel="1" x14ac:dyDescent="0.25">
      <c r="C61" s="385"/>
      <c r="S61" s="960" t="str">
        <f t="shared" ref="S61:AH61" si="32">ADDRESS(ROW(_tziy_perc_gap)+1,COLUMN())</f>
        <v>$S$10</v>
      </c>
      <c r="T61" s="960" t="str">
        <f t="shared" si="32"/>
        <v>$T$10</v>
      </c>
      <c r="U61" s="960" t="str">
        <f t="shared" si="32"/>
        <v>$U$10</v>
      </c>
      <c r="V61" s="960" t="str">
        <f t="shared" si="32"/>
        <v>$V$10</v>
      </c>
      <c r="W61" s="960" t="str">
        <f t="shared" si="32"/>
        <v>$W$10</v>
      </c>
      <c r="X61" s="960" t="str">
        <f t="shared" si="32"/>
        <v>$X$10</v>
      </c>
      <c r="Y61" s="960" t="str">
        <f t="shared" si="32"/>
        <v>$Y$10</v>
      </c>
      <c r="Z61" s="960" t="str">
        <f t="shared" si="32"/>
        <v>$Z$10</v>
      </c>
      <c r="AA61" s="960" t="str">
        <f t="shared" si="32"/>
        <v>$AA$10</v>
      </c>
      <c r="AB61" s="960" t="str">
        <f t="shared" si="32"/>
        <v>$AB$10</v>
      </c>
      <c r="AC61" s="960" t="str">
        <f t="shared" si="32"/>
        <v>$AC$10</v>
      </c>
      <c r="AD61" s="960" t="str">
        <f t="shared" si="32"/>
        <v>$AD$10</v>
      </c>
      <c r="AE61" s="960" t="str">
        <f t="shared" si="32"/>
        <v>$AE$10</v>
      </c>
      <c r="AF61" s="960" t="str">
        <f t="shared" si="32"/>
        <v>$AF$10</v>
      </c>
      <c r="AG61" s="960" t="str">
        <f t="shared" si="32"/>
        <v>$AG$10</v>
      </c>
      <c r="AH61" s="960" t="str">
        <f t="shared" si="32"/>
        <v>$AH$10</v>
      </c>
      <c r="AI61" s="391"/>
      <c r="BK61" s="414"/>
      <c r="BL61" s="415"/>
    </row>
    <row r="62" spans="2:64" ht="14.95" hidden="1" customHeight="1" outlineLevel="1" x14ac:dyDescent="0.25">
      <c r="S62" s="960" t="str">
        <f>ADDRESS(ROW()-3,COLUMN())</f>
        <v>$S$59</v>
      </c>
      <c r="T62" s="960" t="str">
        <f t="shared" ref="T62:AH62" si="33">ADDRESS(ROW()-3,COLUMN())</f>
        <v>$T$59</v>
      </c>
      <c r="U62" s="960" t="str">
        <f t="shared" si="33"/>
        <v>$U$59</v>
      </c>
      <c r="V62" s="960" t="str">
        <f t="shared" si="33"/>
        <v>$V$59</v>
      </c>
      <c r="W62" s="960" t="str">
        <f t="shared" si="33"/>
        <v>$W$59</v>
      </c>
      <c r="X62" s="960" t="str">
        <f t="shared" si="33"/>
        <v>$X$59</v>
      </c>
      <c r="Y62" s="960" t="str">
        <f t="shared" si="33"/>
        <v>$Y$59</v>
      </c>
      <c r="Z62" s="960" t="str">
        <f t="shared" si="33"/>
        <v>$Z$59</v>
      </c>
      <c r="AA62" s="960" t="str">
        <f t="shared" si="33"/>
        <v>$AA$59</v>
      </c>
      <c r="AB62" s="960" t="str">
        <f t="shared" si="33"/>
        <v>$AB$59</v>
      </c>
      <c r="AC62" s="960" t="str">
        <f t="shared" si="33"/>
        <v>$AC$59</v>
      </c>
      <c r="AD62" s="960" t="str">
        <f t="shared" si="33"/>
        <v>$AD$59</v>
      </c>
      <c r="AE62" s="960" t="str">
        <f t="shared" si="33"/>
        <v>$AE$59</v>
      </c>
      <c r="AF62" s="960" t="str">
        <f t="shared" si="33"/>
        <v>$AF$59</v>
      </c>
      <c r="AG62" s="960" t="str">
        <f t="shared" si="33"/>
        <v>$AG$59</v>
      </c>
      <c r="AH62" s="960" t="str">
        <f t="shared" si="33"/>
        <v>$AH$59</v>
      </c>
      <c r="AI62" s="391"/>
      <c r="BK62" s="414"/>
      <c r="BL62" s="415"/>
    </row>
    <row r="63" spans="2:64" ht="14.95" customHeight="1" collapsed="1" x14ac:dyDescent="0.25">
      <c r="AI63" s="391"/>
    </row>
    <row r="64" spans="2:64" ht="14.95" hidden="1" customHeight="1" x14ac:dyDescent="0.25">
      <c r="AI64" s="391"/>
    </row>
    <row r="65" spans="2:35" ht="14.95" hidden="1" customHeight="1" x14ac:dyDescent="0.25">
      <c r="AI65" s="391"/>
    </row>
    <row r="66" spans="2:35" ht="14.95" hidden="1" customHeight="1" x14ac:dyDescent="0.25">
      <c r="AI66" s="391"/>
    </row>
    <row r="67" spans="2:35" ht="14.95" hidden="1" customHeight="1" x14ac:dyDescent="0.25">
      <c r="AI67" s="391"/>
    </row>
    <row r="68" spans="2:35" ht="14.95" hidden="1" customHeight="1" x14ac:dyDescent="0.25">
      <c r="AI68" s="391"/>
    </row>
    <row r="69" spans="2:35" ht="14.95" hidden="1" customHeight="1" x14ac:dyDescent="0.25">
      <c r="AI69" s="391"/>
    </row>
    <row r="70" spans="2:35" ht="14.95" hidden="1" customHeight="1" x14ac:dyDescent="0.25">
      <c r="D70" s="103"/>
      <c r="AI70" s="391"/>
    </row>
    <row r="71" spans="2:35" ht="14.95" hidden="1" customHeight="1" x14ac:dyDescent="0.25">
      <c r="B71" s="417" t="str">
        <f>"כן"</f>
        <v>כן</v>
      </c>
      <c r="D71" s="103"/>
      <c r="AI71" s="391"/>
    </row>
    <row r="72" spans="2:35" ht="14.95" hidden="1" customHeight="1" x14ac:dyDescent="0.25">
      <c r="D72" s="103"/>
      <c r="AI72" s="391"/>
    </row>
    <row r="73" spans="2:35" ht="14.95" hidden="1" customHeight="1" x14ac:dyDescent="0.25">
      <c r="D73" s="103"/>
      <c r="AI73" s="391"/>
    </row>
    <row r="74" spans="2:35" ht="14.95" hidden="1" customHeight="1" x14ac:dyDescent="0.25">
      <c r="D74" s="103"/>
      <c r="AI74" s="391"/>
    </row>
    <row r="75" spans="2:35" ht="14.95" hidden="1" customHeight="1" x14ac:dyDescent="0.25">
      <c r="AI75" s="391"/>
    </row>
    <row r="76" spans="2:35" ht="14.95" hidden="1" customHeight="1" x14ac:dyDescent="0.25">
      <c r="AI76" s="391"/>
    </row>
    <row r="77" spans="2:35" ht="14.95" hidden="1" customHeight="1" x14ac:dyDescent="0.25">
      <c r="AI77" s="391"/>
    </row>
    <row r="78" spans="2:35" ht="14.95" hidden="1" customHeight="1" x14ac:dyDescent="0.25">
      <c r="AI78" s="391"/>
    </row>
    <row r="79" spans="2:35" ht="14.95" hidden="1" customHeight="1" x14ac:dyDescent="0.25">
      <c r="AI79" s="391"/>
    </row>
    <row r="80" spans="2:35" ht="14.95" hidden="1" customHeight="1" x14ac:dyDescent="0.25">
      <c r="AI80" s="391"/>
    </row>
  </sheetData>
  <sheetProtection algorithmName="SHA-512" hashValue="24loCKlRBlApsa2+18kmtvlpFG1EVb//HqxVOZ4tY2wDZUE+PNOE335F2W+Euf1Katffc2fZ2WMKuv587f6ljQ==" saltValue="DbdNaTKG7T1xrSvs58U+Fg==" spinCount="100000" sheet="1" objects="1" scenarios="1"/>
  <customSheetViews>
    <customSheetView guid="{0C0A7354-1E68-4AF0-8238-6CB67405E9AA}" showPageBreaks="1" topLeftCell="A4">
      <selection activeCell="B9" sqref="B9"/>
      <pageMargins left="0.75" right="0.75" top="1" bottom="1" header="0.5" footer="0.5"/>
      <pageSetup paperSize="9" orientation="landscape"/>
      <headerFooter alignWithMargins="0"/>
    </customSheetView>
  </customSheetViews>
  <mergeCells count="68">
    <mergeCell ref="BL7:BL9"/>
    <mergeCell ref="BG7:BG9"/>
    <mergeCell ref="N60:P60"/>
    <mergeCell ref="G3:H3"/>
    <mergeCell ref="T7:T9"/>
    <mergeCell ref="U7:U9"/>
    <mergeCell ref="V7:V9"/>
    <mergeCell ref="W7:W9"/>
    <mergeCell ref="X7:X9"/>
    <mergeCell ref="Y7:Y9"/>
    <mergeCell ref="Z7:Z9"/>
    <mergeCell ref="AA7:AA9"/>
    <mergeCell ref="AK7:AK9"/>
    <mergeCell ref="AH7:AH9"/>
    <mergeCell ref="AJ7:AJ9"/>
    <mergeCell ref="AV7:AV9"/>
    <mergeCell ref="B7:B9"/>
    <mergeCell ref="L7:L9"/>
    <mergeCell ref="C5:J5"/>
    <mergeCell ref="S7:S9"/>
    <mergeCell ref="G7:G9"/>
    <mergeCell ref="C7:C9"/>
    <mergeCell ref="D7:D9"/>
    <mergeCell ref="E7:E9"/>
    <mergeCell ref="F7:F9"/>
    <mergeCell ref="H7:H9"/>
    <mergeCell ref="I7:I9"/>
    <mergeCell ref="K7:K9"/>
    <mergeCell ref="J7:J9"/>
    <mergeCell ref="N7:N9"/>
    <mergeCell ref="O7:O9"/>
    <mergeCell ref="S5:AH6"/>
    <mergeCell ref="P7:P9"/>
    <mergeCell ref="AB7:AB9"/>
    <mergeCell ref="AC7:AC9"/>
    <mergeCell ref="AD7:AD9"/>
    <mergeCell ref="AE7:AE9"/>
    <mergeCell ref="AX7:AX9"/>
    <mergeCell ref="AY7:AY9"/>
    <mergeCell ref="BG5:BK6"/>
    <mergeCell ref="AF7:AF9"/>
    <mergeCell ref="AG7:AG9"/>
    <mergeCell ref="BK7:BK9"/>
    <mergeCell ref="BH7:BH9"/>
    <mergeCell ref="BI7:BI9"/>
    <mergeCell ref="BJ7:BJ9"/>
    <mergeCell ref="BD7:BD9"/>
    <mergeCell ref="BD5:BE6"/>
    <mergeCell ref="BE7:BE9"/>
    <mergeCell ref="AZ7:AZ9"/>
    <mergeCell ref="BA7:BA9"/>
    <mergeCell ref="AU7:AU9"/>
    <mergeCell ref="K5:Q6"/>
    <mergeCell ref="S2:AA2"/>
    <mergeCell ref="S3:AA3"/>
    <mergeCell ref="M7:M9"/>
    <mergeCell ref="AM3:BL3"/>
    <mergeCell ref="AS7:AS9"/>
    <mergeCell ref="AT7:AT9"/>
    <mergeCell ref="AM5:BB5"/>
    <mergeCell ref="BB7:BB9"/>
    <mergeCell ref="AM7:AM9"/>
    <mergeCell ref="AN7:AN9"/>
    <mergeCell ref="AO7:AO9"/>
    <mergeCell ref="AP7:AP9"/>
    <mergeCell ref="AQ7:AQ9"/>
    <mergeCell ref="AR7:AR9"/>
    <mergeCell ref="AW7:AW9"/>
  </mergeCells>
  <phoneticPr fontId="40" type="noConversion"/>
  <conditionalFormatting sqref="B1:AK1 B2:J3 B4:AK4 B5 R5:S5 C5:Q6 AI5:AK6 B6:R6">
    <cfRule type="expression" dxfId="63" priority="7" stopIfTrue="1">
      <formula>chev_on_flag=0</formula>
    </cfRule>
  </conditionalFormatting>
  <conditionalFormatting sqref="B7:AK1048576">
    <cfRule type="expression" dxfId="62" priority="1" stopIfTrue="1">
      <formula>chev_on_flag=0</formula>
    </cfRule>
  </conditionalFormatting>
  <conditionalFormatting sqref="C1">
    <cfRule type="expression" dxfId="61" priority="4" stopIfTrue="1">
      <formula>AND($K1=1, $G1&lt;1500)</formula>
    </cfRule>
  </conditionalFormatting>
  <conditionalFormatting sqref="D3">
    <cfRule type="cellIs" dxfId="60" priority="541" stopIfTrue="1" operator="equal">
      <formula>0</formula>
    </cfRule>
  </conditionalFormatting>
  <conditionalFormatting sqref="E10:E59">
    <cfRule type="expression" dxfId="59" priority="27" stopIfTrue="1">
      <formula>$N10=1</formula>
    </cfRule>
  </conditionalFormatting>
  <conditionalFormatting sqref="F10:F59">
    <cfRule type="expression" dxfId="58" priority="19" stopIfTrue="1">
      <formula>$O10=1</formula>
    </cfRule>
  </conditionalFormatting>
  <conditionalFormatting sqref="K10:K59 N10:Q59">
    <cfRule type="cellIs" dxfId="57" priority="72" stopIfTrue="1" operator="equal">
      <formula>1</formula>
    </cfRule>
  </conditionalFormatting>
  <conditionalFormatting sqref="N60:Q60">
    <cfRule type="cellIs" dxfId="56" priority="23" stopIfTrue="1" operator="equal">
      <formula>0</formula>
    </cfRule>
  </conditionalFormatting>
  <conditionalFormatting sqref="R2:S3 AB2:AK3">
    <cfRule type="expression" dxfId="55" priority="5" stopIfTrue="1">
      <formula>chev_on_flag=0</formula>
    </cfRule>
  </conditionalFormatting>
  <conditionalFormatting sqref="S7:AH60">
    <cfRule type="expression" dxfId="54" priority="8" stopIfTrue="1">
      <formula>OFFSET(wp_act,0,COLUMN()-COLUMN($S$7),1,1)=0</formula>
    </cfRule>
  </conditionalFormatting>
  <conditionalFormatting sqref="S10:AH59 AJ10:AJ59">
    <cfRule type="expression" dxfId="53" priority="16" stopIfTrue="1">
      <formula>$AJ10&gt;1</formula>
    </cfRule>
  </conditionalFormatting>
  <conditionalFormatting sqref="AJ10:AJ59">
    <cfRule type="expression" dxfId="52" priority="10" stopIfTrue="1">
      <formula>(ROUND($AJ10*100,1)-INT($AJ10*100))&lt;&gt;0</formula>
    </cfRule>
  </conditionalFormatting>
  <conditionalFormatting sqref="AJ10:AK59">
    <cfRule type="expression" dxfId="51" priority="974">
      <formula>$AJ10=0</formula>
    </cfRule>
  </conditionalFormatting>
  <conditionalFormatting sqref="AK10:AK59 G10:G59">
    <cfRule type="expression" dxfId="50" priority="25" stopIfTrue="1">
      <formula>AND($K10=1, $G10&lt;1500)</formula>
    </cfRule>
  </conditionalFormatting>
  <conditionalFormatting sqref="AK60">
    <cfRule type="expression" dxfId="49" priority="22" stopIfTrue="1">
      <formula>tziyud_chev_calc_flag=0</formula>
    </cfRule>
  </conditionalFormatting>
  <conditionalFormatting sqref="AM6:BB6">
    <cfRule type="expression" dxfId="48" priority="502" stopIfTrue="1">
      <formula>AM$6&lt;&gt;0</formula>
    </cfRule>
  </conditionalFormatting>
  <conditionalFormatting sqref="AM6:BB60">
    <cfRule type="expression" dxfId="47" priority="13" stopIfTrue="1">
      <formula>OFFSET(wp_act,0,COLUMN()-COLUMN($AM$7),1,1)=0</formula>
    </cfRule>
  </conditionalFormatting>
  <conditionalFormatting sqref="AM10:BB59 BG10:BL59 AJ10:AK59 S10:AH59 K10:Q59">
    <cfRule type="expression" dxfId="46" priority="15" stopIfTrue="1">
      <formula>$K10=0</formula>
    </cfRule>
  </conditionalFormatting>
  <conditionalFormatting sqref="AM10:BB59">
    <cfRule type="expression" dxfId="45" priority="540" stopIfTrue="1">
      <formula>NOT(_xlfn.ISFORMULA(AM10))</formula>
    </cfRule>
  </conditionalFormatting>
  <conditionalFormatting sqref="AM1:BL3 AM5:BL1048576">
    <cfRule type="expression" dxfId="44" priority="11" stopIfTrue="1">
      <formula>bodek_on_flag=0</formula>
    </cfRule>
  </conditionalFormatting>
  <conditionalFormatting sqref="BG10:BG59">
    <cfRule type="expression" dxfId="43" priority="973" stopIfTrue="1">
      <formula>AND($K10=1,$BG10&gt;1)</formula>
    </cfRule>
  </conditionalFormatting>
  <conditionalFormatting sqref="BH10:BH59">
    <cfRule type="expression" dxfId="42" priority="18" stopIfTrue="1">
      <formula>$BE10=1</formula>
    </cfRule>
  </conditionalFormatting>
  <conditionalFormatting sqref="BI10:BJ59">
    <cfRule type="expression" dxfId="41" priority="971" stopIfTrue="1">
      <formula>AND($K10=1,$BI10&lt;1500)</formula>
    </cfRule>
    <cfRule type="expression" dxfId="40" priority="972" stopIfTrue="1">
      <formula>$BI10&lt;&gt;$G10</formula>
    </cfRule>
  </conditionalFormatting>
  <conditionalFormatting sqref="BJ60">
    <cfRule type="cellIs" dxfId="39" priority="20" stopIfTrue="1" operator="equal">
      <formula>0</formula>
    </cfRule>
  </conditionalFormatting>
  <conditionalFormatting sqref="BL6">
    <cfRule type="expression" dxfId="38" priority="501" stopIfTrue="1">
      <formula>$BL$6&lt;&gt;0</formula>
    </cfRule>
  </conditionalFormatting>
  <dataValidations count="6">
    <dataValidation type="decimal" allowBlank="1" showInputMessage="1" showErrorMessage="1" error="נא להזין עלות הציוד בש&quot;ח" sqref="G31:G59 G10:G28" xr:uid="{00000000-0002-0000-0600-000000000000}">
      <formula1>0</formula1>
      <formula2>999999999</formula2>
    </dataValidation>
    <dataValidation allowBlank="1" showErrorMessage="1" error="הצעת מחיר, _x000a_חוזה, _x000a_מחירון,_x000a_אמדן." promptTitle=" נא להקיש קוד עלות:" prompt="הצעת מחיר,_x000a_חוזה,_x000a_מחירון,_x000a_אמדן." sqref="I10:J28 BD10:BE59 I34:I59 AK10:AK59 J10:Q59" xr:uid="{00000000-0002-0000-0600-000001000000}"/>
    <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אחר (נא פרט בעמודה משמאל)_x000a_" sqref="BK11:BK59" xr:uid="{00000000-0002-0000-0600-000002000000}">
      <formula1>$AD$71:$AD$75</formula1>
    </dataValidation>
    <dataValidation type="date" errorStyle="warning" allowBlank="1" showInputMessage="1" showErrorMessage="1" error="נא להזין את תאריך רכישת הציוד כנדרש: dd/mm/yy_x000a__x000a_וודא כי תאריך הרכישה אינו עולה על 3 שנים מיום תחילת המו&quot;פ _x000a_ולחילופין שאינו חורג מסיום תקופת המו&quot;פ." sqref="E31:E59 E10:E28" xr:uid="{00000000-0002-0000-0600-000003000000}">
      <formula1>$F$3-1096</formula1>
      <formula2>$I$3</formula2>
    </dataValidation>
    <dataValidation type="decimal" allowBlank="1" showInputMessage="1" showErrorMessage="1" errorTitle="הזנת מס' חודשי שימוש שגויה:" error="מס' חודשי השימוש שהזנת חורגים מהפרש החודשים בין תאריך הרכישה ותאריך סיום המו&quot;פ._x000a_או שהוזנו באופן שגוי_x000a__x000a_נא להזין את מספר חודשי השימוש באופן תקין." sqref="F31:F59 F10:F28" xr:uid="{00000000-0002-0000-0600-000004000000}">
      <formula1>0</formula1>
      <formula2>MIN((1+(DATEDIF(E10,$I$3+1,"d"))/(DATEDIF($F$3,$I$3+1,"d"))*(DATEDIF($F$3,$I$3+1,"M"))),$D$3)</formula2>
    </dataValidation>
    <dataValidation type="decimal" allowBlank="1" showInputMessage="1" showErrorMessage="1" errorTitle="טעות הקלדה" error="יש להקליד מספר בין 0 ל- 100" sqref="S10:AH59" xr:uid="{00000000-0002-0000-0600-000005000000}">
      <formula1>0</formula1>
      <formula2>1</formula2>
    </dataValidation>
  </dataValidations>
  <printOptions horizontalCentered="1" verticalCentered="1"/>
  <pageMargins left="0.196850393700787" right="0.24" top="0.15748031496063" bottom="0.15748031496063" header="3.9370078740157501E-2" footer="3.9370078740157501E-2"/>
  <pageSetup paperSize="9" scale="14" orientation="portrait" r:id="rId1"/>
  <headerFooter alignWithMargins="0">
    <oddFooter>&amp;Cעמוד &amp;P מתוך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errorTitle="יש לבחור מתפריט הבחירה" error="הצעת מחיר, _x000a_חוזה, _x000a_מחירון,_x000a_אמדן." promptTitle=" נא להקיש קוד עלות:" prompt="הצעת מחיר,_x000a_חוזה,_x000a_מחירון,_x000a_אמדן." xr:uid="{00000000-0002-0000-0600-000006000000}">
          <x14:formula1>
            <xm:f>Utils!$F$37:$F$40</xm:f>
          </x14:formula1>
          <xm:sqref>H10:H59</xm:sqref>
        </x14:dataValidation>
        <x14: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אחר (נא פרט בעמודה משמאל)_x000a_" xr:uid="{00000000-0002-0000-0600-000007000000}">
          <x14:formula1>
            <xm:f>Utils!$H$37:$H$41</xm:f>
          </x14:formula1>
          <xm:sqref>BK10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tabColor rgb="FFA1C0DD"/>
  </sheetPr>
  <dimension ref="A1:U78"/>
  <sheetViews>
    <sheetView showGridLines="0" rightToLeft="1" workbookViewId="0">
      <pane xSplit="1" ySplit="2" topLeftCell="B3" activePane="bottomRight" state="frozen"/>
      <selection activeCell="C255" sqref="C255"/>
      <selection pane="topRight" activeCell="C255" sqref="C255"/>
      <selection pane="bottomLeft" activeCell="C255" sqref="C255"/>
      <selection pane="bottomRight" sqref="A1:C1"/>
    </sheetView>
  </sheetViews>
  <sheetFormatPr defaultRowHeight="12.9" outlineLevelCol="1" x14ac:dyDescent="0.2"/>
  <cols>
    <col min="2" max="2" width="19.375" customWidth="1"/>
    <col min="3" max="3" width="17.875" customWidth="1"/>
    <col min="4" max="4" width="11.625" customWidth="1"/>
    <col min="6" max="6" width="25.375" customWidth="1"/>
    <col min="7" max="7" width="10.375" hidden="1" customWidth="1" outlineLevel="1"/>
    <col min="8" max="9" width="8.875" hidden="1" customWidth="1" outlineLevel="1"/>
    <col min="10" max="10" width="11.375" hidden="1" customWidth="1" outlineLevel="1"/>
    <col min="11" max="11" width="26.625" hidden="1" customWidth="1" outlineLevel="1"/>
    <col min="12" max="12" width="8.625" collapsed="1"/>
    <col min="13" max="16" width="8.875" hidden="1" customWidth="1" outlineLevel="1"/>
    <col min="17" max="17" width="25" hidden="1" customWidth="1" outlineLevel="1"/>
    <col min="18" max="18" width="11.625" customWidth="1" collapsed="1"/>
    <col min="20" max="20" width="28.375" customWidth="1"/>
  </cols>
  <sheetData>
    <row r="1" spans="1:18" ht="79.3" customHeight="1" thickBot="1" x14ac:dyDescent="0.35">
      <c r="A1" s="1392" t="s">
        <v>173</v>
      </c>
      <c r="B1" s="1393"/>
      <c r="C1" s="1393"/>
      <c r="D1" s="78"/>
      <c r="E1" s="79"/>
      <c r="F1" s="87"/>
      <c r="G1" s="1394" t="s">
        <v>113</v>
      </c>
      <c r="H1" s="1395"/>
      <c r="I1" s="1396" t="s">
        <v>90</v>
      </c>
      <c r="J1" s="1397"/>
      <c r="K1" s="43">
        <v>0</v>
      </c>
      <c r="L1" s="51" t="s">
        <v>44</v>
      </c>
      <c r="M1" s="1398" t="s">
        <v>132</v>
      </c>
      <c r="N1" s="1399"/>
      <c r="O1" s="1400" t="s">
        <v>66</v>
      </c>
      <c r="P1" s="1401"/>
      <c r="Q1" s="52">
        <v>0</v>
      </c>
      <c r="R1" s="50" t="s">
        <v>121</v>
      </c>
    </row>
    <row r="2" spans="1:18" ht="54.35" x14ac:dyDescent="0.25">
      <c r="A2" s="80" t="s">
        <v>5</v>
      </c>
      <c r="B2" s="69" t="s">
        <v>49</v>
      </c>
      <c r="C2" s="81" t="s">
        <v>50</v>
      </c>
      <c r="D2" s="69" t="s">
        <v>62</v>
      </c>
      <c r="E2" s="70" t="s">
        <v>35</v>
      </c>
      <c r="F2" s="70" t="s">
        <v>166</v>
      </c>
      <c r="G2" s="39" t="s">
        <v>42</v>
      </c>
      <c r="H2" s="12" t="s">
        <v>45</v>
      </c>
      <c r="I2" s="12" t="s">
        <v>43</v>
      </c>
      <c r="J2" s="12" t="s">
        <v>91</v>
      </c>
      <c r="K2" s="42" t="s">
        <v>16</v>
      </c>
      <c r="L2" s="58"/>
      <c r="M2" s="59" t="s">
        <v>112</v>
      </c>
      <c r="N2" s="59" t="s">
        <v>45</v>
      </c>
      <c r="O2" s="59" t="s">
        <v>64</v>
      </c>
      <c r="P2" s="59" t="s">
        <v>60</v>
      </c>
      <c r="Q2" s="59" t="s">
        <v>16</v>
      </c>
      <c r="R2" s="60"/>
    </row>
    <row r="3" spans="1:18" ht="14.95" customHeight="1" x14ac:dyDescent="0.2">
      <c r="A3" s="71">
        <v>1</v>
      </c>
      <c r="B3" s="46"/>
      <c r="C3" s="47"/>
      <c r="D3" s="48"/>
      <c r="E3" s="47"/>
      <c r="F3" s="88"/>
      <c r="G3" s="40">
        <f>+E3</f>
        <v>0</v>
      </c>
      <c r="H3" s="44">
        <f t="shared" ref="H3:H42" si="0">IF($K$1&gt;0,1-$K$1,100%)</f>
        <v>1</v>
      </c>
      <c r="I3" s="16">
        <f>G3*H3</f>
        <v>0</v>
      </c>
      <c r="J3" s="17"/>
      <c r="K3" s="19" t="str">
        <f>IF(J3&gt;0,(VLOOKUP(J3,$S$58:$T$63,2,0)),"")</f>
        <v/>
      </c>
      <c r="L3" s="34"/>
      <c r="M3" s="53">
        <f>G3</f>
        <v>0</v>
      </c>
      <c r="N3" s="54">
        <f t="shared" ref="N3:N42" si="1">IF($Q$1&gt;0,((1-$Q$1)*(1-$K$1)),H3)</f>
        <v>1</v>
      </c>
      <c r="O3" s="55">
        <f>M3*N3</f>
        <v>0</v>
      </c>
      <c r="P3" s="56"/>
      <c r="Q3" s="57" t="str">
        <f>IF(P3&gt;0,(VLOOKUP(P3,$S$58:$T$63,2,0)),"")</f>
        <v/>
      </c>
      <c r="R3" s="37"/>
    </row>
    <row r="4" spans="1:18" ht="13.6" x14ac:dyDescent="0.2">
      <c r="A4" s="71">
        <v>2</v>
      </c>
      <c r="B4" s="46"/>
      <c r="C4" s="49"/>
      <c r="D4" s="48"/>
      <c r="E4" s="47"/>
      <c r="F4" s="88"/>
      <c r="G4" s="40">
        <f t="shared" ref="G4:G42" si="2">+E4</f>
        <v>0</v>
      </c>
      <c r="H4" s="44">
        <f t="shared" si="0"/>
        <v>1</v>
      </c>
      <c r="I4" s="16">
        <f t="shared" ref="I4:I42" si="3">G4*H4</f>
        <v>0</v>
      </c>
      <c r="J4" s="17"/>
      <c r="K4" s="19" t="str">
        <f t="shared" ref="K4:K42" si="4">IF(J4&gt;0,(VLOOKUP(J4,$S$58:$T$63,2,0)),"")</f>
        <v/>
      </c>
      <c r="L4" s="34"/>
      <c r="M4" s="53">
        <f t="shared" ref="M4:M42" si="5">G4</f>
        <v>0</v>
      </c>
      <c r="N4" s="15">
        <f t="shared" si="1"/>
        <v>1</v>
      </c>
      <c r="O4" s="24">
        <f t="shared" ref="O4:O42" si="6">M4*N4</f>
        <v>0</v>
      </c>
      <c r="P4" s="17"/>
      <c r="Q4" s="19" t="str">
        <f t="shared" ref="Q4:Q42" si="7">IF(P4&gt;0,(VLOOKUP(P4,$S$58:$T$63,2,0)),"")</f>
        <v/>
      </c>
      <c r="R4" s="37"/>
    </row>
    <row r="5" spans="1:18" ht="13.6" x14ac:dyDescent="0.2">
      <c r="A5" s="71">
        <v>3</v>
      </c>
      <c r="B5" s="46"/>
      <c r="C5" s="49"/>
      <c r="D5" s="48"/>
      <c r="E5" s="47"/>
      <c r="F5" s="88"/>
      <c r="G5" s="40">
        <f t="shared" si="2"/>
        <v>0</v>
      </c>
      <c r="H5" s="44">
        <f t="shared" si="0"/>
        <v>1</v>
      </c>
      <c r="I5" s="16">
        <f t="shared" si="3"/>
        <v>0</v>
      </c>
      <c r="J5" s="17"/>
      <c r="K5" s="19" t="str">
        <f t="shared" si="4"/>
        <v/>
      </c>
      <c r="L5" s="34"/>
      <c r="M5" s="53">
        <f t="shared" si="5"/>
        <v>0</v>
      </c>
      <c r="N5" s="15">
        <f t="shared" si="1"/>
        <v>1</v>
      </c>
      <c r="O5" s="24">
        <f t="shared" si="6"/>
        <v>0</v>
      </c>
      <c r="P5" s="17"/>
      <c r="Q5" s="19" t="str">
        <f t="shared" si="7"/>
        <v/>
      </c>
      <c r="R5" s="37"/>
    </row>
    <row r="6" spans="1:18" ht="13.6" x14ac:dyDescent="0.2">
      <c r="A6" s="71">
        <v>4</v>
      </c>
      <c r="B6" s="46"/>
      <c r="C6" s="49"/>
      <c r="D6" s="48"/>
      <c r="E6" s="47"/>
      <c r="F6" s="88"/>
      <c r="G6" s="40">
        <f t="shared" si="2"/>
        <v>0</v>
      </c>
      <c r="H6" s="44">
        <f t="shared" si="0"/>
        <v>1</v>
      </c>
      <c r="I6" s="16">
        <f t="shared" si="3"/>
        <v>0</v>
      </c>
      <c r="J6" s="17"/>
      <c r="K6" s="19" t="str">
        <f t="shared" si="4"/>
        <v/>
      </c>
      <c r="L6" s="34"/>
      <c r="M6" s="53">
        <f t="shared" si="5"/>
        <v>0</v>
      </c>
      <c r="N6" s="15">
        <f t="shared" si="1"/>
        <v>1</v>
      </c>
      <c r="O6" s="24">
        <f t="shared" si="6"/>
        <v>0</v>
      </c>
      <c r="P6" s="17"/>
      <c r="Q6" s="19" t="str">
        <f t="shared" si="7"/>
        <v/>
      </c>
      <c r="R6" s="37"/>
    </row>
    <row r="7" spans="1:18" ht="13.6" x14ac:dyDescent="0.2">
      <c r="A7" s="71">
        <v>5</v>
      </c>
      <c r="B7" s="46"/>
      <c r="C7" s="49"/>
      <c r="D7" s="48"/>
      <c r="E7" s="47"/>
      <c r="F7" s="88"/>
      <c r="G7" s="40">
        <f t="shared" si="2"/>
        <v>0</v>
      </c>
      <c r="H7" s="44">
        <f t="shared" si="0"/>
        <v>1</v>
      </c>
      <c r="I7" s="16">
        <f t="shared" si="3"/>
        <v>0</v>
      </c>
      <c r="J7" s="17"/>
      <c r="K7" s="19" t="str">
        <f t="shared" si="4"/>
        <v/>
      </c>
      <c r="L7" s="34"/>
      <c r="M7" s="53">
        <f t="shared" si="5"/>
        <v>0</v>
      </c>
      <c r="N7" s="15">
        <f t="shared" si="1"/>
        <v>1</v>
      </c>
      <c r="O7" s="24">
        <f t="shared" si="6"/>
        <v>0</v>
      </c>
      <c r="P7" s="17"/>
      <c r="Q7" s="19" t="str">
        <f t="shared" si="7"/>
        <v/>
      </c>
      <c r="R7" s="37"/>
    </row>
    <row r="8" spans="1:18" ht="13.6" x14ac:dyDescent="0.2">
      <c r="A8" s="71">
        <v>6</v>
      </c>
      <c r="B8" s="46"/>
      <c r="C8" s="49"/>
      <c r="D8" s="48"/>
      <c r="E8" s="47"/>
      <c r="F8" s="88"/>
      <c r="G8" s="40">
        <f t="shared" si="2"/>
        <v>0</v>
      </c>
      <c r="H8" s="44">
        <f t="shared" si="0"/>
        <v>1</v>
      </c>
      <c r="I8" s="16">
        <f t="shared" si="3"/>
        <v>0</v>
      </c>
      <c r="J8" s="17"/>
      <c r="K8" s="19" t="str">
        <f t="shared" si="4"/>
        <v/>
      </c>
      <c r="L8" s="34"/>
      <c r="M8" s="53">
        <f t="shared" si="5"/>
        <v>0</v>
      </c>
      <c r="N8" s="15">
        <f t="shared" si="1"/>
        <v>1</v>
      </c>
      <c r="O8" s="24">
        <f t="shared" si="6"/>
        <v>0</v>
      </c>
      <c r="P8" s="17"/>
      <c r="Q8" s="19" t="str">
        <f t="shared" si="7"/>
        <v/>
      </c>
      <c r="R8" s="37"/>
    </row>
    <row r="9" spans="1:18" ht="13.6" x14ac:dyDescent="0.2">
      <c r="A9" s="71">
        <v>7</v>
      </c>
      <c r="B9" s="46"/>
      <c r="C9" s="47"/>
      <c r="D9" s="48"/>
      <c r="E9" s="47"/>
      <c r="F9" s="88"/>
      <c r="G9" s="40">
        <f t="shared" si="2"/>
        <v>0</v>
      </c>
      <c r="H9" s="44">
        <f t="shared" si="0"/>
        <v>1</v>
      </c>
      <c r="I9" s="16">
        <f t="shared" si="3"/>
        <v>0</v>
      </c>
      <c r="J9" s="17"/>
      <c r="K9" s="19" t="str">
        <f t="shared" si="4"/>
        <v/>
      </c>
      <c r="L9" s="34"/>
      <c r="M9" s="53">
        <f t="shared" si="5"/>
        <v>0</v>
      </c>
      <c r="N9" s="15">
        <f t="shared" si="1"/>
        <v>1</v>
      </c>
      <c r="O9" s="24">
        <f t="shared" si="6"/>
        <v>0</v>
      </c>
      <c r="P9" s="17"/>
      <c r="Q9" s="19" t="str">
        <f t="shared" si="7"/>
        <v/>
      </c>
      <c r="R9" s="37"/>
    </row>
    <row r="10" spans="1:18" ht="13.6" x14ac:dyDescent="0.2">
      <c r="A10" s="71">
        <v>8</v>
      </c>
      <c r="B10" s="46"/>
      <c r="C10" s="49"/>
      <c r="D10" s="48"/>
      <c r="E10" s="47"/>
      <c r="F10" s="88"/>
      <c r="G10" s="40">
        <f t="shared" si="2"/>
        <v>0</v>
      </c>
      <c r="H10" s="44">
        <f t="shared" si="0"/>
        <v>1</v>
      </c>
      <c r="I10" s="16">
        <f t="shared" si="3"/>
        <v>0</v>
      </c>
      <c r="J10" s="17"/>
      <c r="K10" s="19" t="str">
        <f t="shared" si="4"/>
        <v/>
      </c>
      <c r="L10" s="34"/>
      <c r="M10" s="53">
        <f t="shared" si="5"/>
        <v>0</v>
      </c>
      <c r="N10" s="15">
        <f t="shared" si="1"/>
        <v>1</v>
      </c>
      <c r="O10" s="24">
        <f t="shared" si="6"/>
        <v>0</v>
      </c>
      <c r="P10" s="17"/>
      <c r="Q10" s="19" t="str">
        <f t="shared" si="7"/>
        <v/>
      </c>
      <c r="R10" s="37"/>
    </row>
    <row r="11" spans="1:18" ht="13.6" x14ac:dyDescent="0.2">
      <c r="A11" s="71">
        <v>9</v>
      </c>
      <c r="B11" s="46"/>
      <c r="C11" s="49"/>
      <c r="D11" s="48"/>
      <c r="E11" s="47"/>
      <c r="F11" s="88"/>
      <c r="G11" s="40">
        <f t="shared" si="2"/>
        <v>0</v>
      </c>
      <c r="H11" s="44">
        <f t="shared" si="0"/>
        <v>1</v>
      </c>
      <c r="I11" s="16">
        <f t="shared" si="3"/>
        <v>0</v>
      </c>
      <c r="J11" s="17"/>
      <c r="K11" s="19" t="str">
        <f t="shared" si="4"/>
        <v/>
      </c>
      <c r="L11" s="34"/>
      <c r="M11" s="53">
        <f t="shared" si="5"/>
        <v>0</v>
      </c>
      <c r="N11" s="15">
        <f t="shared" si="1"/>
        <v>1</v>
      </c>
      <c r="O11" s="24">
        <f t="shared" si="6"/>
        <v>0</v>
      </c>
      <c r="P11" s="17"/>
      <c r="Q11" s="19" t="str">
        <f t="shared" si="7"/>
        <v/>
      </c>
      <c r="R11" s="37"/>
    </row>
    <row r="12" spans="1:18" ht="13.6" x14ac:dyDescent="0.2">
      <c r="A12" s="71">
        <v>10</v>
      </c>
      <c r="B12" s="46"/>
      <c r="C12" s="49"/>
      <c r="D12" s="48"/>
      <c r="E12" s="47"/>
      <c r="F12" s="88"/>
      <c r="G12" s="40">
        <f t="shared" si="2"/>
        <v>0</v>
      </c>
      <c r="H12" s="44">
        <f t="shared" si="0"/>
        <v>1</v>
      </c>
      <c r="I12" s="16">
        <f t="shared" si="3"/>
        <v>0</v>
      </c>
      <c r="J12" s="17"/>
      <c r="K12" s="19" t="str">
        <f t="shared" si="4"/>
        <v/>
      </c>
      <c r="L12" s="34"/>
      <c r="M12" s="53">
        <f t="shared" si="5"/>
        <v>0</v>
      </c>
      <c r="N12" s="15">
        <f t="shared" si="1"/>
        <v>1</v>
      </c>
      <c r="O12" s="24">
        <f t="shared" si="6"/>
        <v>0</v>
      </c>
      <c r="P12" s="17"/>
      <c r="Q12" s="19" t="str">
        <f t="shared" si="7"/>
        <v/>
      </c>
      <c r="R12" s="37"/>
    </row>
    <row r="13" spans="1:18" ht="13.6" x14ac:dyDescent="0.2">
      <c r="A13" s="71">
        <v>11</v>
      </c>
      <c r="B13" s="46"/>
      <c r="C13" s="49"/>
      <c r="D13" s="48"/>
      <c r="E13" s="47"/>
      <c r="F13" s="88"/>
      <c r="G13" s="40">
        <f t="shared" si="2"/>
        <v>0</v>
      </c>
      <c r="H13" s="44">
        <f t="shared" si="0"/>
        <v>1</v>
      </c>
      <c r="I13" s="16">
        <f t="shared" si="3"/>
        <v>0</v>
      </c>
      <c r="J13" s="17"/>
      <c r="K13" s="19" t="str">
        <f t="shared" si="4"/>
        <v/>
      </c>
      <c r="L13" s="34"/>
      <c r="M13" s="53">
        <f t="shared" si="5"/>
        <v>0</v>
      </c>
      <c r="N13" s="15">
        <f t="shared" si="1"/>
        <v>1</v>
      </c>
      <c r="O13" s="24">
        <f t="shared" si="6"/>
        <v>0</v>
      </c>
      <c r="P13" s="17"/>
      <c r="Q13" s="19" t="str">
        <f t="shared" si="7"/>
        <v/>
      </c>
      <c r="R13" s="37"/>
    </row>
    <row r="14" spans="1:18" ht="13.6" x14ac:dyDescent="0.2">
      <c r="A14" s="71">
        <v>12</v>
      </c>
      <c r="B14" s="46"/>
      <c r="C14" s="49"/>
      <c r="D14" s="48"/>
      <c r="E14" s="47"/>
      <c r="F14" s="88"/>
      <c r="G14" s="40">
        <f t="shared" si="2"/>
        <v>0</v>
      </c>
      <c r="H14" s="44">
        <f t="shared" si="0"/>
        <v>1</v>
      </c>
      <c r="I14" s="16">
        <f t="shared" si="3"/>
        <v>0</v>
      </c>
      <c r="J14" s="17"/>
      <c r="K14" s="19" t="str">
        <f t="shared" si="4"/>
        <v/>
      </c>
      <c r="L14" s="34"/>
      <c r="M14" s="53">
        <f t="shared" si="5"/>
        <v>0</v>
      </c>
      <c r="N14" s="15">
        <f t="shared" si="1"/>
        <v>1</v>
      </c>
      <c r="O14" s="24">
        <f t="shared" si="6"/>
        <v>0</v>
      </c>
      <c r="P14" s="17"/>
      <c r="Q14" s="19" t="str">
        <f t="shared" si="7"/>
        <v/>
      </c>
      <c r="R14" s="37"/>
    </row>
    <row r="15" spans="1:18" ht="13.6" x14ac:dyDescent="0.2">
      <c r="A15" s="71">
        <v>13</v>
      </c>
      <c r="B15" s="46"/>
      <c r="C15" s="49"/>
      <c r="D15" s="48"/>
      <c r="E15" s="47"/>
      <c r="F15" s="88"/>
      <c r="G15" s="40">
        <f t="shared" si="2"/>
        <v>0</v>
      </c>
      <c r="H15" s="44">
        <f t="shared" si="0"/>
        <v>1</v>
      </c>
      <c r="I15" s="16">
        <f t="shared" si="3"/>
        <v>0</v>
      </c>
      <c r="J15" s="17"/>
      <c r="K15" s="19" t="str">
        <f t="shared" si="4"/>
        <v/>
      </c>
      <c r="L15" s="34"/>
      <c r="M15" s="53">
        <f t="shared" si="5"/>
        <v>0</v>
      </c>
      <c r="N15" s="15">
        <f t="shared" si="1"/>
        <v>1</v>
      </c>
      <c r="O15" s="24">
        <f t="shared" si="6"/>
        <v>0</v>
      </c>
      <c r="P15" s="17"/>
      <c r="Q15" s="19" t="str">
        <f t="shared" si="7"/>
        <v/>
      </c>
      <c r="R15" s="37"/>
    </row>
    <row r="16" spans="1:18" ht="13.6" x14ac:dyDescent="0.2">
      <c r="A16" s="71">
        <v>14</v>
      </c>
      <c r="B16" s="46"/>
      <c r="C16" s="49"/>
      <c r="D16" s="48"/>
      <c r="E16" s="47"/>
      <c r="F16" s="88"/>
      <c r="G16" s="40">
        <f t="shared" si="2"/>
        <v>0</v>
      </c>
      <c r="H16" s="44">
        <f t="shared" si="0"/>
        <v>1</v>
      </c>
      <c r="I16" s="16">
        <f t="shared" si="3"/>
        <v>0</v>
      </c>
      <c r="J16" s="17"/>
      <c r="K16" s="19" t="str">
        <f t="shared" si="4"/>
        <v/>
      </c>
      <c r="L16" s="34"/>
      <c r="M16" s="53">
        <f t="shared" si="5"/>
        <v>0</v>
      </c>
      <c r="N16" s="15">
        <f t="shared" si="1"/>
        <v>1</v>
      </c>
      <c r="O16" s="24">
        <f t="shared" si="6"/>
        <v>0</v>
      </c>
      <c r="P16" s="17"/>
      <c r="Q16" s="19" t="str">
        <f t="shared" si="7"/>
        <v/>
      </c>
      <c r="R16" s="37"/>
    </row>
    <row r="17" spans="1:18" ht="13.6" x14ac:dyDescent="0.2">
      <c r="A17" s="71">
        <v>15</v>
      </c>
      <c r="B17" s="46"/>
      <c r="C17" s="49"/>
      <c r="D17" s="48"/>
      <c r="E17" s="47"/>
      <c r="F17" s="88"/>
      <c r="G17" s="40">
        <f t="shared" si="2"/>
        <v>0</v>
      </c>
      <c r="H17" s="44">
        <f t="shared" si="0"/>
        <v>1</v>
      </c>
      <c r="I17" s="16">
        <f t="shared" si="3"/>
        <v>0</v>
      </c>
      <c r="J17" s="17"/>
      <c r="K17" s="19" t="str">
        <f t="shared" si="4"/>
        <v/>
      </c>
      <c r="L17" s="34"/>
      <c r="M17" s="53">
        <f t="shared" si="5"/>
        <v>0</v>
      </c>
      <c r="N17" s="15">
        <f t="shared" si="1"/>
        <v>1</v>
      </c>
      <c r="O17" s="24">
        <f t="shared" si="6"/>
        <v>0</v>
      </c>
      <c r="P17" s="17"/>
      <c r="Q17" s="19" t="str">
        <f t="shared" si="7"/>
        <v/>
      </c>
      <c r="R17" s="37"/>
    </row>
    <row r="18" spans="1:18" ht="13.6" x14ac:dyDescent="0.2">
      <c r="A18" s="71">
        <v>16</v>
      </c>
      <c r="B18" s="46"/>
      <c r="C18" s="49"/>
      <c r="D18" s="48"/>
      <c r="E18" s="47"/>
      <c r="F18" s="88"/>
      <c r="G18" s="40">
        <f t="shared" si="2"/>
        <v>0</v>
      </c>
      <c r="H18" s="44">
        <f t="shared" si="0"/>
        <v>1</v>
      </c>
      <c r="I18" s="16">
        <f t="shared" si="3"/>
        <v>0</v>
      </c>
      <c r="J18" s="17"/>
      <c r="K18" s="19" t="str">
        <f t="shared" si="4"/>
        <v/>
      </c>
      <c r="L18" s="34"/>
      <c r="M18" s="53">
        <f t="shared" si="5"/>
        <v>0</v>
      </c>
      <c r="N18" s="15">
        <f t="shared" si="1"/>
        <v>1</v>
      </c>
      <c r="O18" s="24">
        <f t="shared" si="6"/>
        <v>0</v>
      </c>
      <c r="P18" s="17"/>
      <c r="Q18" s="19" t="str">
        <f t="shared" si="7"/>
        <v/>
      </c>
      <c r="R18" s="37"/>
    </row>
    <row r="19" spans="1:18" ht="13.6" x14ac:dyDescent="0.2">
      <c r="A19" s="71">
        <v>17</v>
      </c>
      <c r="B19" s="46"/>
      <c r="C19" s="49"/>
      <c r="D19" s="48"/>
      <c r="E19" s="47"/>
      <c r="F19" s="88"/>
      <c r="G19" s="40">
        <f t="shared" si="2"/>
        <v>0</v>
      </c>
      <c r="H19" s="44">
        <f t="shared" si="0"/>
        <v>1</v>
      </c>
      <c r="I19" s="16">
        <f t="shared" si="3"/>
        <v>0</v>
      </c>
      <c r="J19" s="17"/>
      <c r="K19" s="19" t="str">
        <f t="shared" si="4"/>
        <v/>
      </c>
      <c r="L19" s="34"/>
      <c r="M19" s="53">
        <f t="shared" si="5"/>
        <v>0</v>
      </c>
      <c r="N19" s="15">
        <f t="shared" si="1"/>
        <v>1</v>
      </c>
      <c r="O19" s="24">
        <f t="shared" si="6"/>
        <v>0</v>
      </c>
      <c r="P19" s="17"/>
      <c r="Q19" s="19" t="str">
        <f t="shared" si="7"/>
        <v/>
      </c>
      <c r="R19" s="37"/>
    </row>
    <row r="20" spans="1:18" ht="13.6" x14ac:dyDescent="0.2">
      <c r="A20" s="71">
        <v>18</v>
      </c>
      <c r="B20" s="46"/>
      <c r="C20" s="49"/>
      <c r="D20" s="48"/>
      <c r="E20" s="47"/>
      <c r="F20" s="88"/>
      <c r="G20" s="40">
        <f t="shared" si="2"/>
        <v>0</v>
      </c>
      <c r="H20" s="44">
        <f t="shared" si="0"/>
        <v>1</v>
      </c>
      <c r="I20" s="16">
        <f t="shared" si="3"/>
        <v>0</v>
      </c>
      <c r="J20" s="17"/>
      <c r="K20" s="19" t="str">
        <f t="shared" si="4"/>
        <v/>
      </c>
      <c r="L20" s="34"/>
      <c r="M20" s="53">
        <f t="shared" si="5"/>
        <v>0</v>
      </c>
      <c r="N20" s="15">
        <f t="shared" si="1"/>
        <v>1</v>
      </c>
      <c r="O20" s="24">
        <f t="shared" si="6"/>
        <v>0</v>
      </c>
      <c r="P20" s="17"/>
      <c r="Q20" s="19" t="str">
        <f t="shared" si="7"/>
        <v/>
      </c>
      <c r="R20" s="37"/>
    </row>
    <row r="21" spans="1:18" ht="13.6" x14ac:dyDescent="0.2">
      <c r="A21" s="71">
        <v>19</v>
      </c>
      <c r="B21" s="46"/>
      <c r="C21" s="49"/>
      <c r="D21" s="48"/>
      <c r="E21" s="47"/>
      <c r="F21" s="88"/>
      <c r="G21" s="40">
        <f t="shared" si="2"/>
        <v>0</v>
      </c>
      <c r="H21" s="44">
        <f t="shared" si="0"/>
        <v>1</v>
      </c>
      <c r="I21" s="16">
        <f t="shared" si="3"/>
        <v>0</v>
      </c>
      <c r="J21" s="17"/>
      <c r="K21" s="19" t="str">
        <f t="shared" si="4"/>
        <v/>
      </c>
      <c r="L21" s="34"/>
      <c r="M21" s="53">
        <f t="shared" si="5"/>
        <v>0</v>
      </c>
      <c r="N21" s="15">
        <f t="shared" si="1"/>
        <v>1</v>
      </c>
      <c r="O21" s="24">
        <f t="shared" si="6"/>
        <v>0</v>
      </c>
      <c r="P21" s="17"/>
      <c r="Q21" s="19" t="str">
        <f t="shared" si="7"/>
        <v/>
      </c>
      <c r="R21" s="37"/>
    </row>
    <row r="22" spans="1:18" ht="13.6" x14ac:dyDescent="0.2">
      <c r="A22" s="71">
        <v>20</v>
      </c>
      <c r="B22" s="46"/>
      <c r="C22" s="49"/>
      <c r="D22" s="48"/>
      <c r="E22" s="47"/>
      <c r="F22" s="88"/>
      <c r="G22" s="40">
        <f t="shared" si="2"/>
        <v>0</v>
      </c>
      <c r="H22" s="44">
        <f t="shared" si="0"/>
        <v>1</v>
      </c>
      <c r="I22" s="16">
        <f t="shared" si="3"/>
        <v>0</v>
      </c>
      <c r="J22" s="17"/>
      <c r="K22" s="19" t="str">
        <f t="shared" si="4"/>
        <v/>
      </c>
      <c r="L22" s="34"/>
      <c r="M22" s="53">
        <f t="shared" si="5"/>
        <v>0</v>
      </c>
      <c r="N22" s="15">
        <f t="shared" si="1"/>
        <v>1</v>
      </c>
      <c r="O22" s="24">
        <f t="shared" si="6"/>
        <v>0</v>
      </c>
      <c r="P22" s="17"/>
      <c r="Q22" s="19" t="str">
        <f t="shared" si="7"/>
        <v/>
      </c>
      <c r="R22" s="37"/>
    </row>
    <row r="23" spans="1:18" ht="13.6" x14ac:dyDescent="0.2">
      <c r="A23" s="71">
        <v>21</v>
      </c>
      <c r="B23" s="46"/>
      <c r="C23" s="49"/>
      <c r="D23" s="48"/>
      <c r="E23" s="47"/>
      <c r="F23" s="88"/>
      <c r="G23" s="40">
        <f t="shared" si="2"/>
        <v>0</v>
      </c>
      <c r="H23" s="44">
        <f t="shared" si="0"/>
        <v>1</v>
      </c>
      <c r="I23" s="16">
        <f t="shared" si="3"/>
        <v>0</v>
      </c>
      <c r="J23" s="17"/>
      <c r="K23" s="19" t="str">
        <f t="shared" si="4"/>
        <v/>
      </c>
      <c r="L23" s="34"/>
      <c r="M23" s="53">
        <f t="shared" si="5"/>
        <v>0</v>
      </c>
      <c r="N23" s="15">
        <f t="shared" si="1"/>
        <v>1</v>
      </c>
      <c r="O23" s="24">
        <f t="shared" si="6"/>
        <v>0</v>
      </c>
      <c r="P23" s="17"/>
      <c r="Q23" s="19" t="str">
        <f t="shared" si="7"/>
        <v/>
      </c>
      <c r="R23" s="37"/>
    </row>
    <row r="24" spans="1:18" ht="13.6" x14ac:dyDescent="0.2">
      <c r="A24" s="71">
        <v>22</v>
      </c>
      <c r="B24" s="46"/>
      <c r="C24" s="49"/>
      <c r="D24" s="48"/>
      <c r="E24" s="47"/>
      <c r="F24" s="88"/>
      <c r="G24" s="40">
        <f t="shared" si="2"/>
        <v>0</v>
      </c>
      <c r="H24" s="44">
        <f t="shared" si="0"/>
        <v>1</v>
      </c>
      <c r="I24" s="16">
        <f t="shared" si="3"/>
        <v>0</v>
      </c>
      <c r="J24" s="17"/>
      <c r="K24" s="19" t="str">
        <f t="shared" si="4"/>
        <v/>
      </c>
      <c r="L24" s="34"/>
      <c r="M24" s="53">
        <f t="shared" si="5"/>
        <v>0</v>
      </c>
      <c r="N24" s="15">
        <f t="shared" si="1"/>
        <v>1</v>
      </c>
      <c r="O24" s="24">
        <f t="shared" si="6"/>
        <v>0</v>
      </c>
      <c r="P24" s="17"/>
      <c r="Q24" s="19" t="str">
        <f t="shared" si="7"/>
        <v/>
      </c>
      <c r="R24" s="37"/>
    </row>
    <row r="25" spans="1:18" ht="13.6" x14ac:dyDescent="0.2">
      <c r="A25" s="71">
        <v>23</v>
      </c>
      <c r="B25" s="46"/>
      <c r="C25" s="49"/>
      <c r="D25" s="48"/>
      <c r="E25" s="47"/>
      <c r="F25" s="88"/>
      <c r="G25" s="40">
        <f t="shared" si="2"/>
        <v>0</v>
      </c>
      <c r="H25" s="44">
        <f t="shared" si="0"/>
        <v>1</v>
      </c>
      <c r="I25" s="16">
        <f t="shared" si="3"/>
        <v>0</v>
      </c>
      <c r="J25" s="17"/>
      <c r="K25" s="19" t="str">
        <f t="shared" si="4"/>
        <v/>
      </c>
      <c r="L25" s="34"/>
      <c r="M25" s="53">
        <f t="shared" si="5"/>
        <v>0</v>
      </c>
      <c r="N25" s="15">
        <f t="shared" si="1"/>
        <v>1</v>
      </c>
      <c r="O25" s="24">
        <f t="shared" si="6"/>
        <v>0</v>
      </c>
      <c r="P25" s="17"/>
      <c r="Q25" s="19" t="str">
        <f t="shared" si="7"/>
        <v/>
      </c>
      <c r="R25" s="37"/>
    </row>
    <row r="26" spans="1:18" ht="13.6" x14ac:dyDescent="0.2">
      <c r="A26" s="71">
        <v>24</v>
      </c>
      <c r="B26" s="46"/>
      <c r="C26" s="49"/>
      <c r="D26" s="48"/>
      <c r="E26" s="47"/>
      <c r="F26" s="88"/>
      <c r="G26" s="40">
        <f t="shared" si="2"/>
        <v>0</v>
      </c>
      <c r="H26" s="44">
        <f t="shared" si="0"/>
        <v>1</v>
      </c>
      <c r="I26" s="16">
        <f t="shared" si="3"/>
        <v>0</v>
      </c>
      <c r="J26" s="17"/>
      <c r="K26" s="19" t="str">
        <f t="shared" si="4"/>
        <v/>
      </c>
      <c r="L26" s="34"/>
      <c r="M26" s="53">
        <f t="shared" si="5"/>
        <v>0</v>
      </c>
      <c r="N26" s="15">
        <f t="shared" si="1"/>
        <v>1</v>
      </c>
      <c r="O26" s="24">
        <f t="shared" si="6"/>
        <v>0</v>
      </c>
      <c r="P26" s="17"/>
      <c r="Q26" s="19" t="str">
        <f t="shared" si="7"/>
        <v/>
      </c>
      <c r="R26" s="37"/>
    </row>
    <row r="27" spans="1:18" ht="13.6" x14ac:dyDescent="0.2">
      <c r="A27" s="71">
        <v>25</v>
      </c>
      <c r="B27" s="46"/>
      <c r="C27" s="49"/>
      <c r="D27" s="48"/>
      <c r="E27" s="47"/>
      <c r="F27" s="88"/>
      <c r="G27" s="40">
        <f t="shared" si="2"/>
        <v>0</v>
      </c>
      <c r="H27" s="44">
        <f t="shared" si="0"/>
        <v>1</v>
      </c>
      <c r="I27" s="16">
        <f t="shared" si="3"/>
        <v>0</v>
      </c>
      <c r="J27" s="17"/>
      <c r="K27" s="19" t="str">
        <f t="shared" si="4"/>
        <v/>
      </c>
      <c r="L27" s="34"/>
      <c r="M27" s="53">
        <f t="shared" si="5"/>
        <v>0</v>
      </c>
      <c r="N27" s="15">
        <f t="shared" si="1"/>
        <v>1</v>
      </c>
      <c r="O27" s="24">
        <f t="shared" si="6"/>
        <v>0</v>
      </c>
      <c r="P27" s="17"/>
      <c r="Q27" s="19" t="str">
        <f t="shared" si="7"/>
        <v/>
      </c>
      <c r="R27" s="37"/>
    </row>
    <row r="28" spans="1:18" ht="13.6" x14ac:dyDescent="0.2">
      <c r="A28" s="71">
        <v>26</v>
      </c>
      <c r="B28" s="46"/>
      <c r="C28" s="49"/>
      <c r="D28" s="48"/>
      <c r="E28" s="47"/>
      <c r="F28" s="88"/>
      <c r="G28" s="40">
        <f t="shared" si="2"/>
        <v>0</v>
      </c>
      <c r="H28" s="44">
        <f t="shared" si="0"/>
        <v>1</v>
      </c>
      <c r="I28" s="16">
        <f t="shared" si="3"/>
        <v>0</v>
      </c>
      <c r="J28" s="17"/>
      <c r="K28" s="19" t="str">
        <f t="shared" si="4"/>
        <v/>
      </c>
      <c r="L28" s="34"/>
      <c r="M28" s="53">
        <f t="shared" si="5"/>
        <v>0</v>
      </c>
      <c r="N28" s="15">
        <f t="shared" si="1"/>
        <v>1</v>
      </c>
      <c r="O28" s="24">
        <f t="shared" si="6"/>
        <v>0</v>
      </c>
      <c r="P28" s="17"/>
      <c r="Q28" s="19" t="str">
        <f t="shared" si="7"/>
        <v/>
      </c>
      <c r="R28" s="37"/>
    </row>
    <row r="29" spans="1:18" ht="13.6" x14ac:dyDescent="0.2">
      <c r="A29" s="71">
        <v>27</v>
      </c>
      <c r="B29" s="46"/>
      <c r="C29" s="49"/>
      <c r="D29" s="48"/>
      <c r="E29" s="47"/>
      <c r="F29" s="88"/>
      <c r="G29" s="40">
        <f t="shared" si="2"/>
        <v>0</v>
      </c>
      <c r="H29" s="44">
        <f t="shared" si="0"/>
        <v>1</v>
      </c>
      <c r="I29" s="16">
        <f t="shared" si="3"/>
        <v>0</v>
      </c>
      <c r="J29" s="17"/>
      <c r="K29" s="19" t="str">
        <f t="shared" si="4"/>
        <v/>
      </c>
      <c r="L29" s="34"/>
      <c r="M29" s="53">
        <f t="shared" si="5"/>
        <v>0</v>
      </c>
      <c r="N29" s="15">
        <f t="shared" si="1"/>
        <v>1</v>
      </c>
      <c r="O29" s="24">
        <f t="shared" si="6"/>
        <v>0</v>
      </c>
      <c r="P29" s="17"/>
      <c r="Q29" s="19" t="str">
        <f t="shared" si="7"/>
        <v/>
      </c>
      <c r="R29" s="37"/>
    </row>
    <row r="30" spans="1:18" ht="13.6" x14ac:dyDescent="0.2">
      <c r="A30" s="71">
        <v>28</v>
      </c>
      <c r="B30" s="46"/>
      <c r="C30" s="49"/>
      <c r="D30" s="48"/>
      <c r="E30" s="47"/>
      <c r="F30" s="88"/>
      <c r="G30" s="40">
        <f t="shared" si="2"/>
        <v>0</v>
      </c>
      <c r="H30" s="44">
        <f t="shared" si="0"/>
        <v>1</v>
      </c>
      <c r="I30" s="16">
        <f t="shared" si="3"/>
        <v>0</v>
      </c>
      <c r="J30" s="17"/>
      <c r="K30" s="19" t="str">
        <f t="shared" si="4"/>
        <v/>
      </c>
      <c r="L30" s="34"/>
      <c r="M30" s="53">
        <f t="shared" si="5"/>
        <v>0</v>
      </c>
      <c r="N30" s="15">
        <f t="shared" si="1"/>
        <v>1</v>
      </c>
      <c r="O30" s="24">
        <f t="shared" si="6"/>
        <v>0</v>
      </c>
      <c r="P30" s="17"/>
      <c r="Q30" s="19" t="str">
        <f t="shared" si="7"/>
        <v/>
      </c>
      <c r="R30" s="37"/>
    </row>
    <row r="31" spans="1:18" ht="13.6" x14ac:dyDescent="0.2">
      <c r="A31" s="71">
        <v>29</v>
      </c>
      <c r="B31" s="46"/>
      <c r="C31" s="49"/>
      <c r="D31" s="48"/>
      <c r="E31" s="47"/>
      <c r="F31" s="88"/>
      <c r="G31" s="40">
        <f t="shared" si="2"/>
        <v>0</v>
      </c>
      <c r="H31" s="44">
        <f t="shared" si="0"/>
        <v>1</v>
      </c>
      <c r="I31" s="16">
        <f t="shared" si="3"/>
        <v>0</v>
      </c>
      <c r="J31" s="17"/>
      <c r="K31" s="19" t="str">
        <f t="shared" si="4"/>
        <v/>
      </c>
      <c r="L31" s="34"/>
      <c r="M31" s="53">
        <f t="shared" si="5"/>
        <v>0</v>
      </c>
      <c r="N31" s="15">
        <f t="shared" si="1"/>
        <v>1</v>
      </c>
      <c r="O31" s="24">
        <f t="shared" si="6"/>
        <v>0</v>
      </c>
      <c r="P31" s="17"/>
      <c r="Q31" s="19" t="str">
        <f t="shared" si="7"/>
        <v/>
      </c>
      <c r="R31" s="37"/>
    </row>
    <row r="32" spans="1:18" ht="13.6" x14ac:dyDescent="0.2">
      <c r="A32" s="71">
        <v>30</v>
      </c>
      <c r="B32" s="46"/>
      <c r="C32" s="49"/>
      <c r="D32" s="48"/>
      <c r="E32" s="47"/>
      <c r="F32" s="88"/>
      <c r="G32" s="40">
        <f t="shared" si="2"/>
        <v>0</v>
      </c>
      <c r="H32" s="44">
        <f t="shared" si="0"/>
        <v>1</v>
      </c>
      <c r="I32" s="16">
        <f t="shared" si="3"/>
        <v>0</v>
      </c>
      <c r="J32" s="17"/>
      <c r="K32" s="19" t="str">
        <f t="shared" si="4"/>
        <v/>
      </c>
      <c r="L32" s="34"/>
      <c r="M32" s="53">
        <f t="shared" si="5"/>
        <v>0</v>
      </c>
      <c r="N32" s="15">
        <f t="shared" si="1"/>
        <v>1</v>
      </c>
      <c r="O32" s="24">
        <f t="shared" si="6"/>
        <v>0</v>
      </c>
      <c r="P32" s="17"/>
      <c r="Q32" s="19" t="str">
        <f t="shared" si="7"/>
        <v/>
      </c>
      <c r="R32" s="37"/>
    </row>
    <row r="33" spans="1:18" ht="13.6" x14ac:dyDescent="0.2">
      <c r="A33" s="71">
        <v>31</v>
      </c>
      <c r="B33" s="46"/>
      <c r="C33" s="49"/>
      <c r="D33" s="48"/>
      <c r="E33" s="47"/>
      <c r="F33" s="88"/>
      <c r="G33" s="40">
        <f t="shared" si="2"/>
        <v>0</v>
      </c>
      <c r="H33" s="44">
        <f t="shared" si="0"/>
        <v>1</v>
      </c>
      <c r="I33" s="16">
        <f t="shared" si="3"/>
        <v>0</v>
      </c>
      <c r="J33" s="17"/>
      <c r="K33" s="19" t="str">
        <f t="shared" si="4"/>
        <v/>
      </c>
      <c r="L33" s="34"/>
      <c r="M33" s="53">
        <f t="shared" si="5"/>
        <v>0</v>
      </c>
      <c r="N33" s="15">
        <f t="shared" si="1"/>
        <v>1</v>
      </c>
      <c r="O33" s="24">
        <f t="shared" si="6"/>
        <v>0</v>
      </c>
      <c r="P33" s="17"/>
      <c r="Q33" s="19" t="str">
        <f t="shared" si="7"/>
        <v/>
      </c>
      <c r="R33" s="37"/>
    </row>
    <row r="34" spans="1:18" ht="13.6" x14ac:dyDescent="0.2">
      <c r="A34" s="71">
        <v>32</v>
      </c>
      <c r="B34" s="46"/>
      <c r="C34" s="49"/>
      <c r="D34" s="48"/>
      <c r="E34" s="47"/>
      <c r="F34" s="88"/>
      <c r="G34" s="40">
        <f t="shared" si="2"/>
        <v>0</v>
      </c>
      <c r="H34" s="44">
        <f t="shared" si="0"/>
        <v>1</v>
      </c>
      <c r="I34" s="16">
        <f t="shared" si="3"/>
        <v>0</v>
      </c>
      <c r="J34" s="17"/>
      <c r="K34" s="19" t="str">
        <f t="shared" si="4"/>
        <v/>
      </c>
      <c r="L34" s="34"/>
      <c r="M34" s="53">
        <f t="shared" si="5"/>
        <v>0</v>
      </c>
      <c r="N34" s="15">
        <f t="shared" si="1"/>
        <v>1</v>
      </c>
      <c r="O34" s="24">
        <f t="shared" si="6"/>
        <v>0</v>
      </c>
      <c r="P34" s="17"/>
      <c r="Q34" s="19" t="str">
        <f t="shared" si="7"/>
        <v/>
      </c>
      <c r="R34" s="37"/>
    </row>
    <row r="35" spans="1:18" ht="13.6" x14ac:dyDescent="0.2">
      <c r="A35" s="71">
        <v>33</v>
      </c>
      <c r="B35" s="46"/>
      <c r="C35" s="49"/>
      <c r="D35" s="48"/>
      <c r="E35" s="47"/>
      <c r="F35" s="88"/>
      <c r="G35" s="40">
        <f t="shared" si="2"/>
        <v>0</v>
      </c>
      <c r="H35" s="44">
        <f t="shared" si="0"/>
        <v>1</v>
      </c>
      <c r="I35" s="16">
        <f t="shared" si="3"/>
        <v>0</v>
      </c>
      <c r="J35" s="17"/>
      <c r="K35" s="19" t="str">
        <f t="shared" si="4"/>
        <v/>
      </c>
      <c r="L35" s="34"/>
      <c r="M35" s="53">
        <f t="shared" si="5"/>
        <v>0</v>
      </c>
      <c r="N35" s="15">
        <f t="shared" si="1"/>
        <v>1</v>
      </c>
      <c r="O35" s="24">
        <f t="shared" si="6"/>
        <v>0</v>
      </c>
      <c r="P35" s="17"/>
      <c r="Q35" s="19" t="str">
        <f t="shared" si="7"/>
        <v/>
      </c>
      <c r="R35" s="37"/>
    </row>
    <row r="36" spans="1:18" ht="13.6" x14ac:dyDescent="0.2">
      <c r="A36" s="71">
        <v>34</v>
      </c>
      <c r="B36" s="46"/>
      <c r="C36" s="49"/>
      <c r="D36" s="48"/>
      <c r="E36" s="47"/>
      <c r="F36" s="88"/>
      <c r="G36" s="40">
        <f t="shared" si="2"/>
        <v>0</v>
      </c>
      <c r="H36" s="44">
        <f t="shared" si="0"/>
        <v>1</v>
      </c>
      <c r="I36" s="16">
        <f t="shared" si="3"/>
        <v>0</v>
      </c>
      <c r="J36" s="17"/>
      <c r="K36" s="19" t="str">
        <f t="shared" si="4"/>
        <v/>
      </c>
      <c r="L36" s="34"/>
      <c r="M36" s="53">
        <f t="shared" si="5"/>
        <v>0</v>
      </c>
      <c r="N36" s="15">
        <f t="shared" si="1"/>
        <v>1</v>
      </c>
      <c r="O36" s="24">
        <f t="shared" si="6"/>
        <v>0</v>
      </c>
      <c r="P36" s="17"/>
      <c r="Q36" s="19" t="str">
        <f t="shared" si="7"/>
        <v/>
      </c>
      <c r="R36" s="37"/>
    </row>
    <row r="37" spans="1:18" ht="13.6" x14ac:dyDescent="0.2">
      <c r="A37" s="71">
        <v>35</v>
      </c>
      <c r="B37" s="46"/>
      <c r="C37" s="49"/>
      <c r="D37" s="48"/>
      <c r="E37" s="47"/>
      <c r="F37" s="88"/>
      <c r="G37" s="40">
        <f t="shared" si="2"/>
        <v>0</v>
      </c>
      <c r="H37" s="44">
        <f t="shared" si="0"/>
        <v>1</v>
      </c>
      <c r="I37" s="16">
        <f t="shared" si="3"/>
        <v>0</v>
      </c>
      <c r="J37" s="17"/>
      <c r="K37" s="19" t="str">
        <f t="shared" si="4"/>
        <v/>
      </c>
      <c r="L37" s="34"/>
      <c r="M37" s="53">
        <f t="shared" si="5"/>
        <v>0</v>
      </c>
      <c r="N37" s="15">
        <f t="shared" si="1"/>
        <v>1</v>
      </c>
      <c r="O37" s="24">
        <f t="shared" si="6"/>
        <v>0</v>
      </c>
      <c r="P37" s="17"/>
      <c r="Q37" s="19" t="str">
        <f t="shared" si="7"/>
        <v/>
      </c>
      <c r="R37" s="37"/>
    </row>
    <row r="38" spans="1:18" ht="13.6" x14ac:dyDescent="0.2">
      <c r="A38" s="71">
        <v>36</v>
      </c>
      <c r="B38" s="46"/>
      <c r="C38" s="49"/>
      <c r="D38" s="48"/>
      <c r="E38" s="47"/>
      <c r="F38" s="88"/>
      <c r="G38" s="40">
        <f t="shared" si="2"/>
        <v>0</v>
      </c>
      <c r="H38" s="44">
        <f t="shared" si="0"/>
        <v>1</v>
      </c>
      <c r="I38" s="16">
        <f t="shared" si="3"/>
        <v>0</v>
      </c>
      <c r="J38" s="17"/>
      <c r="K38" s="19" t="str">
        <f t="shared" si="4"/>
        <v/>
      </c>
      <c r="L38" s="34"/>
      <c r="M38" s="53">
        <f t="shared" si="5"/>
        <v>0</v>
      </c>
      <c r="N38" s="15">
        <f t="shared" si="1"/>
        <v>1</v>
      </c>
      <c r="O38" s="24">
        <f t="shared" si="6"/>
        <v>0</v>
      </c>
      <c r="P38" s="17"/>
      <c r="Q38" s="19" t="str">
        <f t="shared" si="7"/>
        <v/>
      </c>
      <c r="R38" s="37"/>
    </row>
    <row r="39" spans="1:18" ht="13.6" x14ac:dyDescent="0.2">
      <c r="A39" s="71">
        <v>37</v>
      </c>
      <c r="B39" s="46"/>
      <c r="C39" s="49"/>
      <c r="D39" s="48"/>
      <c r="E39" s="47"/>
      <c r="F39" s="88"/>
      <c r="G39" s="40">
        <f t="shared" si="2"/>
        <v>0</v>
      </c>
      <c r="H39" s="44">
        <f t="shared" si="0"/>
        <v>1</v>
      </c>
      <c r="I39" s="16">
        <f t="shared" si="3"/>
        <v>0</v>
      </c>
      <c r="J39" s="17"/>
      <c r="K39" s="19" t="str">
        <f t="shared" si="4"/>
        <v/>
      </c>
      <c r="L39" s="34"/>
      <c r="M39" s="53">
        <f t="shared" si="5"/>
        <v>0</v>
      </c>
      <c r="N39" s="15">
        <f t="shared" si="1"/>
        <v>1</v>
      </c>
      <c r="O39" s="24">
        <f t="shared" si="6"/>
        <v>0</v>
      </c>
      <c r="P39" s="17"/>
      <c r="Q39" s="19" t="str">
        <f t="shared" si="7"/>
        <v/>
      </c>
      <c r="R39" s="37"/>
    </row>
    <row r="40" spans="1:18" ht="13.6" x14ac:dyDescent="0.2">
      <c r="A40" s="71">
        <v>38</v>
      </c>
      <c r="B40" s="46"/>
      <c r="C40" s="49"/>
      <c r="D40" s="48"/>
      <c r="E40" s="47"/>
      <c r="F40" s="88"/>
      <c r="G40" s="40">
        <f t="shared" si="2"/>
        <v>0</v>
      </c>
      <c r="H40" s="44">
        <f t="shared" si="0"/>
        <v>1</v>
      </c>
      <c r="I40" s="16">
        <f t="shared" si="3"/>
        <v>0</v>
      </c>
      <c r="J40" s="17"/>
      <c r="K40" s="19" t="str">
        <f t="shared" si="4"/>
        <v/>
      </c>
      <c r="L40" s="34"/>
      <c r="M40" s="53">
        <f t="shared" si="5"/>
        <v>0</v>
      </c>
      <c r="N40" s="15">
        <f t="shared" si="1"/>
        <v>1</v>
      </c>
      <c r="O40" s="24">
        <f t="shared" si="6"/>
        <v>0</v>
      </c>
      <c r="P40" s="17"/>
      <c r="Q40" s="19" t="str">
        <f t="shared" si="7"/>
        <v/>
      </c>
      <c r="R40" s="37"/>
    </row>
    <row r="41" spans="1:18" ht="13.6" x14ac:dyDescent="0.2">
      <c r="A41" s="71">
        <v>39</v>
      </c>
      <c r="B41" s="46"/>
      <c r="C41" s="49"/>
      <c r="D41" s="48"/>
      <c r="E41" s="47"/>
      <c r="F41" s="88"/>
      <c r="G41" s="40">
        <f t="shared" si="2"/>
        <v>0</v>
      </c>
      <c r="H41" s="44">
        <f t="shared" si="0"/>
        <v>1</v>
      </c>
      <c r="I41" s="16">
        <f t="shared" si="3"/>
        <v>0</v>
      </c>
      <c r="J41" s="17"/>
      <c r="K41" s="19" t="str">
        <f t="shared" si="4"/>
        <v/>
      </c>
      <c r="L41" s="34"/>
      <c r="M41" s="53">
        <f t="shared" si="5"/>
        <v>0</v>
      </c>
      <c r="N41" s="15">
        <f t="shared" si="1"/>
        <v>1</v>
      </c>
      <c r="O41" s="24">
        <f t="shared" si="6"/>
        <v>0</v>
      </c>
      <c r="P41" s="17"/>
      <c r="Q41" s="19" t="str">
        <f t="shared" si="7"/>
        <v/>
      </c>
      <c r="R41" s="37"/>
    </row>
    <row r="42" spans="1:18" ht="13.6" x14ac:dyDescent="0.2">
      <c r="A42" s="71">
        <v>40</v>
      </c>
      <c r="B42" s="46"/>
      <c r="C42" s="49"/>
      <c r="D42" s="48"/>
      <c r="E42" s="47"/>
      <c r="F42" s="88"/>
      <c r="G42" s="40">
        <f t="shared" si="2"/>
        <v>0</v>
      </c>
      <c r="H42" s="44">
        <f t="shared" si="0"/>
        <v>1</v>
      </c>
      <c r="I42" s="16">
        <f t="shared" si="3"/>
        <v>0</v>
      </c>
      <c r="J42" s="17"/>
      <c r="K42" s="19" t="str">
        <f t="shared" si="4"/>
        <v/>
      </c>
      <c r="L42" s="34"/>
      <c r="M42" s="53">
        <f t="shared" si="5"/>
        <v>0</v>
      </c>
      <c r="N42" s="15">
        <f t="shared" si="1"/>
        <v>1</v>
      </c>
      <c r="O42" s="24">
        <f t="shared" si="6"/>
        <v>0</v>
      </c>
      <c r="P42" s="17"/>
      <c r="Q42" s="19" t="str">
        <f t="shared" si="7"/>
        <v/>
      </c>
      <c r="R42" s="37"/>
    </row>
    <row r="43" spans="1:18" ht="14.3" thickBot="1" x14ac:dyDescent="0.25">
      <c r="A43" s="73"/>
      <c r="B43" s="74" t="s">
        <v>4</v>
      </c>
      <c r="C43" s="75"/>
      <c r="D43" s="75"/>
      <c r="E43" s="75">
        <f>SUM(E3:E42)</f>
        <v>0</v>
      </c>
      <c r="F43" s="89"/>
      <c r="G43" s="41"/>
      <c r="H43" s="20"/>
      <c r="I43" s="20">
        <f>SUM(I3:I42)</f>
        <v>0</v>
      </c>
      <c r="J43" s="21"/>
      <c r="K43" s="22"/>
      <c r="L43" s="35"/>
      <c r="M43" s="26"/>
      <c r="N43" s="25"/>
      <c r="O43" s="25">
        <f>SUM(O3:O42)</f>
        <v>0</v>
      </c>
      <c r="P43" s="27"/>
      <c r="Q43" s="28"/>
      <c r="R43" s="38"/>
    </row>
    <row r="56" spans="1:21" s="3" customFormat="1" ht="12.75" customHeight="1" x14ac:dyDescent="0.25">
      <c r="A56" s="1391" t="s">
        <v>63</v>
      </c>
      <c r="B56" s="1391"/>
      <c r="C56"/>
      <c r="D56"/>
      <c r="E56"/>
      <c r="F56"/>
      <c r="G56" s="2"/>
      <c r="H56" s="2"/>
      <c r="I56" s="2"/>
      <c r="J56" s="2"/>
      <c r="K56" s="2"/>
      <c r="L56" s="2"/>
      <c r="M56" s="45" t="s">
        <v>61</v>
      </c>
      <c r="N56" s="2"/>
      <c r="O56" s="2"/>
      <c r="P56" s="2"/>
      <c r="Q56" s="2"/>
      <c r="R56" s="2"/>
      <c r="S56" s="1391" t="s">
        <v>61</v>
      </c>
      <c r="T56" s="1391"/>
      <c r="U56" s="2"/>
    </row>
    <row r="57" spans="1:21" s="3" customFormat="1" ht="25.5" customHeight="1" x14ac:dyDescent="0.25">
      <c r="A57" s="13" t="s">
        <v>28</v>
      </c>
      <c r="B57" s="7" t="s">
        <v>7</v>
      </c>
      <c r="C57"/>
      <c r="D57"/>
      <c r="E57"/>
      <c r="F57"/>
      <c r="G57" s="2"/>
      <c r="H57" s="2"/>
      <c r="I57" s="2"/>
      <c r="J57" s="2"/>
      <c r="K57" s="2"/>
      <c r="L57" s="2"/>
      <c r="M57" s="6" t="s">
        <v>40</v>
      </c>
      <c r="N57" s="4"/>
      <c r="O57" s="2"/>
      <c r="P57" s="2"/>
      <c r="Q57" s="2"/>
      <c r="R57" s="2"/>
      <c r="S57" s="6" t="s">
        <v>40</v>
      </c>
      <c r="T57" s="7" t="s">
        <v>41</v>
      </c>
      <c r="U57" s="2"/>
    </row>
    <row r="58" spans="1:21" s="3" customFormat="1" ht="27" customHeight="1" x14ac:dyDescent="0.25">
      <c r="A58" s="8">
        <v>1</v>
      </c>
      <c r="B58" s="9" t="s">
        <v>29</v>
      </c>
      <c r="C58"/>
      <c r="D58"/>
      <c r="E58"/>
      <c r="F58"/>
      <c r="G58" s="2"/>
      <c r="H58" s="2"/>
      <c r="I58" s="2"/>
      <c r="J58" s="2"/>
      <c r="K58" s="2"/>
      <c r="L58" s="2"/>
      <c r="M58" s="8">
        <v>1</v>
      </c>
      <c r="N58" s="4"/>
      <c r="O58" s="2"/>
      <c r="P58" s="2"/>
      <c r="Q58" s="2"/>
      <c r="R58" s="2"/>
      <c r="S58" s="8">
        <v>1</v>
      </c>
      <c r="T58" s="14" t="s">
        <v>38</v>
      </c>
      <c r="U58" s="2"/>
    </row>
    <row r="59" spans="1:21" s="3" customFormat="1" ht="27" customHeight="1" x14ac:dyDescent="0.25">
      <c r="A59" s="8">
        <v>2</v>
      </c>
      <c r="B59" s="8" t="s">
        <v>30</v>
      </c>
      <c r="C59"/>
      <c r="D59"/>
      <c r="E59"/>
      <c r="F59"/>
      <c r="G59" s="2"/>
      <c r="H59" s="2"/>
      <c r="I59" s="2"/>
      <c r="J59" s="2"/>
      <c r="K59" s="2"/>
      <c r="L59" s="2"/>
      <c r="M59" s="8">
        <v>2</v>
      </c>
      <c r="N59" s="4"/>
      <c r="O59" s="2"/>
      <c r="P59" s="2"/>
      <c r="Q59" s="2"/>
      <c r="R59" s="2"/>
      <c r="S59" s="8">
        <v>2</v>
      </c>
      <c r="T59" s="14" t="s">
        <v>37</v>
      </c>
      <c r="U59" s="2"/>
    </row>
    <row r="60" spans="1:21" s="3" customFormat="1" ht="27" customHeight="1" x14ac:dyDescent="0.25">
      <c r="A60" s="8">
        <v>3</v>
      </c>
      <c r="B60" s="9" t="s">
        <v>31</v>
      </c>
      <c r="C60"/>
      <c r="D60"/>
      <c r="E60"/>
      <c r="F60"/>
      <c r="G60" s="2"/>
      <c r="H60" s="2"/>
      <c r="I60" s="2"/>
      <c r="J60" s="2"/>
      <c r="K60" s="2"/>
      <c r="L60" s="2"/>
      <c r="M60" s="8">
        <v>3</v>
      </c>
      <c r="N60" s="4"/>
      <c r="O60" s="2"/>
      <c r="P60" s="2"/>
      <c r="Q60" s="2"/>
      <c r="R60" s="2"/>
      <c r="S60" s="8">
        <v>3</v>
      </c>
      <c r="T60" s="14" t="s">
        <v>36</v>
      </c>
      <c r="U60" s="2"/>
    </row>
    <row r="61" spans="1:21" s="3" customFormat="1" ht="27" customHeight="1" x14ac:dyDescent="0.25">
      <c r="A61" s="8">
        <v>4</v>
      </c>
      <c r="B61" s="9" t="s">
        <v>32</v>
      </c>
      <c r="C61"/>
      <c r="D61"/>
      <c r="E61"/>
      <c r="F61"/>
      <c r="G61" s="2"/>
      <c r="H61" s="2"/>
      <c r="I61" s="2"/>
      <c r="J61" s="2"/>
      <c r="K61" s="2"/>
      <c r="L61" s="2"/>
      <c r="M61" s="8">
        <v>4</v>
      </c>
      <c r="N61" s="4"/>
      <c r="O61" s="2"/>
      <c r="P61" s="2"/>
      <c r="Q61" s="2"/>
      <c r="R61" s="2"/>
      <c r="S61" s="8">
        <v>4</v>
      </c>
      <c r="T61" s="14" t="s">
        <v>39</v>
      </c>
      <c r="U61" s="2"/>
    </row>
    <row r="62" spans="1:21" s="3" customFormat="1" ht="27" customHeight="1" x14ac:dyDescent="0.25">
      <c r="C62"/>
      <c r="D62"/>
      <c r="E62"/>
      <c r="F62"/>
      <c r="G62" s="2"/>
      <c r="H62" s="2"/>
      <c r="I62" s="2"/>
      <c r="J62" s="2"/>
      <c r="K62" s="2"/>
      <c r="L62" s="2"/>
      <c r="M62" s="8">
        <v>5</v>
      </c>
      <c r="N62" s="4"/>
      <c r="O62" s="2"/>
      <c r="P62" s="2"/>
      <c r="Q62" s="2"/>
      <c r="R62" s="2"/>
      <c r="S62" s="8">
        <v>5</v>
      </c>
      <c r="T62" s="14" t="s">
        <v>65</v>
      </c>
      <c r="U62" s="2"/>
    </row>
    <row r="63" spans="1:21" s="3" customFormat="1" ht="13.6" x14ac:dyDescent="0.25">
      <c r="C63"/>
      <c r="D63"/>
      <c r="E63"/>
      <c r="F63"/>
      <c r="G63" s="2"/>
      <c r="H63" s="2"/>
      <c r="I63" s="2"/>
      <c r="J63" s="2"/>
      <c r="K63" s="2"/>
      <c r="L63" s="2"/>
      <c r="M63" s="8">
        <v>6</v>
      </c>
      <c r="N63" s="4"/>
      <c r="O63" s="2"/>
      <c r="P63" s="2"/>
      <c r="Q63" s="2"/>
      <c r="R63" s="2"/>
      <c r="S63" s="8">
        <v>6</v>
      </c>
      <c r="T63" s="14" t="s">
        <v>14</v>
      </c>
      <c r="U63" s="2"/>
    </row>
    <row r="64" spans="1:21" s="3" customFormat="1" ht="13.6" x14ac:dyDescent="0.25">
      <c r="C64"/>
      <c r="D64"/>
      <c r="E64"/>
      <c r="F64"/>
    </row>
    <row r="65" spans="1:6" s="3" customFormat="1" ht="13.6" x14ac:dyDescent="0.25">
      <c r="C65"/>
      <c r="D65"/>
      <c r="E65"/>
      <c r="F65"/>
    </row>
    <row r="66" spans="1:6" s="3" customFormat="1" ht="13.6" hidden="1" x14ac:dyDescent="0.25">
      <c r="C66"/>
      <c r="D66"/>
      <c r="E66"/>
      <c r="F66"/>
    </row>
    <row r="67" spans="1:6" s="65" customFormat="1" hidden="1" x14ac:dyDescent="0.2">
      <c r="C67"/>
      <c r="D67"/>
      <c r="E67"/>
      <c r="F67"/>
    </row>
    <row r="68" spans="1:6" s="65" customFormat="1" hidden="1" x14ac:dyDescent="0.2">
      <c r="A68" s="64">
        <f>+Utils!$O$2</f>
        <v>11</v>
      </c>
      <c r="C68"/>
      <c r="D68"/>
      <c r="E68"/>
      <c r="F68"/>
    </row>
    <row r="69" spans="1:6" s="65" customFormat="1" hidden="1" x14ac:dyDescent="0.2">
      <c r="A69" s="65">
        <f>INDEX(Utils!$U$9:$U$49,A68)</f>
        <v>0</v>
      </c>
      <c r="C69"/>
      <c r="D69"/>
      <c r="E69"/>
      <c r="F69"/>
    </row>
    <row r="70" spans="1:6" hidden="1" x14ac:dyDescent="0.2"/>
    <row r="71" spans="1:6" hidden="1" x14ac:dyDescent="0.2"/>
    <row r="72" spans="1:6" hidden="1" x14ac:dyDescent="0.2"/>
    <row r="73" spans="1:6" hidden="1" x14ac:dyDescent="0.2"/>
    <row r="74" spans="1:6" hidden="1" x14ac:dyDescent="0.2"/>
    <row r="75" spans="1:6" hidden="1" x14ac:dyDescent="0.2"/>
    <row r="76" spans="1:6" hidden="1" x14ac:dyDescent="0.2"/>
    <row r="77" spans="1:6" hidden="1" x14ac:dyDescent="0.2"/>
    <row r="78" spans="1:6" hidden="1" x14ac:dyDescent="0.2"/>
  </sheetData>
  <sheetProtection algorithmName="SHA-512" hashValue="HYA7KHa8pUJu2xGl4+/5cDq5pS6TqOeIbEJHkE3R7SMkFv+f+vB+cnjPIsyx4jswrbqTGN/TRUsS/pdbYvdzQg==" saltValue="tXTAOlqXqPAsHv38Qi4CWg==" spinCount="100000" sheet="1" objects="1" scenarios="1"/>
  <mergeCells count="7">
    <mergeCell ref="S56:T56"/>
    <mergeCell ref="A1:C1"/>
    <mergeCell ref="G1:H1"/>
    <mergeCell ref="I1:J1"/>
    <mergeCell ref="M1:N1"/>
    <mergeCell ref="O1:P1"/>
    <mergeCell ref="A56:B56"/>
  </mergeCells>
  <conditionalFormatting sqref="A1:C1">
    <cfRule type="expression" dxfId="37" priority="1">
      <formula>$A$69=0</formula>
    </cfRule>
  </conditionalFormatting>
  <conditionalFormatting sqref="A2:XFD1048576">
    <cfRule type="expression" dxfId="36" priority="3" stopIfTrue="1">
      <formula>OR($A$69=0)</formula>
    </cfRule>
  </conditionalFormatting>
  <conditionalFormatting sqref="D1:R1">
    <cfRule type="expression" dxfId="35" priority="2">
      <formula>OR($A$69=0)</formula>
    </cfRule>
  </conditionalFormatting>
  <conditionalFormatting sqref="G3:G42">
    <cfRule type="cellIs" dxfId="34" priority="7" stopIfTrue="1" operator="notEqual">
      <formula>#REF!</formula>
    </cfRule>
  </conditionalFormatting>
  <conditionalFormatting sqref="H3:H42 N3:N42">
    <cfRule type="cellIs" dxfId="33" priority="6" stopIfTrue="1" operator="notEqual">
      <formula>1-$K$1</formula>
    </cfRule>
  </conditionalFormatting>
  <conditionalFormatting sqref="I3:I42">
    <cfRule type="cellIs" dxfId="32" priority="5" stopIfTrue="1" operator="notEqual">
      <formula>E3</formula>
    </cfRule>
  </conditionalFormatting>
  <conditionalFormatting sqref="M3:M42">
    <cfRule type="cellIs" dxfId="31" priority="4" stopIfTrue="1" operator="notEqual">
      <formula>G3</formula>
    </cfRule>
  </conditionalFormatting>
  <dataValidations count="3">
    <dataValidation type="list" allowBlank="1" showInputMessage="1" showErrorMessage="1" errorTitle="בודק מקצועי: נא בחר קוד נימוק" error="במידה והינך מעוניין בנימוק אחר, הקש 6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sqref="J3:J42 P3:P42" xr:uid="{00000000-0002-0000-0700-000000000000}">
      <formula1>$M$58:$M$63</formula1>
    </dataValidation>
    <dataValidation type="list" allowBlank="1" showErrorMessage="1" error="הצעת מחיר, _x000a_חוזה, _x000a_מחירון, _x000a_אמדן." promptTitle=" נא להקיש קוד עלות:" prompt="הצעת מחיר._x000a_חוזה._x000a_מחירון.   _x000a_ אמדן" sqref="D3:D42" xr:uid="{00000000-0002-0000-0700-000001000000}">
      <formula1>$B$58:$B$61</formula1>
    </dataValidation>
    <dataValidation type="decimal" allowBlank="1" showInputMessage="1" showErrorMessage="1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_x000a_" promptTitle="תא מחושב בנוסחה" prompt="אין להקליד נתונים בעמודה זו" sqref="I3:I42" xr:uid="{00000000-0002-0000-0700-000002000000}">
      <formula1>G3*H3</formula1>
      <formula2>G3*H3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Worksheet______6">
    <tabColor rgb="FFA1C0DD"/>
    <pageSetUpPr fitToPage="1"/>
  </sheetPr>
  <dimension ref="A1:BJ80"/>
  <sheetViews>
    <sheetView showGridLines="0" rightToLeft="1" zoomScale="90" zoomScaleNormal="90" workbookViewId="0"/>
  </sheetViews>
  <sheetFormatPr defaultColWidth="0" defaultRowHeight="15.65" zeroHeight="1" outlineLevelRow="1" outlineLevelCol="1" x14ac:dyDescent="0.2"/>
  <cols>
    <col min="1" max="1" width="2.75" style="414" customWidth="1"/>
    <col min="2" max="2" width="5.75" style="782" customWidth="1"/>
    <col min="3" max="3" width="25.375" style="414" customWidth="1"/>
    <col min="4" max="4" width="31" style="414" customWidth="1"/>
    <col min="5" max="5" width="9.875" style="414" customWidth="1"/>
    <col min="6" max="10" width="11.75" style="414" customWidth="1"/>
    <col min="11" max="11" width="14.625" style="414" customWidth="1"/>
    <col min="12" max="12" width="5.75" style="379" hidden="1" customWidth="1" outlineLevel="1"/>
    <col min="13" max="13" width="14.125" style="379" hidden="1" customWidth="1" outlineLevel="1"/>
    <col min="14" max="14" width="2.75" style="414" customWidth="1" collapsed="1"/>
    <col min="15" max="30" width="9.75" style="783" customWidth="1"/>
    <col min="31" max="31" width="2.75" style="414" customWidth="1"/>
    <col min="32" max="32" width="11.75" style="783" customWidth="1"/>
    <col min="33" max="33" width="12.75" style="414" hidden="1" customWidth="1" collapsed="1"/>
    <col min="34" max="34" width="12.75" style="414" customWidth="1" collapsed="1"/>
    <col min="35" max="35" width="2.75" style="379" customWidth="1"/>
    <col min="36" max="36" width="9.75" style="103" hidden="1" customWidth="1" outlineLevel="1"/>
    <col min="37" max="37" width="2.75" style="379" hidden="1" customWidth="1" outlineLevel="1"/>
    <col min="38" max="38" width="7.75" style="379" customWidth="1" collapsed="1"/>
    <col min="39" max="53" width="7.75" style="379" customWidth="1"/>
    <col min="54" max="54" width="2.75" style="379" customWidth="1"/>
    <col min="55" max="55" width="11.75" style="379" customWidth="1"/>
    <col min="56" max="56" width="12.625" style="784" customWidth="1"/>
    <col min="57" max="57" width="9.125" style="414" customWidth="1"/>
    <col min="58" max="58" width="14.25" style="414" customWidth="1"/>
    <col min="59" max="59" width="12.875" style="414" customWidth="1"/>
    <col min="60" max="60" width="44.125" style="414" customWidth="1"/>
    <col min="61" max="61" width="2.75" style="414" customWidth="1"/>
    <col min="62" max="62" width="0" style="414" hidden="1" customWidth="1"/>
    <col min="63" max="16384" width="9.125" style="414" hidden="1"/>
  </cols>
  <sheetData>
    <row r="1" spans="2:60" ht="16.3" thickBot="1" x14ac:dyDescent="0.25"/>
    <row r="2" spans="2:60" s="782" customFormat="1" ht="16.3" thickBot="1" x14ac:dyDescent="0.25">
      <c r="L2" s="468"/>
      <c r="M2" s="468"/>
      <c r="O2" s="1310" t="s">
        <v>288</v>
      </c>
      <c r="P2" s="1311"/>
      <c r="Q2" s="1311"/>
      <c r="R2" s="1311"/>
      <c r="S2" s="1311"/>
      <c r="T2" s="1311"/>
      <c r="U2" s="1311"/>
      <c r="V2" s="1311"/>
      <c r="W2" s="1311"/>
      <c r="X2" s="1311"/>
      <c r="Y2" s="1311"/>
      <c r="Z2" s="1311"/>
      <c r="AA2" s="1311"/>
      <c r="AB2" s="1311"/>
      <c r="AC2" s="1311"/>
      <c r="AD2" s="1312"/>
      <c r="AF2" s="785"/>
      <c r="AI2" s="468"/>
      <c r="AJ2" s="786"/>
      <c r="AK2" s="468"/>
      <c r="AL2" s="1435" t="s">
        <v>84</v>
      </c>
      <c r="AM2" s="1436"/>
      <c r="AN2" s="1436"/>
      <c r="AO2" s="1436"/>
      <c r="AP2" s="1436"/>
      <c r="AQ2" s="1436"/>
      <c r="AR2" s="1436"/>
      <c r="AS2" s="1436"/>
      <c r="AT2" s="1436"/>
      <c r="AU2" s="1436"/>
      <c r="AV2" s="1436"/>
      <c r="AW2" s="1436"/>
      <c r="AX2" s="1436"/>
      <c r="AY2" s="1436"/>
      <c r="AZ2" s="1436"/>
      <c r="BA2" s="1436"/>
      <c r="BB2" s="1436"/>
      <c r="BC2" s="1436"/>
      <c r="BD2" s="1436"/>
      <c r="BE2" s="1436"/>
      <c r="BF2" s="1436"/>
      <c r="BG2" s="1436"/>
      <c r="BH2" s="1437"/>
    </row>
    <row r="3" spans="2:60" ht="19.05" thickBot="1" x14ac:dyDescent="0.25">
      <c r="L3" s="418"/>
      <c r="M3" s="418"/>
    </row>
    <row r="4" spans="2:60" ht="19.55" customHeight="1" thickBot="1" x14ac:dyDescent="0.25">
      <c r="B4" s="1361" t="s">
        <v>104</v>
      </c>
      <c r="C4" s="1362"/>
      <c r="D4" s="1362"/>
      <c r="E4" s="1362"/>
      <c r="F4" s="1362"/>
      <c r="G4" s="1362"/>
      <c r="H4" s="1362"/>
      <c r="I4" s="1362"/>
      <c r="J4" s="1362"/>
      <c r="K4" s="1363"/>
      <c r="L4" s="1342" t="s">
        <v>228</v>
      </c>
      <c r="M4" s="1402"/>
      <c r="AL4" s="1332" t="s">
        <v>233</v>
      </c>
      <c r="AM4" s="1333"/>
      <c r="AN4" s="1333"/>
      <c r="AO4" s="1333"/>
      <c r="AP4" s="1333"/>
      <c r="AQ4" s="1333"/>
      <c r="AR4" s="1333"/>
      <c r="AS4" s="1333"/>
      <c r="AT4" s="1333"/>
      <c r="AU4" s="1333"/>
      <c r="AV4" s="1333"/>
      <c r="AW4" s="1333"/>
      <c r="AX4" s="1333"/>
      <c r="AY4" s="1333"/>
      <c r="AZ4" s="1333"/>
      <c r="BA4" s="1334"/>
      <c r="BC4" s="1431" t="s">
        <v>90</v>
      </c>
      <c r="BD4" s="1432"/>
      <c r="BE4" s="1432"/>
      <c r="BF4" s="1432"/>
      <c r="BG4" s="1432"/>
      <c r="BH4" s="794" t="s">
        <v>65</v>
      </c>
    </row>
    <row r="5" spans="2:60" ht="19.05" thickBot="1" x14ac:dyDescent="0.25">
      <c r="B5" s="1422" t="s">
        <v>406</v>
      </c>
      <c r="C5" s="1423"/>
      <c r="D5" s="1423"/>
      <c r="E5" s="1423"/>
      <c r="F5" s="1423"/>
      <c r="G5" s="1423"/>
      <c r="H5" s="1423"/>
      <c r="I5" s="1423"/>
      <c r="J5" s="1423"/>
      <c r="K5" s="1424"/>
      <c r="L5" s="1344"/>
      <c r="M5" s="1403"/>
      <c r="AL5" s="908">
        <v>0</v>
      </c>
      <c r="AM5" s="919">
        <v>0</v>
      </c>
      <c r="AN5" s="919">
        <v>0</v>
      </c>
      <c r="AO5" s="919">
        <v>0</v>
      </c>
      <c r="AP5" s="919">
        <v>0</v>
      </c>
      <c r="AQ5" s="919">
        <v>0</v>
      </c>
      <c r="AR5" s="919">
        <v>0</v>
      </c>
      <c r="AS5" s="919">
        <v>0</v>
      </c>
      <c r="AT5" s="919">
        <v>0</v>
      </c>
      <c r="AU5" s="919">
        <v>0</v>
      </c>
      <c r="AV5" s="919">
        <v>0</v>
      </c>
      <c r="AW5" s="919">
        <v>0</v>
      </c>
      <c r="AX5" s="919">
        <v>0</v>
      </c>
      <c r="AY5" s="919">
        <v>0</v>
      </c>
      <c r="AZ5" s="919">
        <v>0</v>
      </c>
      <c r="BA5" s="920">
        <v>0</v>
      </c>
      <c r="BC5" s="1433"/>
      <c r="BD5" s="1434"/>
      <c r="BE5" s="1434"/>
      <c r="BF5" s="1434"/>
      <c r="BG5" s="1434"/>
      <c r="BH5" s="420"/>
    </row>
    <row r="6" spans="2:60" s="782" customFormat="1" ht="14.95" customHeight="1" x14ac:dyDescent="0.2">
      <c r="B6" s="1406" t="s">
        <v>0</v>
      </c>
      <c r="C6" s="1425" t="s">
        <v>49</v>
      </c>
      <c r="D6" s="1414" t="s">
        <v>116</v>
      </c>
      <c r="E6" s="1414" t="s">
        <v>391</v>
      </c>
      <c r="F6" s="1414" t="s">
        <v>103</v>
      </c>
      <c r="G6" s="1414" t="s">
        <v>134</v>
      </c>
      <c r="H6" s="1414" t="s">
        <v>135</v>
      </c>
      <c r="I6" s="1414" t="s">
        <v>115</v>
      </c>
      <c r="J6" s="1414" t="s">
        <v>384</v>
      </c>
      <c r="K6" s="1416" t="s">
        <v>292</v>
      </c>
      <c r="L6" s="1419" t="s">
        <v>277</v>
      </c>
      <c r="M6" s="853" t="s">
        <v>462</v>
      </c>
      <c r="O6" s="1133" t="s">
        <v>301</v>
      </c>
      <c r="P6" s="1136" t="s">
        <v>302</v>
      </c>
      <c r="Q6" s="1136" t="s">
        <v>303</v>
      </c>
      <c r="R6" s="1136" t="s">
        <v>304</v>
      </c>
      <c r="S6" s="1136" t="s">
        <v>305</v>
      </c>
      <c r="T6" s="1136" t="s">
        <v>306</v>
      </c>
      <c r="U6" s="1136" t="s">
        <v>307</v>
      </c>
      <c r="V6" s="1136" t="s">
        <v>308</v>
      </c>
      <c r="W6" s="1136" t="s">
        <v>309</v>
      </c>
      <c r="X6" s="1136" t="s">
        <v>310</v>
      </c>
      <c r="Y6" s="1136" t="s">
        <v>311</v>
      </c>
      <c r="Z6" s="1136" t="s">
        <v>312</v>
      </c>
      <c r="AA6" s="1136" t="s">
        <v>313</v>
      </c>
      <c r="AB6" s="1136" t="s">
        <v>314</v>
      </c>
      <c r="AC6" s="1136" t="s">
        <v>315</v>
      </c>
      <c r="AD6" s="1139" t="s">
        <v>316</v>
      </c>
      <c r="AF6" s="1133" t="s">
        <v>248</v>
      </c>
      <c r="AG6" s="1136" t="s">
        <v>35</v>
      </c>
      <c r="AH6" s="1139" t="s">
        <v>287</v>
      </c>
      <c r="AI6" s="468"/>
      <c r="AJ6" s="1411" t="s">
        <v>295</v>
      </c>
      <c r="AK6" s="468"/>
      <c r="AL6" s="1409" t="s">
        <v>301</v>
      </c>
      <c r="AM6" s="1404" t="s">
        <v>302</v>
      </c>
      <c r="AN6" s="1404" t="s">
        <v>303</v>
      </c>
      <c r="AO6" s="1404" t="s">
        <v>304</v>
      </c>
      <c r="AP6" s="1404" t="s">
        <v>305</v>
      </c>
      <c r="AQ6" s="1404" t="s">
        <v>306</v>
      </c>
      <c r="AR6" s="1404" t="s">
        <v>307</v>
      </c>
      <c r="AS6" s="1404" t="s">
        <v>308</v>
      </c>
      <c r="AT6" s="1404" t="s">
        <v>309</v>
      </c>
      <c r="AU6" s="1404" t="s">
        <v>310</v>
      </c>
      <c r="AV6" s="1404" t="s">
        <v>311</v>
      </c>
      <c r="AW6" s="1404" t="s">
        <v>312</v>
      </c>
      <c r="AX6" s="1404" t="s">
        <v>313</v>
      </c>
      <c r="AY6" s="1404" t="s">
        <v>314</v>
      </c>
      <c r="AZ6" s="1404" t="s">
        <v>315</v>
      </c>
      <c r="BA6" s="1444" t="s">
        <v>316</v>
      </c>
      <c r="BB6" s="468"/>
      <c r="BC6" s="1441" t="s">
        <v>92</v>
      </c>
      <c r="BD6" s="1438" t="s">
        <v>119</v>
      </c>
      <c r="BE6" s="1438" t="s">
        <v>34</v>
      </c>
      <c r="BF6" s="1438" t="s">
        <v>294</v>
      </c>
      <c r="BG6" s="1438" t="s">
        <v>91</v>
      </c>
      <c r="BH6" s="1428" t="s">
        <v>16</v>
      </c>
    </row>
    <row r="7" spans="2:60" s="782" customFormat="1" ht="14.95" customHeight="1" x14ac:dyDescent="0.2">
      <c r="B7" s="1407"/>
      <c r="C7" s="1426"/>
      <c r="D7" s="1106"/>
      <c r="E7" s="1106"/>
      <c r="F7" s="1106"/>
      <c r="G7" s="1106"/>
      <c r="H7" s="1106"/>
      <c r="I7" s="1106"/>
      <c r="J7" s="1106"/>
      <c r="K7" s="1417"/>
      <c r="L7" s="1420"/>
      <c r="M7" s="871" t="s">
        <v>468</v>
      </c>
      <c r="O7" s="1134"/>
      <c r="P7" s="1137"/>
      <c r="Q7" s="1137"/>
      <c r="R7" s="1137"/>
      <c r="S7" s="1137"/>
      <c r="T7" s="1137"/>
      <c r="U7" s="1137"/>
      <c r="V7" s="1137"/>
      <c r="W7" s="1137"/>
      <c r="X7" s="1137"/>
      <c r="Y7" s="1137"/>
      <c r="Z7" s="1137"/>
      <c r="AA7" s="1137"/>
      <c r="AB7" s="1137"/>
      <c r="AC7" s="1137"/>
      <c r="AD7" s="1140"/>
      <c r="AF7" s="1134"/>
      <c r="AG7" s="1137"/>
      <c r="AH7" s="1140"/>
      <c r="AI7" s="468"/>
      <c r="AJ7" s="1412"/>
      <c r="AK7" s="468"/>
      <c r="AL7" s="1409"/>
      <c r="AM7" s="1404"/>
      <c r="AN7" s="1404"/>
      <c r="AO7" s="1404"/>
      <c r="AP7" s="1404"/>
      <c r="AQ7" s="1404"/>
      <c r="AR7" s="1404"/>
      <c r="AS7" s="1404"/>
      <c r="AT7" s="1404"/>
      <c r="AU7" s="1404"/>
      <c r="AV7" s="1404"/>
      <c r="AW7" s="1404"/>
      <c r="AX7" s="1404"/>
      <c r="AY7" s="1404"/>
      <c r="AZ7" s="1404"/>
      <c r="BA7" s="1444"/>
      <c r="BB7" s="468"/>
      <c r="BC7" s="1442"/>
      <c r="BD7" s="1439"/>
      <c r="BE7" s="1439"/>
      <c r="BF7" s="1439"/>
      <c r="BG7" s="1439"/>
      <c r="BH7" s="1429"/>
    </row>
    <row r="8" spans="2:60" s="787" customFormat="1" ht="14.95" customHeight="1" thickBot="1" x14ac:dyDescent="0.25">
      <c r="B8" s="1408"/>
      <c r="C8" s="1427"/>
      <c r="D8" s="1415"/>
      <c r="E8" s="1415"/>
      <c r="F8" s="1415"/>
      <c r="G8" s="1415"/>
      <c r="H8" s="1415"/>
      <c r="I8" s="1415"/>
      <c r="J8" s="1415"/>
      <c r="K8" s="1418"/>
      <c r="L8" s="1421"/>
      <c r="M8" s="895">
        <f>COLUMN(AL6)-COLUMN(O6)</f>
        <v>23</v>
      </c>
      <c r="N8" s="782"/>
      <c r="O8" s="1135"/>
      <c r="P8" s="1138"/>
      <c r="Q8" s="1138"/>
      <c r="R8" s="1138"/>
      <c r="S8" s="1138"/>
      <c r="T8" s="1138"/>
      <c r="U8" s="1138"/>
      <c r="V8" s="1138"/>
      <c r="W8" s="1138"/>
      <c r="X8" s="1138"/>
      <c r="Y8" s="1138"/>
      <c r="Z8" s="1138"/>
      <c r="AA8" s="1138"/>
      <c r="AB8" s="1138"/>
      <c r="AC8" s="1138"/>
      <c r="AD8" s="1141"/>
      <c r="AE8" s="782"/>
      <c r="AF8" s="1135"/>
      <c r="AG8" s="1138"/>
      <c r="AH8" s="1141"/>
      <c r="AJ8" s="1413"/>
      <c r="AL8" s="1410"/>
      <c r="AM8" s="1405"/>
      <c r="AN8" s="1405"/>
      <c r="AO8" s="1405"/>
      <c r="AP8" s="1405"/>
      <c r="AQ8" s="1405"/>
      <c r="AR8" s="1405"/>
      <c r="AS8" s="1405"/>
      <c r="AT8" s="1405"/>
      <c r="AU8" s="1405"/>
      <c r="AV8" s="1405"/>
      <c r="AW8" s="1405"/>
      <c r="AX8" s="1405"/>
      <c r="AY8" s="1405"/>
      <c r="AZ8" s="1405"/>
      <c r="BA8" s="1445"/>
      <c r="BC8" s="1443"/>
      <c r="BD8" s="1440"/>
      <c r="BE8" s="1440"/>
      <c r="BF8" s="1440"/>
      <c r="BG8" s="1440"/>
      <c r="BH8" s="1430"/>
    </row>
    <row r="9" spans="2:60" ht="14.95" customHeight="1" x14ac:dyDescent="0.2">
      <c r="B9" s="490">
        <v>1</v>
      </c>
      <c r="C9" s="638"/>
      <c r="D9" s="639"/>
      <c r="E9" s="567"/>
      <c r="F9" s="591"/>
      <c r="G9" s="568"/>
      <c r="H9" s="778"/>
      <c r="I9" s="594"/>
      <c r="J9" s="779"/>
      <c r="K9" s="923"/>
      <c r="L9" s="396">
        <f>IF(COUNTBLANK(C9:E9)+COUNTBLANK(G9:J9)&gt;0,0,1)</f>
        <v>0</v>
      </c>
      <c r="M9" s="918" t="str">
        <f>ADDRESS(ROW(),COLUMN()+2)&amp;":"&amp;ADDRESS(ROW(),COLUMN()+17)</f>
        <v>$O$9:$AD$9</v>
      </c>
      <c r="O9" s="581"/>
      <c r="P9" s="582"/>
      <c r="Q9" s="582"/>
      <c r="R9" s="582"/>
      <c r="S9" s="582"/>
      <c r="T9" s="582"/>
      <c r="U9" s="582"/>
      <c r="V9" s="582"/>
      <c r="W9" s="582"/>
      <c r="X9" s="582"/>
      <c r="Y9" s="582"/>
      <c r="Z9" s="582"/>
      <c r="AA9" s="582"/>
      <c r="AB9" s="582"/>
      <c r="AC9" s="582"/>
      <c r="AD9" s="586"/>
      <c r="AF9" s="421" t="str">
        <f t="shared" ref="AF9:AF40" ca="1" si="0">IF($L9=1,SUMIFS(INDIRECT(M9),wp_act, "=1" ),"")</f>
        <v/>
      </c>
      <c r="AG9" s="422" t="str">
        <f>IF(L9=1, G9*H9*AF9, "")</f>
        <v/>
      </c>
      <c r="AH9" s="423" t="str">
        <f t="shared" ref="AH9:AH40" si="1">IF(AND(L9=1,E9="פטנט"),MIN(MAX(shonot_max_cost_pattent-K9,0),AG9), AG9)</f>
        <v/>
      </c>
      <c r="AI9" s="414"/>
      <c r="AJ9" s="780" t="str">
        <f>IF(L9=1, IF(BC9&lt;&gt;0,BF9/BC9, 0), "")</f>
        <v/>
      </c>
      <c r="AK9" s="414"/>
      <c r="AL9" s="875" t="str" cm="1">
        <f t="array" aca="1" ref="AL9" ca="1">IF(AND($L9=1,ISNUMBER(INDIRECT(ADDRESS(ROW(),COLUMN()-_shon_perc_gap)))), INDIRECT(ADDRESS(ROW(),COLUMN()-_shon_perc_gap))*(1-AL$5)*(1-$BH$5), "")</f>
        <v/>
      </c>
      <c r="AM9" s="876" t="str" cm="1">
        <f t="array" aca="1" ref="AM9" ca="1">IF(AND($L9=1,ISNUMBER(INDIRECT(ADDRESS(ROW(),COLUMN()-_shon_perc_gap)))), INDIRECT(ADDRESS(ROW(),COLUMN()-_shon_perc_gap))*(1-AM$5)*(1-$BH$5), "")</f>
        <v/>
      </c>
      <c r="AN9" s="876" t="str" cm="1">
        <f t="array" aca="1" ref="AN9" ca="1">IF(AND($L9=1,ISNUMBER(INDIRECT(ADDRESS(ROW(),COLUMN()-_shon_perc_gap)))), INDIRECT(ADDRESS(ROW(),COLUMN()-_shon_perc_gap))*(1-AN$5)*(1-$BH$5), "")</f>
        <v/>
      </c>
      <c r="AO9" s="876" t="str" cm="1">
        <f t="array" aca="1" ref="AO9" ca="1">IF(AND($L9=1,ISNUMBER(INDIRECT(ADDRESS(ROW(),COLUMN()-_shon_perc_gap)))), INDIRECT(ADDRESS(ROW(),COLUMN()-_shon_perc_gap))*(1-AO$5)*(1-$BH$5), "")</f>
        <v/>
      </c>
      <c r="AP9" s="876" t="str" cm="1">
        <f t="array" aca="1" ref="AP9" ca="1">IF(AND($L9=1,ISNUMBER(INDIRECT(ADDRESS(ROW(),COLUMN()-_shon_perc_gap)))), INDIRECT(ADDRESS(ROW(),COLUMN()-_shon_perc_gap))*(1-AP$5)*(1-$BH$5), "")</f>
        <v/>
      </c>
      <c r="AQ9" s="876" t="str" cm="1">
        <f t="array" aca="1" ref="AQ9" ca="1">IF(AND($L9=1,ISNUMBER(INDIRECT(ADDRESS(ROW(),COLUMN()-_shon_perc_gap)))), INDIRECT(ADDRESS(ROW(),COLUMN()-_shon_perc_gap))*(1-AQ$5)*(1-$BH$5), "")</f>
        <v/>
      </c>
      <c r="AR9" s="876" t="str" cm="1">
        <f t="array" aca="1" ref="AR9" ca="1">IF(AND($L9=1,ISNUMBER(INDIRECT(ADDRESS(ROW(),COLUMN()-_shon_perc_gap)))), INDIRECT(ADDRESS(ROW(),COLUMN()-_shon_perc_gap))*(1-AR$5)*(1-$BH$5), "")</f>
        <v/>
      </c>
      <c r="AS9" s="876" t="str" cm="1">
        <f t="array" aca="1" ref="AS9" ca="1">IF(AND($L9=1,ISNUMBER(INDIRECT(ADDRESS(ROW(),COLUMN()-_shon_perc_gap)))), INDIRECT(ADDRESS(ROW(),COLUMN()-_shon_perc_gap))*(1-AS$5)*(1-$BH$5), "")</f>
        <v/>
      </c>
      <c r="AT9" s="876" t="str" cm="1">
        <f t="array" aca="1" ref="AT9" ca="1">IF(AND($L9=1,ISNUMBER(INDIRECT(ADDRESS(ROW(),COLUMN()-_shon_perc_gap)))), INDIRECT(ADDRESS(ROW(),COLUMN()-_shon_perc_gap))*(1-AT$5)*(1-$BH$5), "")</f>
        <v/>
      </c>
      <c r="AU9" s="876" t="str" cm="1">
        <f t="array" aca="1" ref="AU9" ca="1">IF(AND($L9=1,ISNUMBER(INDIRECT(ADDRESS(ROW(),COLUMN()-_shon_perc_gap)))), INDIRECT(ADDRESS(ROW(),COLUMN()-_shon_perc_gap))*(1-AU$5)*(1-$BH$5), "")</f>
        <v/>
      </c>
      <c r="AV9" s="876" t="str" cm="1">
        <f t="array" aca="1" ref="AV9" ca="1">IF(AND($L9=1,ISNUMBER(INDIRECT(ADDRESS(ROW(),COLUMN()-_shon_perc_gap)))), INDIRECT(ADDRESS(ROW(),COLUMN()-_shon_perc_gap))*(1-AV$5)*(1-$BH$5), "")</f>
        <v/>
      </c>
      <c r="AW9" s="876" t="str" cm="1">
        <f t="array" aca="1" ref="AW9" ca="1">IF(AND($L9=1,ISNUMBER(INDIRECT(ADDRESS(ROW(),COLUMN()-_shon_perc_gap)))), INDIRECT(ADDRESS(ROW(),COLUMN()-_shon_perc_gap))*(1-AW$5)*(1-$BH$5), "")</f>
        <v/>
      </c>
      <c r="AX9" s="876" t="str" cm="1">
        <f t="array" aca="1" ref="AX9" ca="1">IF(AND($L9=1,ISNUMBER(INDIRECT(ADDRESS(ROW(),COLUMN()-_shon_perc_gap)))), INDIRECT(ADDRESS(ROW(),COLUMN()-_shon_perc_gap))*(1-AX$5)*(1-$BH$5), "")</f>
        <v/>
      </c>
      <c r="AY9" s="876" t="str" cm="1">
        <f t="array" aca="1" ref="AY9" ca="1">IF(AND($L9=1,ISNUMBER(INDIRECT(ADDRESS(ROW(),COLUMN()-_shon_perc_gap)))), INDIRECT(ADDRESS(ROW(),COLUMN()-_shon_perc_gap))*(1-AY$5)*(1-$BH$5), "")</f>
        <v/>
      </c>
      <c r="AZ9" s="876" t="str" cm="1">
        <f t="array" aca="1" ref="AZ9" ca="1">IF(AND($L9=1,ISNUMBER(INDIRECT(ADDRESS(ROW(),COLUMN()-_shon_perc_gap)))), INDIRECT(ADDRESS(ROW(),COLUMN()-_shon_perc_gap))*(1-AZ$5)*(1-$BH$5), "")</f>
        <v/>
      </c>
      <c r="BA9" s="877" t="str" cm="1">
        <f t="array" aca="1" ref="BA9" ca="1">IF(AND($L9=1,ISNUMBER(INDIRECT(ADDRESS(ROW(),COLUMN()-_shon_perc_gap)))), INDIRECT(ADDRESS(ROW(),COLUMN()-_shon_perc_gap))*(1-BA$5)*(1-$BH$5), "")</f>
        <v/>
      </c>
      <c r="BB9" s="414"/>
      <c r="BC9" s="424" t="str">
        <f t="shared" ref="BC9" si="2">IF($L9=1,SUMIFS(AL9:BA9,wp_act, "=1" ),"")</f>
        <v/>
      </c>
      <c r="BD9" s="323" t="str">
        <f t="shared" ref="BD9:BD40" si="3">IF(L9=1, AH9/H9,"")</f>
        <v/>
      </c>
      <c r="BE9" s="425" t="str">
        <f t="shared" ref="BE9:BE40" si="4">IF(L9,H9,"")</f>
        <v/>
      </c>
      <c r="BF9" s="426" t="str">
        <f t="shared" ref="BF9:BF40" si="5">IF(L9=1, BD9*BE9*BC9, "")</f>
        <v/>
      </c>
      <c r="BG9" s="332"/>
      <c r="BH9" s="427" t="str">
        <f t="shared" ref="BH9:BH40" si="6">IF(BG9&gt;0,(VLOOKUP(BG9,shonot_tavlat_nimukim,2,0)),"")</f>
        <v/>
      </c>
    </row>
    <row r="10" spans="2:60" ht="14.95" customHeight="1" x14ac:dyDescent="0.2">
      <c r="B10" s="490">
        <v>2</v>
      </c>
      <c r="C10" s="640"/>
      <c r="D10" s="641"/>
      <c r="E10" s="599"/>
      <c r="F10" s="599"/>
      <c r="G10" s="575"/>
      <c r="H10" s="781"/>
      <c r="I10" s="576"/>
      <c r="J10" s="575"/>
      <c r="K10" s="924"/>
      <c r="L10" s="914">
        <f>IF(COUNTBLANK(C10:E10)+COUNTBLANK(G10:J10)&gt;0,0,1)</f>
        <v>0</v>
      </c>
      <c r="M10" s="918" t="str">
        <f t="shared" ref="M10:M73" si="7">ADDRESS(ROW(),COLUMN()+2)&amp;":"&amp;ADDRESS(ROW(),COLUMN()+17)</f>
        <v>$O$10:$AD$10</v>
      </c>
      <c r="O10" s="584"/>
      <c r="P10" s="585"/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6"/>
      <c r="AF10" s="421" t="str">
        <f t="shared" ca="1" si="0"/>
        <v/>
      </c>
      <c r="AG10" s="422" t="str">
        <f t="shared" ref="AG10:AG73" si="8">IF(L10=1, G10*H10*AF10, "")</f>
        <v/>
      </c>
      <c r="AH10" s="423" t="str">
        <f t="shared" si="1"/>
        <v/>
      </c>
      <c r="AI10" s="414"/>
      <c r="AJ10" s="780" t="str">
        <f t="shared" ref="AJ10:AJ73" si="9">IF(L10=1, IF(BC10&lt;&gt;0,BF10/BC10, 0), "")</f>
        <v/>
      </c>
      <c r="AK10" s="414"/>
      <c r="AL10" s="159" t="str" cm="1">
        <f t="array" aca="1" ref="AL10" ca="1">IF(AND($L10=1,ISNUMBER(INDIRECT(ADDRESS(ROW(),COLUMN()-_shon_perc_gap)))), INDIRECT(ADDRESS(ROW(),COLUMN()-_shon_perc_gap))*(1-AL$5)*(1-$BH$5), "")</f>
        <v/>
      </c>
      <c r="AM10" s="160" t="str" cm="1">
        <f t="array" aca="1" ref="AM10" ca="1">IF(AND($L10=1,ISNUMBER(INDIRECT(ADDRESS(ROW(),COLUMN()-_shon_perc_gap)))), INDIRECT(ADDRESS(ROW(),COLUMN()-_shon_perc_gap))*(1-AM$5)*(1-$BH$5), "")</f>
        <v/>
      </c>
      <c r="AN10" s="160" t="str" cm="1">
        <f t="array" aca="1" ref="AN10" ca="1">IF(AND($L10=1,ISNUMBER(INDIRECT(ADDRESS(ROW(),COLUMN()-_shon_perc_gap)))), INDIRECT(ADDRESS(ROW(),COLUMN()-_shon_perc_gap))*(1-AN$5)*(1-$BH$5), "")</f>
        <v/>
      </c>
      <c r="AO10" s="160" t="str" cm="1">
        <f t="array" aca="1" ref="AO10" ca="1">IF(AND($L10=1,ISNUMBER(INDIRECT(ADDRESS(ROW(),COLUMN()-_shon_perc_gap)))), INDIRECT(ADDRESS(ROW(),COLUMN()-_shon_perc_gap))*(1-AO$5)*(1-$BH$5), "")</f>
        <v/>
      </c>
      <c r="AP10" s="160" t="str" cm="1">
        <f t="array" aca="1" ref="AP10" ca="1">IF(AND($L10=1,ISNUMBER(INDIRECT(ADDRESS(ROW(),COLUMN()-_shon_perc_gap)))), INDIRECT(ADDRESS(ROW(),COLUMN()-_shon_perc_gap))*(1-AP$5)*(1-$BH$5), "")</f>
        <v/>
      </c>
      <c r="AQ10" s="160" t="str" cm="1">
        <f t="array" aca="1" ref="AQ10" ca="1">IF(AND($L10=1,ISNUMBER(INDIRECT(ADDRESS(ROW(),COLUMN()-_shon_perc_gap)))), INDIRECT(ADDRESS(ROW(),COLUMN()-_shon_perc_gap))*(1-AQ$5)*(1-$BH$5), "")</f>
        <v/>
      </c>
      <c r="AR10" s="160" t="str" cm="1">
        <f t="array" aca="1" ref="AR10" ca="1">IF(AND($L10=1,ISNUMBER(INDIRECT(ADDRESS(ROW(),COLUMN()-_shon_perc_gap)))), INDIRECT(ADDRESS(ROW(),COLUMN()-_shon_perc_gap))*(1-AR$5)*(1-$BH$5), "")</f>
        <v/>
      </c>
      <c r="AS10" s="160" t="str" cm="1">
        <f t="array" aca="1" ref="AS10" ca="1">IF(AND($L10=1,ISNUMBER(INDIRECT(ADDRESS(ROW(),COLUMN()-_shon_perc_gap)))), INDIRECT(ADDRESS(ROW(),COLUMN()-_shon_perc_gap))*(1-AS$5)*(1-$BH$5), "")</f>
        <v/>
      </c>
      <c r="AT10" s="160" t="str" cm="1">
        <f t="array" aca="1" ref="AT10" ca="1">IF(AND($L10=1,ISNUMBER(INDIRECT(ADDRESS(ROW(),COLUMN()-_shon_perc_gap)))), INDIRECT(ADDRESS(ROW(),COLUMN()-_shon_perc_gap))*(1-AT$5)*(1-$BH$5), "")</f>
        <v/>
      </c>
      <c r="AU10" s="160" t="str" cm="1">
        <f t="array" aca="1" ref="AU10" ca="1">IF(AND($L10=1,ISNUMBER(INDIRECT(ADDRESS(ROW(),COLUMN()-_shon_perc_gap)))), INDIRECT(ADDRESS(ROW(),COLUMN()-_shon_perc_gap))*(1-AU$5)*(1-$BH$5), "")</f>
        <v/>
      </c>
      <c r="AV10" s="160" t="str" cm="1">
        <f t="array" aca="1" ref="AV10" ca="1">IF(AND($L10=1,ISNUMBER(INDIRECT(ADDRESS(ROW(),COLUMN()-_shon_perc_gap)))), INDIRECT(ADDRESS(ROW(),COLUMN()-_shon_perc_gap))*(1-AV$5)*(1-$BH$5), "")</f>
        <v/>
      </c>
      <c r="AW10" s="160" t="str" cm="1">
        <f t="array" aca="1" ref="AW10" ca="1">IF(AND($L10=1,ISNUMBER(INDIRECT(ADDRESS(ROW(),COLUMN()-_shon_perc_gap)))), INDIRECT(ADDRESS(ROW(),COLUMN()-_shon_perc_gap))*(1-AW$5)*(1-$BH$5), "")</f>
        <v/>
      </c>
      <c r="AX10" s="160" t="str" cm="1">
        <f t="array" aca="1" ref="AX10" ca="1">IF(AND($L10=1,ISNUMBER(INDIRECT(ADDRESS(ROW(),COLUMN()-_shon_perc_gap)))), INDIRECT(ADDRESS(ROW(),COLUMN()-_shon_perc_gap))*(1-AX$5)*(1-$BH$5), "")</f>
        <v/>
      </c>
      <c r="AY10" s="160" t="str" cm="1">
        <f t="array" aca="1" ref="AY10" ca="1">IF(AND($L10=1,ISNUMBER(INDIRECT(ADDRESS(ROW(),COLUMN()-_shon_perc_gap)))), INDIRECT(ADDRESS(ROW(),COLUMN()-_shon_perc_gap))*(1-AY$5)*(1-$BH$5), "")</f>
        <v/>
      </c>
      <c r="AZ10" s="160" t="str" cm="1">
        <f t="array" aca="1" ref="AZ10" ca="1">IF(AND($L10=1,ISNUMBER(INDIRECT(ADDRESS(ROW(),COLUMN()-_shon_perc_gap)))), INDIRECT(ADDRESS(ROW(),COLUMN()-_shon_perc_gap))*(1-AZ$5)*(1-$BH$5), "")</f>
        <v/>
      </c>
      <c r="BA10" s="161" t="str" cm="1">
        <f t="array" aca="1" ref="BA10" ca="1">IF(AND($L10=1,ISNUMBER(INDIRECT(ADDRESS(ROW(),COLUMN()-_shon_perc_gap)))), INDIRECT(ADDRESS(ROW(),COLUMN()-_shon_perc_gap))*(1-BA$5)*(1-$BH$5), "")</f>
        <v/>
      </c>
      <c r="BB10" s="414"/>
      <c r="BC10" s="398" t="str">
        <f t="shared" ref="BC10:BC73" si="10">IF($L10=1,SUMIFS(AL10:BA10,wp_act, "=1" ),"")</f>
        <v/>
      </c>
      <c r="BD10" s="247" t="str">
        <f t="shared" si="3"/>
        <v/>
      </c>
      <c r="BE10" s="428" t="str">
        <f t="shared" si="4"/>
        <v/>
      </c>
      <c r="BF10" s="429" t="str">
        <f t="shared" si="5"/>
        <v/>
      </c>
      <c r="BG10" s="336"/>
      <c r="BH10" s="430" t="str">
        <f t="shared" si="6"/>
        <v/>
      </c>
    </row>
    <row r="11" spans="2:60" ht="14.95" customHeight="1" x14ac:dyDescent="0.2">
      <c r="B11" s="490">
        <v>3</v>
      </c>
      <c r="C11" s="640"/>
      <c r="D11" s="641"/>
      <c r="E11" s="599"/>
      <c r="F11" s="599"/>
      <c r="G11" s="575"/>
      <c r="H11" s="781"/>
      <c r="I11" s="576"/>
      <c r="J11" s="575"/>
      <c r="K11" s="924"/>
      <c r="L11" s="914">
        <f t="shared" ref="L11:L74" si="11">IF(COUNTBLANK(C11:E11)+COUNTBLANK(G11:J11)&gt;0,0,1)</f>
        <v>0</v>
      </c>
      <c r="M11" s="918" t="str">
        <f t="shared" si="7"/>
        <v>$O$11:$AD$11</v>
      </c>
      <c r="O11" s="584"/>
      <c r="P11" s="585"/>
      <c r="Q11" s="585"/>
      <c r="R11" s="585"/>
      <c r="S11" s="585"/>
      <c r="T11" s="585"/>
      <c r="U11" s="585"/>
      <c r="V11" s="585"/>
      <c r="W11" s="585"/>
      <c r="X11" s="585"/>
      <c r="Y11" s="585"/>
      <c r="Z11" s="585"/>
      <c r="AA11" s="585"/>
      <c r="AB11" s="585"/>
      <c r="AC11" s="585"/>
      <c r="AD11" s="586"/>
      <c r="AF11" s="421" t="str">
        <f t="shared" ca="1" si="0"/>
        <v/>
      </c>
      <c r="AG11" s="422" t="str">
        <f t="shared" si="8"/>
        <v/>
      </c>
      <c r="AH11" s="423" t="str">
        <f t="shared" si="1"/>
        <v/>
      </c>
      <c r="AI11" s="414"/>
      <c r="AJ11" s="780" t="str">
        <f t="shared" si="9"/>
        <v/>
      </c>
      <c r="AK11" s="414"/>
      <c r="AL11" s="159" t="str" cm="1">
        <f t="array" aca="1" ref="AL11" ca="1">IF(AND($L11=1,ISNUMBER(INDIRECT(ADDRESS(ROW(),COLUMN()-_shon_perc_gap)))), INDIRECT(ADDRESS(ROW(),COLUMN()-_shon_perc_gap))*(1-AL$5)*(1-$BH$5), "")</f>
        <v/>
      </c>
      <c r="AM11" s="160" t="str" cm="1">
        <f t="array" aca="1" ref="AM11" ca="1">IF(AND($L11=1,ISNUMBER(INDIRECT(ADDRESS(ROW(),COLUMN()-_shon_perc_gap)))), INDIRECT(ADDRESS(ROW(),COLUMN()-_shon_perc_gap))*(1-AM$5)*(1-$BH$5), "")</f>
        <v/>
      </c>
      <c r="AN11" s="160" t="str" cm="1">
        <f t="array" aca="1" ref="AN11" ca="1">IF(AND($L11=1,ISNUMBER(INDIRECT(ADDRESS(ROW(),COLUMN()-_shon_perc_gap)))), INDIRECT(ADDRESS(ROW(),COLUMN()-_shon_perc_gap))*(1-AN$5)*(1-$BH$5), "")</f>
        <v/>
      </c>
      <c r="AO11" s="160" t="str" cm="1">
        <f t="array" aca="1" ref="AO11" ca="1">IF(AND($L11=1,ISNUMBER(INDIRECT(ADDRESS(ROW(),COLUMN()-_shon_perc_gap)))), INDIRECT(ADDRESS(ROW(),COLUMN()-_shon_perc_gap))*(1-AO$5)*(1-$BH$5), "")</f>
        <v/>
      </c>
      <c r="AP11" s="160" t="str" cm="1">
        <f t="array" aca="1" ref="AP11" ca="1">IF(AND($L11=1,ISNUMBER(INDIRECT(ADDRESS(ROW(),COLUMN()-_shon_perc_gap)))), INDIRECT(ADDRESS(ROW(),COLUMN()-_shon_perc_gap))*(1-AP$5)*(1-$BH$5), "")</f>
        <v/>
      </c>
      <c r="AQ11" s="160" t="str" cm="1">
        <f t="array" aca="1" ref="AQ11" ca="1">IF(AND($L11=1,ISNUMBER(INDIRECT(ADDRESS(ROW(),COLUMN()-_shon_perc_gap)))), INDIRECT(ADDRESS(ROW(),COLUMN()-_shon_perc_gap))*(1-AQ$5)*(1-$BH$5), "")</f>
        <v/>
      </c>
      <c r="AR11" s="160" t="str" cm="1">
        <f t="array" aca="1" ref="AR11" ca="1">IF(AND($L11=1,ISNUMBER(INDIRECT(ADDRESS(ROW(),COLUMN()-_shon_perc_gap)))), INDIRECT(ADDRESS(ROW(),COLUMN()-_shon_perc_gap))*(1-AR$5)*(1-$BH$5), "")</f>
        <v/>
      </c>
      <c r="AS11" s="160" t="str" cm="1">
        <f t="array" aca="1" ref="AS11" ca="1">IF(AND($L11=1,ISNUMBER(INDIRECT(ADDRESS(ROW(),COLUMN()-_shon_perc_gap)))), INDIRECT(ADDRESS(ROW(),COLUMN()-_shon_perc_gap))*(1-AS$5)*(1-$BH$5), "")</f>
        <v/>
      </c>
      <c r="AT11" s="160" t="str" cm="1">
        <f t="array" aca="1" ref="AT11" ca="1">IF(AND($L11=1,ISNUMBER(INDIRECT(ADDRESS(ROW(),COLUMN()-_shon_perc_gap)))), INDIRECT(ADDRESS(ROW(),COLUMN()-_shon_perc_gap))*(1-AT$5)*(1-$BH$5), "")</f>
        <v/>
      </c>
      <c r="AU11" s="160" t="str" cm="1">
        <f t="array" aca="1" ref="AU11" ca="1">IF(AND($L11=1,ISNUMBER(INDIRECT(ADDRESS(ROW(),COLUMN()-_shon_perc_gap)))), INDIRECT(ADDRESS(ROW(),COLUMN()-_shon_perc_gap))*(1-AU$5)*(1-$BH$5), "")</f>
        <v/>
      </c>
      <c r="AV11" s="160" t="str" cm="1">
        <f t="array" aca="1" ref="AV11" ca="1">IF(AND($L11=1,ISNUMBER(INDIRECT(ADDRESS(ROW(),COLUMN()-_shon_perc_gap)))), INDIRECT(ADDRESS(ROW(),COLUMN()-_shon_perc_gap))*(1-AV$5)*(1-$BH$5), "")</f>
        <v/>
      </c>
      <c r="AW11" s="160" t="str" cm="1">
        <f t="array" aca="1" ref="AW11" ca="1">IF(AND($L11=1,ISNUMBER(INDIRECT(ADDRESS(ROW(),COLUMN()-_shon_perc_gap)))), INDIRECT(ADDRESS(ROW(),COLUMN()-_shon_perc_gap))*(1-AW$5)*(1-$BH$5), "")</f>
        <v/>
      </c>
      <c r="AX11" s="160" t="str" cm="1">
        <f t="array" aca="1" ref="AX11" ca="1">IF(AND($L11=1,ISNUMBER(INDIRECT(ADDRESS(ROW(),COLUMN()-_shon_perc_gap)))), INDIRECT(ADDRESS(ROW(),COLUMN()-_shon_perc_gap))*(1-AX$5)*(1-$BH$5), "")</f>
        <v/>
      </c>
      <c r="AY11" s="160" t="str" cm="1">
        <f t="array" aca="1" ref="AY11" ca="1">IF(AND($L11=1,ISNUMBER(INDIRECT(ADDRESS(ROW(),COLUMN()-_shon_perc_gap)))), INDIRECT(ADDRESS(ROW(),COLUMN()-_shon_perc_gap))*(1-AY$5)*(1-$BH$5), "")</f>
        <v/>
      </c>
      <c r="AZ11" s="160" t="str" cm="1">
        <f t="array" aca="1" ref="AZ11" ca="1">IF(AND($L11=1,ISNUMBER(INDIRECT(ADDRESS(ROW(),COLUMN()-_shon_perc_gap)))), INDIRECT(ADDRESS(ROW(),COLUMN()-_shon_perc_gap))*(1-AZ$5)*(1-$BH$5), "")</f>
        <v/>
      </c>
      <c r="BA11" s="161" t="str" cm="1">
        <f t="array" aca="1" ref="BA11" ca="1">IF(AND($L11=1,ISNUMBER(INDIRECT(ADDRESS(ROW(),COLUMN()-_shon_perc_gap)))), INDIRECT(ADDRESS(ROW(),COLUMN()-_shon_perc_gap))*(1-BA$5)*(1-$BH$5), "")</f>
        <v/>
      </c>
      <c r="BB11" s="414"/>
      <c r="BC11" s="398" t="str">
        <f t="shared" si="10"/>
        <v/>
      </c>
      <c r="BD11" s="247" t="str">
        <f t="shared" si="3"/>
        <v/>
      </c>
      <c r="BE11" s="428" t="str">
        <f t="shared" si="4"/>
        <v/>
      </c>
      <c r="BF11" s="429" t="str">
        <f t="shared" si="5"/>
        <v/>
      </c>
      <c r="BG11" s="336"/>
      <c r="BH11" s="430" t="str">
        <f t="shared" si="6"/>
        <v/>
      </c>
    </row>
    <row r="12" spans="2:60" ht="14.95" customHeight="1" x14ac:dyDescent="0.2">
      <c r="B12" s="490">
        <v>4</v>
      </c>
      <c r="C12" s="640"/>
      <c r="D12" s="641"/>
      <c r="E12" s="599"/>
      <c r="F12" s="599"/>
      <c r="G12" s="575"/>
      <c r="H12" s="781"/>
      <c r="I12" s="576"/>
      <c r="J12" s="575"/>
      <c r="K12" s="924"/>
      <c r="L12" s="914">
        <f t="shared" si="11"/>
        <v>0</v>
      </c>
      <c r="M12" s="918" t="str">
        <f t="shared" si="7"/>
        <v>$O$12:$AD$12</v>
      </c>
      <c r="O12" s="584"/>
      <c r="P12" s="585"/>
      <c r="Q12" s="585"/>
      <c r="R12" s="585"/>
      <c r="S12" s="585"/>
      <c r="T12" s="585"/>
      <c r="U12" s="585"/>
      <c r="V12" s="585"/>
      <c r="W12" s="585"/>
      <c r="X12" s="585"/>
      <c r="Y12" s="585"/>
      <c r="Z12" s="585"/>
      <c r="AA12" s="585"/>
      <c r="AB12" s="585"/>
      <c r="AC12" s="585"/>
      <c r="AD12" s="586"/>
      <c r="AF12" s="421" t="str">
        <f t="shared" ca="1" si="0"/>
        <v/>
      </c>
      <c r="AG12" s="422" t="str">
        <f t="shared" si="8"/>
        <v/>
      </c>
      <c r="AH12" s="423" t="str">
        <f t="shared" si="1"/>
        <v/>
      </c>
      <c r="AI12" s="414"/>
      <c r="AJ12" s="780" t="str">
        <f t="shared" si="9"/>
        <v/>
      </c>
      <c r="AK12" s="414"/>
      <c r="AL12" s="159" t="str" cm="1">
        <f t="array" aca="1" ref="AL12" ca="1">IF(AND($L12=1,ISNUMBER(INDIRECT(ADDRESS(ROW(),COLUMN()-_shon_perc_gap)))), INDIRECT(ADDRESS(ROW(),COLUMN()-_shon_perc_gap))*(1-AL$5)*(1-$BH$5), "")</f>
        <v/>
      </c>
      <c r="AM12" s="160" t="str" cm="1">
        <f t="array" aca="1" ref="AM12" ca="1">IF(AND($L12=1,ISNUMBER(INDIRECT(ADDRESS(ROW(),COLUMN()-_shon_perc_gap)))), INDIRECT(ADDRESS(ROW(),COLUMN()-_shon_perc_gap))*(1-AM$5)*(1-$BH$5), "")</f>
        <v/>
      </c>
      <c r="AN12" s="160" t="str" cm="1">
        <f t="array" aca="1" ref="AN12" ca="1">IF(AND($L12=1,ISNUMBER(INDIRECT(ADDRESS(ROW(),COLUMN()-_shon_perc_gap)))), INDIRECT(ADDRESS(ROW(),COLUMN()-_shon_perc_gap))*(1-AN$5)*(1-$BH$5), "")</f>
        <v/>
      </c>
      <c r="AO12" s="160" t="str" cm="1">
        <f t="array" aca="1" ref="AO12" ca="1">IF(AND($L12=1,ISNUMBER(INDIRECT(ADDRESS(ROW(),COLUMN()-_shon_perc_gap)))), INDIRECT(ADDRESS(ROW(),COLUMN()-_shon_perc_gap))*(1-AO$5)*(1-$BH$5), "")</f>
        <v/>
      </c>
      <c r="AP12" s="160" t="str" cm="1">
        <f t="array" aca="1" ref="AP12" ca="1">IF(AND($L12=1,ISNUMBER(INDIRECT(ADDRESS(ROW(),COLUMN()-_shon_perc_gap)))), INDIRECT(ADDRESS(ROW(),COLUMN()-_shon_perc_gap))*(1-AP$5)*(1-$BH$5), "")</f>
        <v/>
      </c>
      <c r="AQ12" s="160" t="str" cm="1">
        <f t="array" aca="1" ref="AQ12" ca="1">IF(AND($L12=1,ISNUMBER(INDIRECT(ADDRESS(ROW(),COLUMN()-_shon_perc_gap)))), INDIRECT(ADDRESS(ROW(),COLUMN()-_shon_perc_gap))*(1-AQ$5)*(1-$BH$5), "")</f>
        <v/>
      </c>
      <c r="AR12" s="160" t="str" cm="1">
        <f t="array" aca="1" ref="AR12" ca="1">IF(AND($L12=1,ISNUMBER(INDIRECT(ADDRESS(ROW(),COLUMN()-_shon_perc_gap)))), INDIRECT(ADDRESS(ROW(),COLUMN()-_shon_perc_gap))*(1-AR$5)*(1-$BH$5), "")</f>
        <v/>
      </c>
      <c r="AS12" s="160" t="str" cm="1">
        <f t="array" aca="1" ref="AS12" ca="1">IF(AND($L12=1,ISNUMBER(INDIRECT(ADDRESS(ROW(),COLUMN()-_shon_perc_gap)))), INDIRECT(ADDRESS(ROW(),COLUMN()-_shon_perc_gap))*(1-AS$5)*(1-$BH$5), "")</f>
        <v/>
      </c>
      <c r="AT12" s="160" t="str" cm="1">
        <f t="array" aca="1" ref="AT12" ca="1">IF(AND($L12=1,ISNUMBER(INDIRECT(ADDRESS(ROW(),COLUMN()-_shon_perc_gap)))), INDIRECT(ADDRESS(ROW(),COLUMN()-_shon_perc_gap))*(1-AT$5)*(1-$BH$5), "")</f>
        <v/>
      </c>
      <c r="AU12" s="160" t="str" cm="1">
        <f t="array" aca="1" ref="AU12" ca="1">IF(AND($L12=1,ISNUMBER(INDIRECT(ADDRESS(ROW(),COLUMN()-_shon_perc_gap)))), INDIRECT(ADDRESS(ROW(),COLUMN()-_shon_perc_gap))*(1-AU$5)*(1-$BH$5), "")</f>
        <v/>
      </c>
      <c r="AV12" s="160" t="str" cm="1">
        <f t="array" aca="1" ref="AV12" ca="1">IF(AND($L12=1,ISNUMBER(INDIRECT(ADDRESS(ROW(),COLUMN()-_shon_perc_gap)))), INDIRECT(ADDRESS(ROW(),COLUMN()-_shon_perc_gap))*(1-AV$5)*(1-$BH$5), "")</f>
        <v/>
      </c>
      <c r="AW12" s="160" t="str" cm="1">
        <f t="array" aca="1" ref="AW12" ca="1">IF(AND($L12=1,ISNUMBER(INDIRECT(ADDRESS(ROW(),COLUMN()-_shon_perc_gap)))), INDIRECT(ADDRESS(ROW(),COLUMN()-_shon_perc_gap))*(1-AW$5)*(1-$BH$5), "")</f>
        <v/>
      </c>
      <c r="AX12" s="160" t="str" cm="1">
        <f t="array" aca="1" ref="AX12" ca="1">IF(AND($L12=1,ISNUMBER(INDIRECT(ADDRESS(ROW(),COLUMN()-_shon_perc_gap)))), INDIRECT(ADDRESS(ROW(),COLUMN()-_shon_perc_gap))*(1-AX$5)*(1-$BH$5), "")</f>
        <v/>
      </c>
      <c r="AY12" s="160" t="str" cm="1">
        <f t="array" aca="1" ref="AY12" ca="1">IF(AND($L12=1,ISNUMBER(INDIRECT(ADDRESS(ROW(),COLUMN()-_shon_perc_gap)))), INDIRECT(ADDRESS(ROW(),COLUMN()-_shon_perc_gap))*(1-AY$5)*(1-$BH$5), "")</f>
        <v/>
      </c>
      <c r="AZ12" s="160" t="str" cm="1">
        <f t="array" aca="1" ref="AZ12" ca="1">IF(AND($L12=1,ISNUMBER(INDIRECT(ADDRESS(ROW(),COLUMN()-_shon_perc_gap)))), INDIRECT(ADDRESS(ROW(),COLUMN()-_shon_perc_gap))*(1-AZ$5)*(1-$BH$5), "")</f>
        <v/>
      </c>
      <c r="BA12" s="161" t="str" cm="1">
        <f t="array" aca="1" ref="BA12" ca="1">IF(AND($L12=1,ISNUMBER(INDIRECT(ADDRESS(ROW(),COLUMN()-_shon_perc_gap)))), INDIRECT(ADDRESS(ROW(),COLUMN()-_shon_perc_gap))*(1-BA$5)*(1-$BH$5), "")</f>
        <v/>
      </c>
      <c r="BB12" s="414"/>
      <c r="BC12" s="398" t="str">
        <f t="shared" si="10"/>
        <v/>
      </c>
      <c r="BD12" s="247" t="str">
        <f t="shared" si="3"/>
        <v/>
      </c>
      <c r="BE12" s="428" t="str">
        <f t="shared" si="4"/>
        <v/>
      </c>
      <c r="BF12" s="429" t="str">
        <f t="shared" si="5"/>
        <v/>
      </c>
      <c r="BG12" s="336"/>
      <c r="BH12" s="430" t="str">
        <f t="shared" si="6"/>
        <v/>
      </c>
    </row>
    <row r="13" spans="2:60" ht="14.95" customHeight="1" x14ac:dyDescent="0.2">
      <c r="B13" s="490">
        <v>5</v>
      </c>
      <c r="C13" s="640"/>
      <c r="D13" s="641"/>
      <c r="E13" s="599"/>
      <c r="F13" s="599"/>
      <c r="G13" s="575"/>
      <c r="H13" s="781"/>
      <c r="I13" s="576"/>
      <c r="J13" s="575"/>
      <c r="K13" s="924"/>
      <c r="L13" s="914">
        <f t="shared" si="11"/>
        <v>0</v>
      </c>
      <c r="M13" s="918" t="str">
        <f t="shared" si="7"/>
        <v>$O$13:$AD$13</v>
      </c>
      <c r="O13" s="584"/>
      <c r="P13" s="585"/>
      <c r="Q13" s="585"/>
      <c r="R13" s="585"/>
      <c r="S13" s="585"/>
      <c r="T13" s="585"/>
      <c r="U13" s="585"/>
      <c r="V13" s="585"/>
      <c r="W13" s="585"/>
      <c r="X13" s="585"/>
      <c r="Y13" s="585"/>
      <c r="Z13" s="585"/>
      <c r="AA13" s="585"/>
      <c r="AB13" s="585"/>
      <c r="AC13" s="585"/>
      <c r="AD13" s="586"/>
      <c r="AF13" s="421" t="str">
        <f t="shared" ca="1" si="0"/>
        <v/>
      </c>
      <c r="AG13" s="422" t="str">
        <f t="shared" si="8"/>
        <v/>
      </c>
      <c r="AH13" s="423" t="str">
        <f t="shared" si="1"/>
        <v/>
      </c>
      <c r="AI13" s="414"/>
      <c r="AJ13" s="780" t="str">
        <f t="shared" si="9"/>
        <v/>
      </c>
      <c r="AK13" s="414"/>
      <c r="AL13" s="159" t="str" cm="1">
        <f t="array" aca="1" ref="AL13" ca="1">IF(AND($L13=1,ISNUMBER(INDIRECT(ADDRESS(ROW(),COLUMN()-_shon_perc_gap)))), INDIRECT(ADDRESS(ROW(),COLUMN()-_shon_perc_gap))*(1-AL$5)*(1-$BH$5), "")</f>
        <v/>
      </c>
      <c r="AM13" s="160" t="str" cm="1">
        <f t="array" aca="1" ref="AM13" ca="1">IF(AND($L13=1,ISNUMBER(INDIRECT(ADDRESS(ROW(),COLUMN()-_shon_perc_gap)))), INDIRECT(ADDRESS(ROW(),COLUMN()-_shon_perc_gap))*(1-AM$5)*(1-$BH$5), "")</f>
        <v/>
      </c>
      <c r="AN13" s="160" t="str" cm="1">
        <f t="array" aca="1" ref="AN13" ca="1">IF(AND($L13=1,ISNUMBER(INDIRECT(ADDRESS(ROW(),COLUMN()-_shon_perc_gap)))), INDIRECT(ADDRESS(ROW(),COLUMN()-_shon_perc_gap))*(1-AN$5)*(1-$BH$5), "")</f>
        <v/>
      </c>
      <c r="AO13" s="160" t="str" cm="1">
        <f t="array" aca="1" ref="AO13" ca="1">IF(AND($L13=1,ISNUMBER(INDIRECT(ADDRESS(ROW(),COLUMN()-_shon_perc_gap)))), INDIRECT(ADDRESS(ROW(),COLUMN()-_shon_perc_gap))*(1-AO$5)*(1-$BH$5), "")</f>
        <v/>
      </c>
      <c r="AP13" s="160" t="str" cm="1">
        <f t="array" aca="1" ref="AP13" ca="1">IF(AND($L13=1,ISNUMBER(INDIRECT(ADDRESS(ROW(),COLUMN()-_shon_perc_gap)))), INDIRECT(ADDRESS(ROW(),COLUMN()-_shon_perc_gap))*(1-AP$5)*(1-$BH$5), "")</f>
        <v/>
      </c>
      <c r="AQ13" s="160" t="str" cm="1">
        <f t="array" aca="1" ref="AQ13" ca="1">IF(AND($L13=1,ISNUMBER(INDIRECT(ADDRESS(ROW(),COLUMN()-_shon_perc_gap)))), INDIRECT(ADDRESS(ROW(),COLUMN()-_shon_perc_gap))*(1-AQ$5)*(1-$BH$5), "")</f>
        <v/>
      </c>
      <c r="AR13" s="160" t="str" cm="1">
        <f t="array" aca="1" ref="AR13" ca="1">IF(AND($L13=1,ISNUMBER(INDIRECT(ADDRESS(ROW(),COLUMN()-_shon_perc_gap)))), INDIRECT(ADDRESS(ROW(),COLUMN()-_shon_perc_gap))*(1-AR$5)*(1-$BH$5), "")</f>
        <v/>
      </c>
      <c r="AS13" s="160" t="str" cm="1">
        <f t="array" aca="1" ref="AS13" ca="1">IF(AND($L13=1,ISNUMBER(INDIRECT(ADDRESS(ROW(),COLUMN()-_shon_perc_gap)))), INDIRECT(ADDRESS(ROW(),COLUMN()-_shon_perc_gap))*(1-AS$5)*(1-$BH$5), "")</f>
        <v/>
      </c>
      <c r="AT13" s="160" t="str" cm="1">
        <f t="array" aca="1" ref="AT13" ca="1">IF(AND($L13=1,ISNUMBER(INDIRECT(ADDRESS(ROW(),COLUMN()-_shon_perc_gap)))), INDIRECT(ADDRESS(ROW(),COLUMN()-_shon_perc_gap))*(1-AT$5)*(1-$BH$5), "")</f>
        <v/>
      </c>
      <c r="AU13" s="160" t="str" cm="1">
        <f t="array" aca="1" ref="AU13" ca="1">IF(AND($L13=1,ISNUMBER(INDIRECT(ADDRESS(ROW(),COLUMN()-_shon_perc_gap)))), INDIRECT(ADDRESS(ROW(),COLUMN()-_shon_perc_gap))*(1-AU$5)*(1-$BH$5), "")</f>
        <v/>
      </c>
      <c r="AV13" s="160" t="str" cm="1">
        <f t="array" aca="1" ref="AV13" ca="1">IF(AND($L13=1,ISNUMBER(INDIRECT(ADDRESS(ROW(),COLUMN()-_shon_perc_gap)))), INDIRECT(ADDRESS(ROW(),COLUMN()-_shon_perc_gap))*(1-AV$5)*(1-$BH$5), "")</f>
        <v/>
      </c>
      <c r="AW13" s="160" t="str" cm="1">
        <f t="array" aca="1" ref="AW13" ca="1">IF(AND($L13=1,ISNUMBER(INDIRECT(ADDRESS(ROW(),COLUMN()-_shon_perc_gap)))), INDIRECT(ADDRESS(ROW(),COLUMN()-_shon_perc_gap))*(1-AW$5)*(1-$BH$5), "")</f>
        <v/>
      </c>
      <c r="AX13" s="160" t="str" cm="1">
        <f t="array" aca="1" ref="AX13" ca="1">IF(AND($L13=1,ISNUMBER(INDIRECT(ADDRESS(ROW(),COLUMN()-_shon_perc_gap)))), INDIRECT(ADDRESS(ROW(),COLUMN()-_shon_perc_gap))*(1-AX$5)*(1-$BH$5), "")</f>
        <v/>
      </c>
      <c r="AY13" s="160" t="str" cm="1">
        <f t="array" aca="1" ref="AY13" ca="1">IF(AND($L13=1,ISNUMBER(INDIRECT(ADDRESS(ROW(),COLUMN()-_shon_perc_gap)))), INDIRECT(ADDRESS(ROW(),COLUMN()-_shon_perc_gap))*(1-AY$5)*(1-$BH$5), "")</f>
        <v/>
      </c>
      <c r="AZ13" s="160" t="str" cm="1">
        <f t="array" aca="1" ref="AZ13" ca="1">IF(AND($L13=1,ISNUMBER(INDIRECT(ADDRESS(ROW(),COLUMN()-_shon_perc_gap)))), INDIRECT(ADDRESS(ROW(),COLUMN()-_shon_perc_gap))*(1-AZ$5)*(1-$BH$5), "")</f>
        <v/>
      </c>
      <c r="BA13" s="161" t="str" cm="1">
        <f t="array" aca="1" ref="BA13" ca="1">IF(AND($L13=1,ISNUMBER(INDIRECT(ADDRESS(ROW(),COLUMN()-_shon_perc_gap)))), INDIRECT(ADDRESS(ROW(),COLUMN()-_shon_perc_gap))*(1-BA$5)*(1-$BH$5), "")</f>
        <v/>
      </c>
      <c r="BB13" s="414"/>
      <c r="BC13" s="398" t="str">
        <f t="shared" si="10"/>
        <v/>
      </c>
      <c r="BD13" s="247" t="str">
        <f t="shared" si="3"/>
        <v/>
      </c>
      <c r="BE13" s="428" t="str">
        <f t="shared" si="4"/>
        <v/>
      </c>
      <c r="BF13" s="429" t="str">
        <f t="shared" si="5"/>
        <v/>
      </c>
      <c r="BG13" s="336"/>
      <c r="BH13" s="430" t="str">
        <f t="shared" si="6"/>
        <v/>
      </c>
    </row>
    <row r="14" spans="2:60" ht="14.95" customHeight="1" x14ac:dyDescent="0.2">
      <c r="B14" s="490">
        <v>6</v>
      </c>
      <c r="C14" s="640"/>
      <c r="D14" s="641"/>
      <c r="E14" s="599"/>
      <c r="F14" s="599"/>
      <c r="G14" s="575"/>
      <c r="H14" s="781"/>
      <c r="I14" s="576"/>
      <c r="J14" s="575"/>
      <c r="K14" s="924"/>
      <c r="L14" s="914">
        <f t="shared" si="11"/>
        <v>0</v>
      </c>
      <c r="M14" s="918" t="str">
        <f t="shared" si="7"/>
        <v>$O$14:$AD$14</v>
      </c>
      <c r="O14" s="584"/>
      <c r="P14" s="585"/>
      <c r="Q14" s="585"/>
      <c r="R14" s="585"/>
      <c r="S14" s="585"/>
      <c r="T14" s="585"/>
      <c r="U14" s="585"/>
      <c r="V14" s="585"/>
      <c r="W14" s="585"/>
      <c r="X14" s="585"/>
      <c r="Y14" s="585"/>
      <c r="Z14" s="585"/>
      <c r="AA14" s="585"/>
      <c r="AB14" s="585"/>
      <c r="AC14" s="585"/>
      <c r="AD14" s="586"/>
      <c r="AF14" s="421" t="str">
        <f t="shared" ca="1" si="0"/>
        <v/>
      </c>
      <c r="AG14" s="422" t="str">
        <f t="shared" si="8"/>
        <v/>
      </c>
      <c r="AH14" s="423" t="str">
        <f t="shared" si="1"/>
        <v/>
      </c>
      <c r="AI14" s="414"/>
      <c r="AJ14" s="780" t="str">
        <f t="shared" si="9"/>
        <v/>
      </c>
      <c r="AK14" s="414"/>
      <c r="AL14" s="159" t="str" cm="1">
        <f t="array" aca="1" ref="AL14" ca="1">IF(AND($L14=1,ISNUMBER(INDIRECT(ADDRESS(ROW(),COLUMN()-_shon_perc_gap)))), INDIRECT(ADDRESS(ROW(),COLUMN()-_shon_perc_gap))*(1-AL$5)*(1-$BH$5), "")</f>
        <v/>
      </c>
      <c r="AM14" s="160" t="str" cm="1">
        <f t="array" aca="1" ref="AM14" ca="1">IF(AND($L14=1,ISNUMBER(INDIRECT(ADDRESS(ROW(),COLUMN()-_shon_perc_gap)))), INDIRECT(ADDRESS(ROW(),COLUMN()-_shon_perc_gap))*(1-AM$5)*(1-$BH$5), "")</f>
        <v/>
      </c>
      <c r="AN14" s="160" t="str" cm="1">
        <f t="array" aca="1" ref="AN14" ca="1">IF(AND($L14=1,ISNUMBER(INDIRECT(ADDRESS(ROW(),COLUMN()-_shon_perc_gap)))), INDIRECT(ADDRESS(ROW(),COLUMN()-_shon_perc_gap))*(1-AN$5)*(1-$BH$5), "")</f>
        <v/>
      </c>
      <c r="AO14" s="160" t="str" cm="1">
        <f t="array" aca="1" ref="AO14" ca="1">IF(AND($L14=1,ISNUMBER(INDIRECT(ADDRESS(ROW(),COLUMN()-_shon_perc_gap)))), INDIRECT(ADDRESS(ROW(),COLUMN()-_shon_perc_gap))*(1-AO$5)*(1-$BH$5), "")</f>
        <v/>
      </c>
      <c r="AP14" s="160" t="str" cm="1">
        <f t="array" aca="1" ref="AP14" ca="1">IF(AND($L14=1,ISNUMBER(INDIRECT(ADDRESS(ROW(),COLUMN()-_shon_perc_gap)))), INDIRECT(ADDRESS(ROW(),COLUMN()-_shon_perc_gap))*(1-AP$5)*(1-$BH$5), "")</f>
        <v/>
      </c>
      <c r="AQ14" s="160" t="str" cm="1">
        <f t="array" aca="1" ref="AQ14" ca="1">IF(AND($L14=1,ISNUMBER(INDIRECT(ADDRESS(ROW(),COLUMN()-_shon_perc_gap)))), INDIRECT(ADDRESS(ROW(),COLUMN()-_shon_perc_gap))*(1-AQ$5)*(1-$BH$5), "")</f>
        <v/>
      </c>
      <c r="AR14" s="160" t="str" cm="1">
        <f t="array" aca="1" ref="AR14" ca="1">IF(AND($L14=1,ISNUMBER(INDIRECT(ADDRESS(ROW(),COLUMN()-_shon_perc_gap)))), INDIRECT(ADDRESS(ROW(),COLUMN()-_shon_perc_gap))*(1-AR$5)*(1-$BH$5), "")</f>
        <v/>
      </c>
      <c r="AS14" s="160" t="str" cm="1">
        <f t="array" aca="1" ref="AS14" ca="1">IF(AND($L14=1,ISNUMBER(INDIRECT(ADDRESS(ROW(),COLUMN()-_shon_perc_gap)))), INDIRECT(ADDRESS(ROW(),COLUMN()-_shon_perc_gap))*(1-AS$5)*(1-$BH$5), "")</f>
        <v/>
      </c>
      <c r="AT14" s="160" t="str" cm="1">
        <f t="array" aca="1" ref="AT14" ca="1">IF(AND($L14=1,ISNUMBER(INDIRECT(ADDRESS(ROW(),COLUMN()-_shon_perc_gap)))), INDIRECT(ADDRESS(ROW(),COLUMN()-_shon_perc_gap))*(1-AT$5)*(1-$BH$5), "")</f>
        <v/>
      </c>
      <c r="AU14" s="160" t="str" cm="1">
        <f t="array" aca="1" ref="AU14" ca="1">IF(AND($L14=1,ISNUMBER(INDIRECT(ADDRESS(ROW(),COLUMN()-_shon_perc_gap)))), INDIRECT(ADDRESS(ROW(),COLUMN()-_shon_perc_gap))*(1-AU$5)*(1-$BH$5), "")</f>
        <v/>
      </c>
      <c r="AV14" s="160" t="str" cm="1">
        <f t="array" aca="1" ref="AV14" ca="1">IF(AND($L14=1,ISNUMBER(INDIRECT(ADDRESS(ROW(),COLUMN()-_shon_perc_gap)))), INDIRECT(ADDRESS(ROW(),COLUMN()-_shon_perc_gap))*(1-AV$5)*(1-$BH$5), "")</f>
        <v/>
      </c>
      <c r="AW14" s="160" t="str" cm="1">
        <f t="array" aca="1" ref="AW14" ca="1">IF(AND($L14=1,ISNUMBER(INDIRECT(ADDRESS(ROW(),COLUMN()-_shon_perc_gap)))), INDIRECT(ADDRESS(ROW(),COLUMN()-_shon_perc_gap))*(1-AW$5)*(1-$BH$5), "")</f>
        <v/>
      </c>
      <c r="AX14" s="160" t="str" cm="1">
        <f t="array" aca="1" ref="AX14" ca="1">IF(AND($L14=1,ISNUMBER(INDIRECT(ADDRESS(ROW(),COLUMN()-_shon_perc_gap)))), INDIRECT(ADDRESS(ROW(),COLUMN()-_shon_perc_gap))*(1-AX$5)*(1-$BH$5), "")</f>
        <v/>
      </c>
      <c r="AY14" s="160" t="str" cm="1">
        <f t="array" aca="1" ref="AY14" ca="1">IF(AND($L14=1,ISNUMBER(INDIRECT(ADDRESS(ROW(),COLUMN()-_shon_perc_gap)))), INDIRECT(ADDRESS(ROW(),COLUMN()-_shon_perc_gap))*(1-AY$5)*(1-$BH$5), "")</f>
        <v/>
      </c>
      <c r="AZ14" s="160" t="str" cm="1">
        <f t="array" aca="1" ref="AZ14" ca="1">IF(AND($L14=1,ISNUMBER(INDIRECT(ADDRESS(ROW(),COLUMN()-_shon_perc_gap)))), INDIRECT(ADDRESS(ROW(),COLUMN()-_shon_perc_gap))*(1-AZ$5)*(1-$BH$5), "")</f>
        <v/>
      </c>
      <c r="BA14" s="161" t="str" cm="1">
        <f t="array" aca="1" ref="BA14" ca="1">IF(AND($L14=1,ISNUMBER(INDIRECT(ADDRESS(ROW(),COLUMN()-_shon_perc_gap)))), INDIRECT(ADDRESS(ROW(),COLUMN()-_shon_perc_gap))*(1-BA$5)*(1-$BH$5), "")</f>
        <v/>
      </c>
      <c r="BB14" s="414"/>
      <c r="BC14" s="398" t="str">
        <f t="shared" si="10"/>
        <v/>
      </c>
      <c r="BD14" s="247" t="str">
        <f t="shared" si="3"/>
        <v/>
      </c>
      <c r="BE14" s="428" t="str">
        <f t="shared" si="4"/>
        <v/>
      </c>
      <c r="BF14" s="429" t="str">
        <f t="shared" si="5"/>
        <v/>
      </c>
      <c r="BG14" s="336"/>
      <c r="BH14" s="430" t="str">
        <f t="shared" si="6"/>
        <v/>
      </c>
    </row>
    <row r="15" spans="2:60" ht="14.95" customHeight="1" x14ac:dyDescent="0.2">
      <c r="B15" s="490">
        <v>7</v>
      </c>
      <c r="C15" s="640"/>
      <c r="D15" s="641"/>
      <c r="E15" s="599"/>
      <c r="F15" s="599"/>
      <c r="G15" s="575"/>
      <c r="H15" s="781"/>
      <c r="I15" s="576"/>
      <c r="J15" s="575"/>
      <c r="K15" s="924"/>
      <c r="L15" s="914">
        <f t="shared" si="11"/>
        <v>0</v>
      </c>
      <c r="M15" s="918" t="str">
        <f t="shared" si="7"/>
        <v>$O$15:$AD$15</v>
      </c>
      <c r="O15" s="584"/>
      <c r="P15" s="585"/>
      <c r="Q15" s="585"/>
      <c r="R15" s="585"/>
      <c r="S15" s="585"/>
      <c r="T15" s="585"/>
      <c r="U15" s="585"/>
      <c r="V15" s="585"/>
      <c r="W15" s="585"/>
      <c r="X15" s="585"/>
      <c r="Y15" s="585"/>
      <c r="Z15" s="585"/>
      <c r="AA15" s="585"/>
      <c r="AB15" s="585"/>
      <c r="AC15" s="585"/>
      <c r="AD15" s="586"/>
      <c r="AF15" s="421" t="str">
        <f t="shared" ca="1" si="0"/>
        <v/>
      </c>
      <c r="AG15" s="422" t="str">
        <f t="shared" si="8"/>
        <v/>
      </c>
      <c r="AH15" s="423" t="str">
        <f t="shared" si="1"/>
        <v/>
      </c>
      <c r="AI15" s="414"/>
      <c r="AJ15" s="780" t="str">
        <f t="shared" si="9"/>
        <v/>
      </c>
      <c r="AK15" s="414"/>
      <c r="AL15" s="159" t="str" cm="1">
        <f t="array" aca="1" ref="AL15" ca="1">IF(AND($L15=1,ISNUMBER(INDIRECT(ADDRESS(ROW(),COLUMN()-_shon_perc_gap)))), INDIRECT(ADDRESS(ROW(),COLUMN()-_shon_perc_gap))*(1-AL$5)*(1-$BH$5), "")</f>
        <v/>
      </c>
      <c r="AM15" s="160" t="str" cm="1">
        <f t="array" aca="1" ref="AM15" ca="1">IF(AND($L15=1,ISNUMBER(INDIRECT(ADDRESS(ROW(),COLUMN()-_shon_perc_gap)))), INDIRECT(ADDRESS(ROW(),COLUMN()-_shon_perc_gap))*(1-AM$5)*(1-$BH$5), "")</f>
        <v/>
      </c>
      <c r="AN15" s="160" t="str" cm="1">
        <f t="array" aca="1" ref="AN15" ca="1">IF(AND($L15=1,ISNUMBER(INDIRECT(ADDRESS(ROW(),COLUMN()-_shon_perc_gap)))), INDIRECT(ADDRESS(ROW(),COLUMN()-_shon_perc_gap))*(1-AN$5)*(1-$BH$5), "")</f>
        <v/>
      </c>
      <c r="AO15" s="160" t="str" cm="1">
        <f t="array" aca="1" ref="AO15" ca="1">IF(AND($L15=1,ISNUMBER(INDIRECT(ADDRESS(ROW(),COLUMN()-_shon_perc_gap)))), INDIRECT(ADDRESS(ROW(),COLUMN()-_shon_perc_gap))*(1-AO$5)*(1-$BH$5), "")</f>
        <v/>
      </c>
      <c r="AP15" s="160" t="str" cm="1">
        <f t="array" aca="1" ref="AP15" ca="1">IF(AND($L15=1,ISNUMBER(INDIRECT(ADDRESS(ROW(),COLUMN()-_shon_perc_gap)))), INDIRECT(ADDRESS(ROW(),COLUMN()-_shon_perc_gap))*(1-AP$5)*(1-$BH$5), "")</f>
        <v/>
      </c>
      <c r="AQ15" s="160" t="str" cm="1">
        <f t="array" aca="1" ref="AQ15" ca="1">IF(AND($L15=1,ISNUMBER(INDIRECT(ADDRESS(ROW(),COLUMN()-_shon_perc_gap)))), INDIRECT(ADDRESS(ROW(),COLUMN()-_shon_perc_gap))*(1-AQ$5)*(1-$BH$5), "")</f>
        <v/>
      </c>
      <c r="AR15" s="160" t="str" cm="1">
        <f t="array" aca="1" ref="AR15" ca="1">IF(AND($L15=1,ISNUMBER(INDIRECT(ADDRESS(ROW(),COLUMN()-_shon_perc_gap)))), INDIRECT(ADDRESS(ROW(),COLUMN()-_shon_perc_gap))*(1-AR$5)*(1-$BH$5), "")</f>
        <v/>
      </c>
      <c r="AS15" s="160" t="str" cm="1">
        <f t="array" aca="1" ref="AS15" ca="1">IF(AND($L15=1,ISNUMBER(INDIRECT(ADDRESS(ROW(),COLUMN()-_shon_perc_gap)))), INDIRECT(ADDRESS(ROW(),COLUMN()-_shon_perc_gap))*(1-AS$5)*(1-$BH$5), "")</f>
        <v/>
      </c>
      <c r="AT15" s="160" t="str" cm="1">
        <f t="array" aca="1" ref="AT15" ca="1">IF(AND($L15=1,ISNUMBER(INDIRECT(ADDRESS(ROW(),COLUMN()-_shon_perc_gap)))), INDIRECT(ADDRESS(ROW(),COLUMN()-_shon_perc_gap))*(1-AT$5)*(1-$BH$5), "")</f>
        <v/>
      </c>
      <c r="AU15" s="160" t="str" cm="1">
        <f t="array" aca="1" ref="AU15" ca="1">IF(AND($L15=1,ISNUMBER(INDIRECT(ADDRESS(ROW(),COLUMN()-_shon_perc_gap)))), INDIRECT(ADDRESS(ROW(),COLUMN()-_shon_perc_gap))*(1-AU$5)*(1-$BH$5), "")</f>
        <v/>
      </c>
      <c r="AV15" s="160" t="str" cm="1">
        <f t="array" aca="1" ref="AV15" ca="1">IF(AND($L15=1,ISNUMBER(INDIRECT(ADDRESS(ROW(),COLUMN()-_shon_perc_gap)))), INDIRECT(ADDRESS(ROW(),COLUMN()-_shon_perc_gap))*(1-AV$5)*(1-$BH$5), "")</f>
        <v/>
      </c>
      <c r="AW15" s="160" t="str" cm="1">
        <f t="array" aca="1" ref="AW15" ca="1">IF(AND($L15=1,ISNUMBER(INDIRECT(ADDRESS(ROW(),COLUMN()-_shon_perc_gap)))), INDIRECT(ADDRESS(ROW(),COLUMN()-_shon_perc_gap))*(1-AW$5)*(1-$BH$5), "")</f>
        <v/>
      </c>
      <c r="AX15" s="160" t="str" cm="1">
        <f t="array" aca="1" ref="AX15" ca="1">IF(AND($L15=1,ISNUMBER(INDIRECT(ADDRESS(ROW(),COLUMN()-_shon_perc_gap)))), INDIRECT(ADDRESS(ROW(),COLUMN()-_shon_perc_gap))*(1-AX$5)*(1-$BH$5), "")</f>
        <v/>
      </c>
      <c r="AY15" s="160" t="str" cm="1">
        <f t="array" aca="1" ref="AY15" ca="1">IF(AND($L15=1,ISNUMBER(INDIRECT(ADDRESS(ROW(),COLUMN()-_shon_perc_gap)))), INDIRECT(ADDRESS(ROW(),COLUMN()-_shon_perc_gap))*(1-AY$5)*(1-$BH$5), "")</f>
        <v/>
      </c>
      <c r="AZ15" s="160" t="str" cm="1">
        <f t="array" aca="1" ref="AZ15" ca="1">IF(AND($L15=1,ISNUMBER(INDIRECT(ADDRESS(ROW(),COLUMN()-_shon_perc_gap)))), INDIRECT(ADDRESS(ROW(),COLUMN()-_shon_perc_gap))*(1-AZ$5)*(1-$BH$5), "")</f>
        <v/>
      </c>
      <c r="BA15" s="161" t="str" cm="1">
        <f t="array" aca="1" ref="BA15" ca="1">IF(AND($L15=1,ISNUMBER(INDIRECT(ADDRESS(ROW(),COLUMN()-_shon_perc_gap)))), INDIRECT(ADDRESS(ROW(),COLUMN()-_shon_perc_gap))*(1-BA$5)*(1-$BH$5), "")</f>
        <v/>
      </c>
      <c r="BB15" s="414"/>
      <c r="BC15" s="398" t="str">
        <f t="shared" si="10"/>
        <v/>
      </c>
      <c r="BD15" s="247" t="str">
        <f t="shared" si="3"/>
        <v/>
      </c>
      <c r="BE15" s="428" t="str">
        <f t="shared" si="4"/>
        <v/>
      </c>
      <c r="BF15" s="429" t="str">
        <f t="shared" si="5"/>
        <v/>
      </c>
      <c r="BG15" s="336"/>
      <c r="BH15" s="430" t="str">
        <f t="shared" si="6"/>
        <v/>
      </c>
    </row>
    <row r="16" spans="2:60" ht="14.95" customHeight="1" x14ac:dyDescent="0.2">
      <c r="B16" s="490">
        <v>8</v>
      </c>
      <c r="C16" s="640"/>
      <c r="D16" s="642"/>
      <c r="E16" s="599"/>
      <c r="F16" s="575"/>
      <c r="G16" s="575"/>
      <c r="H16" s="781"/>
      <c r="I16" s="576"/>
      <c r="J16" s="575"/>
      <c r="K16" s="924"/>
      <c r="L16" s="914">
        <f t="shared" si="11"/>
        <v>0</v>
      </c>
      <c r="M16" s="918" t="str">
        <f t="shared" si="7"/>
        <v>$O$16:$AD$16</v>
      </c>
      <c r="O16" s="584"/>
      <c r="P16" s="585"/>
      <c r="Q16" s="585"/>
      <c r="R16" s="585"/>
      <c r="S16" s="585"/>
      <c r="T16" s="585"/>
      <c r="U16" s="585"/>
      <c r="V16" s="585"/>
      <c r="W16" s="585"/>
      <c r="X16" s="585"/>
      <c r="Y16" s="585"/>
      <c r="Z16" s="585"/>
      <c r="AA16" s="585"/>
      <c r="AB16" s="585"/>
      <c r="AC16" s="585"/>
      <c r="AD16" s="586"/>
      <c r="AF16" s="421" t="str">
        <f t="shared" ca="1" si="0"/>
        <v/>
      </c>
      <c r="AG16" s="422" t="str">
        <f t="shared" si="8"/>
        <v/>
      </c>
      <c r="AH16" s="423" t="str">
        <f t="shared" si="1"/>
        <v/>
      </c>
      <c r="AI16" s="414"/>
      <c r="AJ16" s="780" t="str">
        <f t="shared" si="9"/>
        <v/>
      </c>
      <c r="AK16" s="414"/>
      <c r="AL16" s="159" t="str" cm="1">
        <f t="array" aca="1" ref="AL16" ca="1">IF(AND($L16=1,ISNUMBER(INDIRECT(ADDRESS(ROW(),COLUMN()-_shon_perc_gap)))), INDIRECT(ADDRESS(ROW(),COLUMN()-_shon_perc_gap))*(1-AL$5)*(1-$BH$5), "")</f>
        <v/>
      </c>
      <c r="AM16" s="160" t="str" cm="1">
        <f t="array" aca="1" ref="AM16" ca="1">IF(AND($L16=1,ISNUMBER(INDIRECT(ADDRESS(ROW(),COLUMN()-_shon_perc_gap)))), INDIRECT(ADDRESS(ROW(),COLUMN()-_shon_perc_gap))*(1-AM$5)*(1-$BH$5), "")</f>
        <v/>
      </c>
      <c r="AN16" s="160" t="str" cm="1">
        <f t="array" aca="1" ref="AN16" ca="1">IF(AND($L16=1,ISNUMBER(INDIRECT(ADDRESS(ROW(),COLUMN()-_shon_perc_gap)))), INDIRECT(ADDRESS(ROW(),COLUMN()-_shon_perc_gap))*(1-AN$5)*(1-$BH$5), "")</f>
        <v/>
      </c>
      <c r="AO16" s="160" t="str" cm="1">
        <f t="array" aca="1" ref="AO16" ca="1">IF(AND($L16=1,ISNUMBER(INDIRECT(ADDRESS(ROW(),COLUMN()-_shon_perc_gap)))), INDIRECT(ADDRESS(ROW(),COLUMN()-_shon_perc_gap))*(1-AO$5)*(1-$BH$5), "")</f>
        <v/>
      </c>
      <c r="AP16" s="160" t="str" cm="1">
        <f t="array" aca="1" ref="AP16" ca="1">IF(AND($L16=1,ISNUMBER(INDIRECT(ADDRESS(ROW(),COLUMN()-_shon_perc_gap)))), INDIRECT(ADDRESS(ROW(),COLUMN()-_shon_perc_gap))*(1-AP$5)*(1-$BH$5), "")</f>
        <v/>
      </c>
      <c r="AQ16" s="160" t="str" cm="1">
        <f t="array" aca="1" ref="AQ16" ca="1">IF(AND($L16=1,ISNUMBER(INDIRECT(ADDRESS(ROW(),COLUMN()-_shon_perc_gap)))), INDIRECT(ADDRESS(ROW(),COLUMN()-_shon_perc_gap))*(1-AQ$5)*(1-$BH$5), "")</f>
        <v/>
      </c>
      <c r="AR16" s="160" t="str" cm="1">
        <f t="array" aca="1" ref="AR16" ca="1">IF(AND($L16=1,ISNUMBER(INDIRECT(ADDRESS(ROW(),COLUMN()-_shon_perc_gap)))), INDIRECT(ADDRESS(ROW(),COLUMN()-_shon_perc_gap))*(1-AR$5)*(1-$BH$5), "")</f>
        <v/>
      </c>
      <c r="AS16" s="160" t="str" cm="1">
        <f t="array" aca="1" ref="AS16" ca="1">IF(AND($L16=1,ISNUMBER(INDIRECT(ADDRESS(ROW(),COLUMN()-_shon_perc_gap)))), INDIRECT(ADDRESS(ROW(),COLUMN()-_shon_perc_gap))*(1-AS$5)*(1-$BH$5), "")</f>
        <v/>
      </c>
      <c r="AT16" s="160" t="str" cm="1">
        <f t="array" aca="1" ref="AT16" ca="1">IF(AND($L16=1,ISNUMBER(INDIRECT(ADDRESS(ROW(),COLUMN()-_shon_perc_gap)))), INDIRECT(ADDRESS(ROW(),COLUMN()-_shon_perc_gap))*(1-AT$5)*(1-$BH$5), "")</f>
        <v/>
      </c>
      <c r="AU16" s="160" t="str" cm="1">
        <f t="array" aca="1" ref="AU16" ca="1">IF(AND($L16=1,ISNUMBER(INDIRECT(ADDRESS(ROW(),COLUMN()-_shon_perc_gap)))), INDIRECT(ADDRESS(ROW(),COLUMN()-_shon_perc_gap))*(1-AU$5)*(1-$BH$5), "")</f>
        <v/>
      </c>
      <c r="AV16" s="160" t="str" cm="1">
        <f t="array" aca="1" ref="AV16" ca="1">IF(AND($L16=1,ISNUMBER(INDIRECT(ADDRESS(ROW(),COLUMN()-_shon_perc_gap)))), INDIRECT(ADDRESS(ROW(),COLUMN()-_shon_perc_gap))*(1-AV$5)*(1-$BH$5), "")</f>
        <v/>
      </c>
      <c r="AW16" s="160" t="str" cm="1">
        <f t="array" aca="1" ref="AW16" ca="1">IF(AND($L16=1,ISNUMBER(INDIRECT(ADDRESS(ROW(),COLUMN()-_shon_perc_gap)))), INDIRECT(ADDRESS(ROW(),COLUMN()-_shon_perc_gap))*(1-AW$5)*(1-$BH$5), "")</f>
        <v/>
      </c>
      <c r="AX16" s="160" t="str" cm="1">
        <f t="array" aca="1" ref="AX16" ca="1">IF(AND($L16=1,ISNUMBER(INDIRECT(ADDRESS(ROW(),COLUMN()-_shon_perc_gap)))), INDIRECT(ADDRESS(ROW(),COLUMN()-_shon_perc_gap))*(1-AX$5)*(1-$BH$5), "")</f>
        <v/>
      </c>
      <c r="AY16" s="160" t="str" cm="1">
        <f t="array" aca="1" ref="AY16" ca="1">IF(AND($L16=1,ISNUMBER(INDIRECT(ADDRESS(ROW(),COLUMN()-_shon_perc_gap)))), INDIRECT(ADDRESS(ROW(),COLUMN()-_shon_perc_gap))*(1-AY$5)*(1-$BH$5), "")</f>
        <v/>
      </c>
      <c r="AZ16" s="160" t="str" cm="1">
        <f t="array" aca="1" ref="AZ16" ca="1">IF(AND($L16=1,ISNUMBER(INDIRECT(ADDRESS(ROW(),COLUMN()-_shon_perc_gap)))), INDIRECT(ADDRESS(ROW(),COLUMN()-_shon_perc_gap))*(1-AZ$5)*(1-$BH$5), "")</f>
        <v/>
      </c>
      <c r="BA16" s="161" t="str" cm="1">
        <f t="array" aca="1" ref="BA16" ca="1">IF(AND($L16=1,ISNUMBER(INDIRECT(ADDRESS(ROW(),COLUMN()-_shon_perc_gap)))), INDIRECT(ADDRESS(ROW(),COLUMN()-_shon_perc_gap))*(1-BA$5)*(1-$BH$5), "")</f>
        <v/>
      </c>
      <c r="BB16" s="414"/>
      <c r="BC16" s="398" t="str">
        <f t="shared" si="10"/>
        <v/>
      </c>
      <c r="BD16" s="247" t="str">
        <f t="shared" si="3"/>
        <v/>
      </c>
      <c r="BE16" s="428" t="str">
        <f t="shared" si="4"/>
        <v/>
      </c>
      <c r="BF16" s="429" t="str">
        <f t="shared" si="5"/>
        <v/>
      </c>
      <c r="BG16" s="336"/>
      <c r="BH16" s="430" t="str">
        <f t="shared" si="6"/>
        <v/>
      </c>
    </row>
    <row r="17" spans="2:60" ht="14.95" customHeight="1" x14ac:dyDescent="0.2">
      <c r="B17" s="490">
        <v>9</v>
      </c>
      <c r="C17" s="640"/>
      <c r="D17" s="642"/>
      <c r="E17" s="599"/>
      <c r="F17" s="575"/>
      <c r="G17" s="575"/>
      <c r="H17" s="781"/>
      <c r="I17" s="576"/>
      <c r="J17" s="575"/>
      <c r="K17" s="924"/>
      <c r="L17" s="914">
        <f t="shared" si="11"/>
        <v>0</v>
      </c>
      <c r="M17" s="918" t="str">
        <f t="shared" si="7"/>
        <v>$O$17:$AD$17</v>
      </c>
      <c r="O17" s="584"/>
      <c r="P17" s="585"/>
      <c r="Q17" s="585"/>
      <c r="R17" s="585"/>
      <c r="S17" s="585"/>
      <c r="T17" s="585"/>
      <c r="U17" s="585"/>
      <c r="V17" s="585"/>
      <c r="W17" s="585"/>
      <c r="X17" s="585"/>
      <c r="Y17" s="585"/>
      <c r="Z17" s="585"/>
      <c r="AA17" s="585"/>
      <c r="AB17" s="585"/>
      <c r="AC17" s="585"/>
      <c r="AD17" s="586"/>
      <c r="AF17" s="421" t="str">
        <f t="shared" ca="1" si="0"/>
        <v/>
      </c>
      <c r="AG17" s="422" t="str">
        <f t="shared" si="8"/>
        <v/>
      </c>
      <c r="AH17" s="423" t="str">
        <f t="shared" si="1"/>
        <v/>
      </c>
      <c r="AI17" s="414"/>
      <c r="AJ17" s="780" t="str">
        <f t="shared" si="9"/>
        <v/>
      </c>
      <c r="AK17" s="414"/>
      <c r="AL17" s="159" t="str" cm="1">
        <f t="array" aca="1" ref="AL17" ca="1">IF(AND($L17=1,ISNUMBER(INDIRECT(ADDRESS(ROW(),COLUMN()-_shon_perc_gap)))), INDIRECT(ADDRESS(ROW(),COLUMN()-_shon_perc_gap))*(1-AL$5)*(1-$BH$5), "")</f>
        <v/>
      </c>
      <c r="AM17" s="160" t="str" cm="1">
        <f t="array" aca="1" ref="AM17" ca="1">IF(AND($L17=1,ISNUMBER(INDIRECT(ADDRESS(ROW(),COLUMN()-_shon_perc_gap)))), INDIRECT(ADDRESS(ROW(),COLUMN()-_shon_perc_gap))*(1-AM$5)*(1-$BH$5), "")</f>
        <v/>
      </c>
      <c r="AN17" s="160" t="str" cm="1">
        <f t="array" aca="1" ref="AN17" ca="1">IF(AND($L17=1,ISNUMBER(INDIRECT(ADDRESS(ROW(),COLUMN()-_shon_perc_gap)))), INDIRECT(ADDRESS(ROW(),COLUMN()-_shon_perc_gap))*(1-AN$5)*(1-$BH$5), "")</f>
        <v/>
      </c>
      <c r="AO17" s="160" t="str" cm="1">
        <f t="array" aca="1" ref="AO17" ca="1">IF(AND($L17=1,ISNUMBER(INDIRECT(ADDRESS(ROW(),COLUMN()-_shon_perc_gap)))), INDIRECT(ADDRESS(ROW(),COLUMN()-_shon_perc_gap))*(1-AO$5)*(1-$BH$5), "")</f>
        <v/>
      </c>
      <c r="AP17" s="160" t="str" cm="1">
        <f t="array" aca="1" ref="AP17" ca="1">IF(AND($L17=1,ISNUMBER(INDIRECT(ADDRESS(ROW(),COLUMN()-_shon_perc_gap)))), INDIRECT(ADDRESS(ROW(),COLUMN()-_shon_perc_gap))*(1-AP$5)*(1-$BH$5), "")</f>
        <v/>
      </c>
      <c r="AQ17" s="160" t="str" cm="1">
        <f t="array" aca="1" ref="AQ17" ca="1">IF(AND($L17=1,ISNUMBER(INDIRECT(ADDRESS(ROW(),COLUMN()-_shon_perc_gap)))), INDIRECT(ADDRESS(ROW(),COLUMN()-_shon_perc_gap))*(1-AQ$5)*(1-$BH$5), "")</f>
        <v/>
      </c>
      <c r="AR17" s="160" t="str" cm="1">
        <f t="array" aca="1" ref="AR17" ca="1">IF(AND($L17=1,ISNUMBER(INDIRECT(ADDRESS(ROW(),COLUMN()-_shon_perc_gap)))), INDIRECT(ADDRESS(ROW(),COLUMN()-_shon_perc_gap))*(1-AR$5)*(1-$BH$5), "")</f>
        <v/>
      </c>
      <c r="AS17" s="160" t="str" cm="1">
        <f t="array" aca="1" ref="AS17" ca="1">IF(AND($L17=1,ISNUMBER(INDIRECT(ADDRESS(ROW(),COLUMN()-_shon_perc_gap)))), INDIRECT(ADDRESS(ROW(),COLUMN()-_shon_perc_gap))*(1-AS$5)*(1-$BH$5), "")</f>
        <v/>
      </c>
      <c r="AT17" s="160" t="str" cm="1">
        <f t="array" aca="1" ref="AT17" ca="1">IF(AND($L17=1,ISNUMBER(INDIRECT(ADDRESS(ROW(),COLUMN()-_shon_perc_gap)))), INDIRECT(ADDRESS(ROW(),COLUMN()-_shon_perc_gap))*(1-AT$5)*(1-$BH$5), "")</f>
        <v/>
      </c>
      <c r="AU17" s="160" t="str" cm="1">
        <f t="array" aca="1" ref="AU17" ca="1">IF(AND($L17=1,ISNUMBER(INDIRECT(ADDRESS(ROW(),COLUMN()-_shon_perc_gap)))), INDIRECT(ADDRESS(ROW(),COLUMN()-_shon_perc_gap))*(1-AU$5)*(1-$BH$5), "")</f>
        <v/>
      </c>
      <c r="AV17" s="160" t="str" cm="1">
        <f t="array" aca="1" ref="AV17" ca="1">IF(AND($L17=1,ISNUMBER(INDIRECT(ADDRESS(ROW(),COLUMN()-_shon_perc_gap)))), INDIRECT(ADDRESS(ROW(),COLUMN()-_shon_perc_gap))*(1-AV$5)*(1-$BH$5), "")</f>
        <v/>
      </c>
      <c r="AW17" s="160" t="str" cm="1">
        <f t="array" aca="1" ref="AW17" ca="1">IF(AND($L17=1,ISNUMBER(INDIRECT(ADDRESS(ROW(),COLUMN()-_shon_perc_gap)))), INDIRECT(ADDRESS(ROW(),COLUMN()-_shon_perc_gap))*(1-AW$5)*(1-$BH$5), "")</f>
        <v/>
      </c>
      <c r="AX17" s="160" t="str" cm="1">
        <f t="array" aca="1" ref="AX17" ca="1">IF(AND($L17=1,ISNUMBER(INDIRECT(ADDRESS(ROW(),COLUMN()-_shon_perc_gap)))), INDIRECT(ADDRESS(ROW(),COLUMN()-_shon_perc_gap))*(1-AX$5)*(1-$BH$5), "")</f>
        <v/>
      </c>
      <c r="AY17" s="160" t="str" cm="1">
        <f t="array" aca="1" ref="AY17" ca="1">IF(AND($L17=1,ISNUMBER(INDIRECT(ADDRESS(ROW(),COLUMN()-_shon_perc_gap)))), INDIRECT(ADDRESS(ROW(),COLUMN()-_shon_perc_gap))*(1-AY$5)*(1-$BH$5), "")</f>
        <v/>
      </c>
      <c r="AZ17" s="160" t="str" cm="1">
        <f t="array" aca="1" ref="AZ17" ca="1">IF(AND($L17=1,ISNUMBER(INDIRECT(ADDRESS(ROW(),COLUMN()-_shon_perc_gap)))), INDIRECT(ADDRESS(ROW(),COLUMN()-_shon_perc_gap))*(1-AZ$5)*(1-$BH$5), "")</f>
        <v/>
      </c>
      <c r="BA17" s="161" t="str" cm="1">
        <f t="array" aca="1" ref="BA17" ca="1">IF(AND($L17=1,ISNUMBER(INDIRECT(ADDRESS(ROW(),COLUMN()-_shon_perc_gap)))), INDIRECT(ADDRESS(ROW(),COLUMN()-_shon_perc_gap))*(1-BA$5)*(1-$BH$5), "")</f>
        <v/>
      </c>
      <c r="BB17" s="414"/>
      <c r="BC17" s="398" t="str">
        <f t="shared" si="10"/>
        <v/>
      </c>
      <c r="BD17" s="247" t="str">
        <f t="shared" si="3"/>
        <v/>
      </c>
      <c r="BE17" s="428" t="str">
        <f t="shared" si="4"/>
        <v/>
      </c>
      <c r="BF17" s="429" t="str">
        <f t="shared" si="5"/>
        <v/>
      </c>
      <c r="BG17" s="336"/>
      <c r="BH17" s="430" t="str">
        <f t="shared" si="6"/>
        <v/>
      </c>
    </row>
    <row r="18" spans="2:60" ht="14.95" customHeight="1" x14ac:dyDescent="0.2">
      <c r="B18" s="490">
        <v>10</v>
      </c>
      <c r="C18" s="640"/>
      <c r="D18" s="642"/>
      <c r="E18" s="599"/>
      <c r="F18" s="575"/>
      <c r="G18" s="575"/>
      <c r="H18" s="781"/>
      <c r="I18" s="576"/>
      <c r="J18" s="575"/>
      <c r="K18" s="924"/>
      <c r="L18" s="914">
        <f t="shared" si="11"/>
        <v>0</v>
      </c>
      <c r="M18" s="918" t="str">
        <f t="shared" si="7"/>
        <v>$O$18:$AD$18</v>
      </c>
      <c r="O18" s="584"/>
      <c r="P18" s="585"/>
      <c r="Q18" s="585"/>
      <c r="R18" s="585"/>
      <c r="S18" s="58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6"/>
      <c r="AF18" s="421" t="str">
        <f t="shared" ca="1" si="0"/>
        <v/>
      </c>
      <c r="AG18" s="422" t="str">
        <f t="shared" si="8"/>
        <v/>
      </c>
      <c r="AH18" s="423" t="str">
        <f t="shared" si="1"/>
        <v/>
      </c>
      <c r="AI18" s="414"/>
      <c r="AJ18" s="780" t="str">
        <f t="shared" si="9"/>
        <v/>
      </c>
      <c r="AK18" s="414"/>
      <c r="AL18" s="159" t="str" cm="1">
        <f t="array" aca="1" ref="AL18" ca="1">IF(AND($L18=1,ISNUMBER(INDIRECT(ADDRESS(ROW(),COLUMN()-_shon_perc_gap)))), INDIRECT(ADDRESS(ROW(),COLUMN()-_shon_perc_gap))*(1-AL$5)*(1-$BH$5), "")</f>
        <v/>
      </c>
      <c r="AM18" s="160" t="str" cm="1">
        <f t="array" aca="1" ref="AM18" ca="1">IF(AND($L18=1,ISNUMBER(INDIRECT(ADDRESS(ROW(),COLUMN()-_shon_perc_gap)))), INDIRECT(ADDRESS(ROW(),COLUMN()-_shon_perc_gap))*(1-AM$5)*(1-$BH$5), "")</f>
        <v/>
      </c>
      <c r="AN18" s="160" t="str" cm="1">
        <f t="array" aca="1" ref="AN18" ca="1">IF(AND($L18=1,ISNUMBER(INDIRECT(ADDRESS(ROW(),COLUMN()-_shon_perc_gap)))), INDIRECT(ADDRESS(ROW(),COLUMN()-_shon_perc_gap))*(1-AN$5)*(1-$BH$5), "")</f>
        <v/>
      </c>
      <c r="AO18" s="160" t="str" cm="1">
        <f t="array" aca="1" ref="AO18" ca="1">IF(AND($L18=1,ISNUMBER(INDIRECT(ADDRESS(ROW(),COLUMN()-_shon_perc_gap)))), INDIRECT(ADDRESS(ROW(),COLUMN()-_shon_perc_gap))*(1-AO$5)*(1-$BH$5), "")</f>
        <v/>
      </c>
      <c r="AP18" s="160" t="str" cm="1">
        <f t="array" aca="1" ref="AP18" ca="1">IF(AND($L18=1,ISNUMBER(INDIRECT(ADDRESS(ROW(),COLUMN()-_shon_perc_gap)))), INDIRECT(ADDRESS(ROW(),COLUMN()-_shon_perc_gap))*(1-AP$5)*(1-$BH$5), "")</f>
        <v/>
      </c>
      <c r="AQ18" s="160" t="str" cm="1">
        <f t="array" aca="1" ref="AQ18" ca="1">IF(AND($L18=1,ISNUMBER(INDIRECT(ADDRESS(ROW(),COLUMN()-_shon_perc_gap)))), INDIRECT(ADDRESS(ROW(),COLUMN()-_shon_perc_gap))*(1-AQ$5)*(1-$BH$5), "")</f>
        <v/>
      </c>
      <c r="AR18" s="160" t="str" cm="1">
        <f t="array" aca="1" ref="AR18" ca="1">IF(AND($L18=1,ISNUMBER(INDIRECT(ADDRESS(ROW(),COLUMN()-_shon_perc_gap)))), INDIRECT(ADDRESS(ROW(),COLUMN()-_shon_perc_gap))*(1-AR$5)*(1-$BH$5), "")</f>
        <v/>
      </c>
      <c r="AS18" s="160" t="str" cm="1">
        <f t="array" aca="1" ref="AS18" ca="1">IF(AND($L18=1,ISNUMBER(INDIRECT(ADDRESS(ROW(),COLUMN()-_shon_perc_gap)))), INDIRECT(ADDRESS(ROW(),COLUMN()-_shon_perc_gap))*(1-AS$5)*(1-$BH$5), "")</f>
        <v/>
      </c>
      <c r="AT18" s="160" t="str" cm="1">
        <f t="array" aca="1" ref="AT18" ca="1">IF(AND($L18=1,ISNUMBER(INDIRECT(ADDRESS(ROW(),COLUMN()-_shon_perc_gap)))), INDIRECT(ADDRESS(ROW(),COLUMN()-_shon_perc_gap))*(1-AT$5)*(1-$BH$5), "")</f>
        <v/>
      </c>
      <c r="AU18" s="160" t="str" cm="1">
        <f t="array" aca="1" ref="AU18" ca="1">IF(AND($L18=1,ISNUMBER(INDIRECT(ADDRESS(ROW(),COLUMN()-_shon_perc_gap)))), INDIRECT(ADDRESS(ROW(),COLUMN()-_shon_perc_gap))*(1-AU$5)*(1-$BH$5), "")</f>
        <v/>
      </c>
      <c r="AV18" s="160" t="str" cm="1">
        <f t="array" aca="1" ref="AV18" ca="1">IF(AND($L18=1,ISNUMBER(INDIRECT(ADDRESS(ROW(),COLUMN()-_shon_perc_gap)))), INDIRECT(ADDRESS(ROW(),COLUMN()-_shon_perc_gap))*(1-AV$5)*(1-$BH$5), "")</f>
        <v/>
      </c>
      <c r="AW18" s="160" t="str" cm="1">
        <f t="array" aca="1" ref="AW18" ca="1">IF(AND($L18=1,ISNUMBER(INDIRECT(ADDRESS(ROW(),COLUMN()-_shon_perc_gap)))), INDIRECT(ADDRESS(ROW(),COLUMN()-_shon_perc_gap))*(1-AW$5)*(1-$BH$5), "")</f>
        <v/>
      </c>
      <c r="AX18" s="160" t="str" cm="1">
        <f t="array" aca="1" ref="AX18" ca="1">IF(AND($L18=1,ISNUMBER(INDIRECT(ADDRESS(ROW(),COLUMN()-_shon_perc_gap)))), INDIRECT(ADDRESS(ROW(),COLUMN()-_shon_perc_gap))*(1-AX$5)*(1-$BH$5), "")</f>
        <v/>
      </c>
      <c r="AY18" s="160" t="str" cm="1">
        <f t="array" aca="1" ref="AY18" ca="1">IF(AND($L18=1,ISNUMBER(INDIRECT(ADDRESS(ROW(),COLUMN()-_shon_perc_gap)))), INDIRECT(ADDRESS(ROW(),COLUMN()-_shon_perc_gap))*(1-AY$5)*(1-$BH$5), "")</f>
        <v/>
      </c>
      <c r="AZ18" s="160" t="str" cm="1">
        <f t="array" aca="1" ref="AZ18" ca="1">IF(AND($L18=1,ISNUMBER(INDIRECT(ADDRESS(ROW(),COLUMN()-_shon_perc_gap)))), INDIRECT(ADDRESS(ROW(),COLUMN()-_shon_perc_gap))*(1-AZ$5)*(1-$BH$5), "")</f>
        <v/>
      </c>
      <c r="BA18" s="161" t="str" cm="1">
        <f t="array" aca="1" ref="BA18" ca="1">IF(AND($L18=1,ISNUMBER(INDIRECT(ADDRESS(ROW(),COLUMN()-_shon_perc_gap)))), INDIRECT(ADDRESS(ROW(),COLUMN()-_shon_perc_gap))*(1-BA$5)*(1-$BH$5), "")</f>
        <v/>
      </c>
      <c r="BB18" s="414"/>
      <c r="BC18" s="398" t="str">
        <f t="shared" si="10"/>
        <v/>
      </c>
      <c r="BD18" s="247" t="str">
        <f t="shared" si="3"/>
        <v/>
      </c>
      <c r="BE18" s="428" t="str">
        <f t="shared" si="4"/>
        <v/>
      </c>
      <c r="BF18" s="429" t="str">
        <f t="shared" si="5"/>
        <v/>
      </c>
      <c r="BG18" s="336"/>
      <c r="BH18" s="430" t="str">
        <f t="shared" si="6"/>
        <v/>
      </c>
    </row>
    <row r="19" spans="2:60" ht="14.95" customHeight="1" x14ac:dyDescent="0.2">
      <c r="B19" s="490">
        <v>11</v>
      </c>
      <c r="C19" s="640"/>
      <c r="D19" s="642"/>
      <c r="E19" s="599"/>
      <c r="F19" s="575"/>
      <c r="G19" s="575"/>
      <c r="H19" s="781"/>
      <c r="I19" s="576"/>
      <c r="J19" s="575"/>
      <c r="K19" s="924"/>
      <c r="L19" s="914">
        <f t="shared" si="11"/>
        <v>0</v>
      </c>
      <c r="M19" s="918" t="str">
        <f t="shared" si="7"/>
        <v>$O$19:$AD$19</v>
      </c>
      <c r="O19" s="584"/>
      <c r="P19" s="585"/>
      <c r="Q19" s="585"/>
      <c r="R19" s="585"/>
      <c r="S19" s="585"/>
      <c r="T19" s="585"/>
      <c r="U19" s="585"/>
      <c r="V19" s="585"/>
      <c r="W19" s="585"/>
      <c r="X19" s="585"/>
      <c r="Y19" s="585"/>
      <c r="Z19" s="585"/>
      <c r="AA19" s="585"/>
      <c r="AB19" s="585"/>
      <c r="AC19" s="585"/>
      <c r="AD19" s="586"/>
      <c r="AF19" s="421" t="str">
        <f t="shared" ca="1" si="0"/>
        <v/>
      </c>
      <c r="AG19" s="422" t="str">
        <f t="shared" si="8"/>
        <v/>
      </c>
      <c r="AH19" s="423" t="str">
        <f t="shared" si="1"/>
        <v/>
      </c>
      <c r="AI19" s="414"/>
      <c r="AJ19" s="780" t="str">
        <f t="shared" si="9"/>
        <v/>
      </c>
      <c r="AK19" s="414"/>
      <c r="AL19" s="159" t="str" cm="1">
        <f t="array" aca="1" ref="AL19" ca="1">IF(AND($L19=1,ISNUMBER(INDIRECT(ADDRESS(ROW(),COLUMN()-_shon_perc_gap)))), INDIRECT(ADDRESS(ROW(),COLUMN()-_shon_perc_gap))*(1-AL$5)*(1-$BH$5), "")</f>
        <v/>
      </c>
      <c r="AM19" s="160" t="str" cm="1">
        <f t="array" aca="1" ref="AM19" ca="1">IF(AND($L19=1,ISNUMBER(INDIRECT(ADDRESS(ROW(),COLUMN()-_shon_perc_gap)))), INDIRECT(ADDRESS(ROW(),COLUMN()-_shon_perc_gap))*(1-AM$5)*(1-$BH$5), "")</f>
        <v/>
      </c>
      <c r="AN19" s="160" t="str" cm="1">
        <f t="array" aca="1" ref="AN19" ca="1">IF(AND($L19=1,ISNUMBER(INDIRECT(ADDRESS(ROW(),COLUMN()-_shon_perc_gap)))), INDIRECT(ADDRESS(ROW(),COLUMN()-_shon_perc_gap))*(1-AN$5)*(1-$BH$5), "")</f>
        <v/>
      </c>
      <c r="AO19" s="160" t="str" cm="1">
        <f t="array" aca="1" ref="AO19" ca="1">IF(AND($L19=1,ISNUMBER(INDIRECT(ADDRESS(ROW(),COLUMN()-_shon_perc_gap)))), INDIRECT(ADDRESS(ROW(),COLUMN()-_shon_perc_gap))*(1-AO$5)*(1-$BH$5), "")</f>
        <v/>
      </c>
      <c r="AP19" s="160" t="str" cm="1">
        <f t="array" aca="1" ref="AP19" ca="1">IF(AND($L19=1,ISNUMBER(INDIRECT(ADDRESS(ROW(),COLUMN()-_shon_perc_gap)))), INDIRECT(ADDRESS(ROW(),COLUMN()-_shon_perc_gap))*(1-AP$5)*(1-$BH$5), "")</f>
        <v/>
      </c>
      <c r="AQ19" s="160" t="str" cm="1">
        <f t="array" aca="1" ref="AQ19" ca="1">IF(AND($L19=1,ISNUMBER(INDIRECT(ADDRESS(ROW(),COLUMN()-_shon_perc_gap)))), INDIRECT(ADDRESS(ROW(),COLUMN()-_shon_perc_gap))*(1-AQ$5)*(1-$BH$5), "")</f>
        <v/>
      </c>
      <c r="AR19" s="160" t="str" cm="1">
        <f t="array" aca="1" ref="AR19" ca="1">IF(AND($L19=1,ISNUMBER(INDIRECT(ADDRESS(ROW(),COLUMN()-_shon_perc_gap)))), INDIRECT(ADDRESS(ROW(),COLUMN()-_shon_perc_gap))*(1-AR$5)*(1-$BH$5), "")</f>
        <v/>
      </c>
      <c r="AS19" s="160" t="str" cm="1">
        <f t="array" aca="1" ref="AS19" ca="1">IF(AND($L19=1,ISNUMBER(INDIRECT(ADDRESS(ROW(),COLUMN()-_shon_perc_gap)))), INDIRECT(ADDRESS(ROW(),COLUMN()-_shon_perc_gap))*(1-AS$5)*(1-$BH$5), "")</f>
        <v/>
      </c>
      <c r="AT19" s="160" t="str" cm="1">
        <f t="array" aca="1" ref="AT19" ca="1">IF(AND($L19=1,ISNUMBER(INDIRECT(ADDRESS(ROW(),COLUMN()-_shon_perc_gap)))), INDIRECT(ADDRESS(ROW(),COLUMN()-_shon_perc_gap))*(1-AT$5)*(1-$BH$5), "")</f>
        <v/>
      </c>
      <c r="AU19" s="160" t="str" cm="1">
        <f t="array" aca="1" ref="AU19" ca="1">IF(AND($L19=1,ISNUMBER(INDIRECT(ADDRESS(ROW(),COLUMN()-_shon_perc_gap)))), INDIRECT(ADDRESS(ROW(),COLUMN()-_shon_perc_gap))*(1-AU$5)*(1-$BH$5), "")</f>
        <v/>
      </c>
      <c r="AV19" s="160" t="str" cm="1">
        <f t="array" aca="1" ref="AV19" ca="1">IF(AND($L19=1,ISNUMBER(INDIRECT(ADDRESS(ROW(),COLUMN()-_shon_perc_gap)))), INDIRECT(ADDRESS(ROW(),COLUMN()-_shon_perc_gap))*(1-AV$5)*(1-$BH$5), "")</f>
        <v/>
      </c>
      <c r="AW19" s="160" t="str" cm="1">
        <f t="array" aca="1" ref="AW19" ca="1">IF(AND($L19=1,ISNUMBER(INDIRECT(ADDRESS(ROW(),COLUMN()-_shon_perc_gap)))), INDIRECT(ADDRESS(ROW(),COLUMN()-_shon_perc_gap))*(1-AW$5)*(1-$BH$5), "")</f>
        <v/>
      </c>
      <c r="AX19" s="160" t="str" cm="1">
        <f t="array" aca="1" ref="AX19" ca="1">IF(AND($L19=1,ISNUMBER(INDIRECT(ADDRESS(ROW(),COLUMN()-_shon_perc_gap)))), INDIRECT(ADDRESS(ROW(),COLUMN()-_shon_perc_gap))*(1-AX$5)*(1-$BH$5), "")</f>
        <v/>
      </c>
      <c r="AY19" s="160" t="str" cm="1">
        <f t="array" aca="1" ref="AY19" ca="1">IF(AND($L19=1,ISNUMBER(INDIRECT(ADDRESS(ROW(),COLUMN()-_shon_perc_gap)))), INDIRECT(ADDRESS(ROW(),COLUMN()-_shon_perc_gap))*(1-AY$5)*(1-$BH$5), "")</f>
        <v/>
      </c>
      <c r="AZ19" s="160" t="str" cm="1">
        <f t="array" aca="1" ref="AZ19" ca="1">IF(AND($L19=1,ISNUMBER(INDIRECT(ADDRESS(ROW(),COLUMN()-_shon_perc_gap)))), INDIRECT(ADDRESS(ROW(),COLUMN()-_shon_perc_gap))*(1-AZ$5)*(1-$BH$5), "")</f>
        <v/>
      </c>
      <c r="BA19" s="161" t="str" cm="1">
        <f t="array" aca="1" ref="BA19" ca="1">IF(AND($L19=1,ISNUMBER(INDIRECT(ADDRESS(ROW(),COLUMN()-_shon_perc_gap)))), INDIRECT(ADDRESS(ROW(),COLUMN()-_shon_perc_gap))*(1-BA$5)*(1-$BH$5), "")</f>
        <v/>
      </c>
      <c r="BB19" s="414"/>
      <c r="BC19" s="398" t="str">
        <f t="shared" si="10"/>
        <v/>
      </c>
      <c r="BD19" s="247" t="str">
        <f t="shared" si="3"/>
        <v/>
      </c>
      <c r="BE19" s="428" t="str">
        <f t="shared" si="4"/>
        <v/>
      </c>
      <c r="BF19" s="429" t="str">
        <f t="shared" si="5"/>
        <v/>
      </c>
      <c r="BG19" s="336"/>
      <c r="BH19" s="430" t="str">
        <f t="shared" si="6"/>
        <v/>
      </c>
    </row>
    <row r="20" spans="2:60" ht="14.95" customHeight="1" x14ac:dyDescent="0.2">
      <c r="B20" s="490">
        <v>12</v>
      </c>
      <c r="C20" s="640"/>
      <c r="D20" s="642"/>
      <c r="E20" s="599"/>
      <c r="F20" s="575"/>
      <c r="G20" s="575"/>
      <c r="H20" s="781"/>
      <c r="I20" s="576"/>
      <c r="J20" s="575"/>
      <c r="K20" s="924"/>
      <c r="L20" s="914">
        <f t="shared" si="11"/>
        <v>0</v>
      </c>
      <c r="M20" s="918" t="str">
        <f t="shared" si="7"/>
        <v>$O$20:$AD$20</v>
      </c>
      <c r="O20" s="584"/>
      <c r="P20" s="585"/>
      <c r="Q20" s="585"/>
      <c r="R20" s="585"/>
      <c r="S20" s="585"/>
      <c r="T20" s="585"/>
      <c r="U20" s="585"/>
      <c r="V20" s="585"/>
      <c r="W20" s="585"/>
      <c r="X20" s="585"/>
      <c r="Y20" s="585"/>
      <c r="Z20" s="585"/>
      <c r="AA20" s="585"/>
      <c r="AB20" s="585"/>
      <c r="AC20" s="585"/>
      <c r="AD20" s="586"/>
      <c r="AF20" s="421" t="str">
        <f t="shared" ca="1" si="0"/>
        <v/>
      </c>
      <c r="AG20" s="422" t="str">
        <f t="shared" si="8"/>
        <v/>
      </c>
      <c r="AH20" s="423" t="str">
        <f t="shared" si="1"/>
        <v/>
      </c>
      <c r="AI20" s="414"/>
      <c r="AJ20" s="780" t="str">
        <f t="shared" si="9"/>
        <v/>
      </c>
      <c r="AK20" s="414"/>
      <c r="AL20" s="159" t="str" cm="1">
        <f t="array" aca="1" ref="AL20" ca="1">IF(AND($L20=1,ISNUMBER(INDIRECT(ADDRESS(ROW(),COLUMN()-_shon_perc_gap)))), INDIRECT(ADDRESS(ROW(),COLUMN()-_shon_perc_gap))*(1-AL$5)*(1-$BH$5), "")</f>
        <v/>
      </c>
      <c r="AM20" s="160" t="str" cm="1">
        <f t="array" aca="1" ref="AM20" ca="1">IF(AND($L20=1,ISNUMBER(INDIRECT(ADDRESS(ROW(),COLUMN()-_shon_perc_gap)))), INDIRECT(ADDRESS(ROW(),COLUMN()-_shon_perc_gap))*(1-AM$5)*(1-$BH$5), "")</f>
        <v/>
      </c>
      <c r="AN20" s="160" t="str" cm="1">
        <f t="array" aca="1" ref="AN20" ca="1">IF(AND($L20=1,ISNUMBER(INDIRECT(ADDRESS(ROW(),COLUMN()-_shon_perc_gap)))), INDIRECT(ADDRESS(ROW(),COLUMN()-_shon_perc_gap))*(1-AN$5)*(1-$BH$5), "")</f>
        <v/>
      </c>
      <c r="AO20" s="160" t="str" cm="1">
        <f t="array" aca="1" ref="AO20" ca="1">IF(AND($L20=1,ISNUMBER(INDIRECT(ADDRESS(ROW(),COLUMN()-_shon_perc_gap)))), INDIRECT(ADDRESS(ROW(),COLUMN()-_shon_perc_gap))*(1-AO$5)*(1-$BH$5), "")</f>
        <v/>
      </c>
      <c r="AP20" s="160" t="str" cm="1">
        <f t="array" aca="1" ref="AP20" ca="1">IF(AND($L20=1,ISNUMBER(INDIRECT(ADDRESS(ROW(),COLUMN()-_shon_perc_gap)))), INDIRECT(ADDRESS(ROW(),COLUMN()-_shon_perc_gap))*(1-AP$5)*(1-$BH$5), "")</f>
        <v/>
      </c>
      <c r="AQ20" s="160" t="str" cm="1">
        <f t="array" aca="1" ref="AQ20" ca="1">IF(AND($L20=1,ISNUMBER(INDIRECT(ADDRESS(ROW(),COLUMN()-_shon_perc_gap)))), INDIRECT(ADDRESS(ROW(),COLUMN()-_shon_perc_gap))*(1-AQ$5)*(1-$BH$5), "")</f>
        <v/>
      </c>
      <c r="AR20" s="160" t="str" cm="1">
        <f t="array" aca="1" ref="AR20" ca="1">IF(AND($L20=1,ISNUMBER(INDIRECT(ADDRESS(ROW(),COLUMN()-_shon_perc_gap)))), INDIRECT(ADDRESS(ROW(),COLUMN()-_shon_perc_gap))*(1-AR$5)*(1-$BH$5), "")</f>
        <v/>
      </c>
      <c r="AS20" s="160" t="str" cm="1">
        <f t="array" aca="1" ref="AS20" ca="1">IF(AND($L20=1,ISNUMBER(INDIRECT(ADDRESS(ROW(),COLUMN()-_shon_perc_gap)))), INDIRECT(ADDRESS(ROW(),COLUMN()-_shon_perc_gap))*(1-AS$5)*(1-$BH$5), "")</f>
        <v/>
      </c>
      <c r="AT20" s="160" t="str" cm="1">
        <f t="array" aca="1" ref="AT20" ca="1">IF(AND($L20=1,ISNUMBER(INDIRECT(ADDRESS(ROW(),COLUMN()-_shon_perc_gap)))), INDIRECT(ADDRESS(ROW(),COLUMN()-_shon_perc_gap))*(1-AT$5)*(1-$BH$5), "")</f>
        <v/>
      </c>
      <c r="AU20" s="160" t="str" cm="1">
        <f t="array" aca="1" ref="AU20" ca="1">IF(AND($L20=1,ISNUMBER(INDIRECT(ADDRESS(ROW(),COLUMN()-_shon_perc_gap)))), INDIRECT(ADDRESS(ROW(),COLUMN()-_shon_perc_gap))*(1-AU$5)*(1-$BH$5), "")</f>
        <v/>
      </c>
      <c r="AV20" s="160" t="str" cm="1">
        <f t="array" aca="1" ref="AV20" ca="1">IF(AND($L20=1,ISNUMBER(INDIRECT(ADDRESS(ROW(),COLUMN()-_shon_perc_gap)))), INDIRECT(ADDRESS(ROW(),COLUMN()-_shon_perc_gap))*(1-AV$5)*(1-$BH$5), "")</f>
        <v/>
      </c>
      <c r="AW20" s="160" t="str" cm="1">
        <f t="array" aca="1" ref="AW20" ca="1">IF(AND($L20=1,ISNUMBER(INDIRECT(ADDRESS(ROW(),COLUMN()-_shon_perc_gap)))), INDIRECT(ADDRESS(ROW(),COLUMN()-_shon_perc_gap))*(1-AW$5)*(1-$BH$5), "")</f>
        <v/>
      </c>
      <c r="AX20" s="160" t="str" cm="1">
        <f t="array" aca="1" ref="AX20" ca="1">IF(AND($L20=1,ISNUMBER(INDIRECT(ADDRESS(ROW(),COLUMN()-_shon_perc_gap)))), INDIRECT(ADDRESS(ROW(),COLUMN()-_shon_perc_gap))*(1-AX$5)*(1-$BH$5), "")</f>
        <v/>
      </c>
      <c r="AY20" s="160" t="str" cm="1">
        <f t="array" aca="1" ref="AY20" ca="1">IF(AND($L20=1,ISNUMBER(INDIRECT(ADDRESS(ROW(),COLUMN()-_shon_perc_gap)))), INDIRECT(ADDRESS(ROW(),COLUMN()-_shon_perc_gap))*(1-AY$5)*(1-$BH$5), "")</f>
        <v/>
      </c>
      <c r="AZ20" s="160" t="str" cm="1">
        <f t="array" aca="1" ref="AZ20" ca="1">IF(AND($L20=1,ISNUMBER(INDIRECT(ADDRESS(ROW(),COLUMN()-_shon_perc_gap)))), INDIRECT(ADDRESS(ROW(),COLUMN()-_shon_perc_gap))*(1-AZ$5)*(1-$BH$5), "")</f>
        <v/>
      </c>
      <c r="BA20" s="161" t="str" cm="1">
        <f t="array" aca="1" ref="BA20" ca="1">IF(AND($L20=1,ISNUMBER(INDIRECT(ADDRESS(ROW(),COLUMN()-_shon_perc_gap)))), INDIRECT(ADDRESS(ROW(),COLUMN()-_shon_perc_gap))*(1-BA$5)*(1-$BH$5), "")</f>
        <v/>
      </c>
      <c r="BB20" s="414"/>
      <c r="BC20" s="398" t="str">
        <f t="shared" si="10"/>
        <v/>
      </c>
      <c r="BD20" s="247" t="str">
        <f t="shared" si="3"/>
        <v/>
      </c>
      <c r="BE20" s="428" t="str">
        <f t="shared" si="4"/>
        <v/>
      </c>
      <c r="BF20" s="429" t="str">
        <f t="shared" si="5"/>
        <v/>
      </c>
      <c r="BG20" s="336"/>
      <c r="BH20" s="430" t="str">
        <f t="shared" si="6"/>
        <v/>
      </c>
    </row>
    <row r="21" spans="2:60" ht="14.95" customHeight="1" x14ac:dyDescent="0.2">
      <c r="B21" s="490">
        <v>13</v>
      </c>
      <c r="C21" s="640"/>
      <c r="D21" s="642"/>
      <c r="E21" s="599"/>
      <c r="F21" s="575"/>
      <c r="G21" s="575"/>
      <c r="H21" s="781"/>
      <c r="I21" s="576"/>
      <c r="J21" s="575"/>
      <c r="K21" s="924"/>
      <c r="L21" s="914">
        <f t="shared" si="11"/>
        <v>0</v>
      </c>
      <c r="M21" s="918" t="str">
        <f t="shared" si="7"/>
        <v>$O$21:$AD$21</v>
      </c>
      <c r="O21" s="584"/>
      <c r="P21" s="585"/>
      <c r="Q21" s="585"/>
      <c r="R21" s="585"/>
      <c r="S21" s="58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6"/>
      <c r="AF21" s="421" t="str">
        <f t="shared" ca="1" si="0"/>
        <v/>
      </c>
      <c r="AG21" s="422" t="str">
        <f t="shared" si="8"/>
        <v/>
      </c>
      <c r="AH21" s="423" t="str">
        <f t="shared" si="1"/>
        <v/>
      </c>
      <c r="AI21" s="414"/>
      <c r="AJ21" s="780" t="str">
        <f t="shared" si="9"/>
        <v/>
      </c>
      <c r="AK21" s="414"/>
      <c r="AL21" s="159" t="str" cm="1">
        <f t="array" aca="1" ref="AL21" ca="1">IF(AND($L21=1,ISNUMBER(INDIRECT(ADDRESS(ROW(),COLUMN()-_shon_perc_gap)))), INDIRECT(ADDRESS(ROW(),COLUMN()-_shon_perc_gap))*(1-AL$5)*(1-$BH$5), "")</f>
        <v/>
      </c>
      <c r="AM21" s="160" t="str" cm="1">
        <f t="array" aca="1" ref="AM21" ca="1">IF(AND($L21=1,ISNUMBER(INDIRECT(ADDRESS(ROW(),COLUMN()-_shon_perc_gap)))), INDIRECT(ADDRESS(ROW(),COLUMN()-_shon_perc_gap))*(1-AM$5)*(1-$BH$5), "")</f>
        <v/>
      </c>
      <c r="AN21" s="160" t="str" cm="1">
        <f t="array" aca="1" ref="AN21" ca="1">IF(AND($L21=1,ISNUMBER(INDIRECT(ADDRESS(ROW(),COLUMN()-_shon_perc_gap)))), INDIRECT(ADDRESS(ROW(),COLUMN()-_shon_perc_gap))*(1-AN$5)*(1-$BH$5), "")</f>
        <v/>
      </c>
      <c r="AO21" s="160" t="str" cm="1">
        <f t="array" aca="1" ref="AO21" ca="1">IF(AND($L21=1,ISNUMBER(INDIRECT(ADDRESS(ROW(),COLUMN()-_shon_perc_gap)))), INDIRECT(ADDRESS(ROW(),COLUMN()-_shon_perc_gap))*(1-AO$5)*(1-$BH$5), "")</f>
        <v/>
      </c>
      <c r="AP21" s="160" t="str" cm="1">
        <f t="array" aca="1" ref="AP21" ca="1">IF(AND($L21=1,ISNUMBER(INDIRECT(ADDRESS(ROW(),COLUMN()-_shon_perc_gap)))), INDIRECT(ADDRESS(ROW(),COLUMN()-_shon_perc_gap))*(1-AP$5)*(1-$BH$5), "")</f>
        <v/>
      </c>
      <c r="AQ21" s="160" t="str" cm="1">
        <f t="array" aca="1" ref="AQ21" ca="1">IF(AND($L21=1,ISNUMBER(INDIRECT(ADDRESS(ROW(),COLUMN()-_shon_perc_gap)))), INDIRECT(ADDRESS(ROW(),COLUMN()-_shon_perc_gap))*(1-AQ$5)*(1-$BH$5), "")</f>
        <v/>
      </c>
      <c r="AR21" s="160" t="str" cm="1">
        <f t="array" aca="1" ref="AR21" ca="1">IF(AND($L21=1,ISNUMBER(INDIRECT(ADDRESS(ROW(),COLUMN()-_shon_perc_gap)))), INDIRECT(ADDRESS(ROW(),COLUMN()-_shon_perc_gap))*(1-AR$5)*(1-$BH$5), "")</f>
        <v/>
      </c>
      <c r="AS21" s="160" t="str" cm="1">
        <f t="array" aca="1" ref="AS21" ca="1">IF(AND($L21=1,ISNUMBER(INDIRECT(ADDRESS(ROW(),COLUMN()-_shon_perc_gap)))), INDIRECT(ADDRESS(ROW(),COLUMN()-_shon_perc_gap))*(1-AS$5)*(1-$BH$5), "")</f>
        <v/>
      </c>
      <c r="AT21" s="160" t="str" cm="1">
        <f t="array" aca="1" ref="AT21" ca="1">IF(AND($L21=1,ISNUMBER(INDIRECT(ADDRESS(ROW(),COLUMN()-_shon_perc_gap)))), INDIRECT(ADDRESS(ROW(),COLUMN()-_shon_perc_gap))*(1-AT$5)*(1-$BH$5), "")</f>
        <v/>
      </c>
      <c r="AU21" s="160" t="str" cm="1">
        <f t="array" aca="1" ref="AU21" ca="1">IF(AND($L21=1,ISNUMBER(INDIRECT(ADDRESS(ROW(),COLUMN()-_shon_perc_gap)))), INDIRECT(ADDRESS(ROW(),COLUMN()-_shon_perc_gap))*(1-AU$5)*(1-$BH$5), "")</f>
        <v/>
      </c>
      <c r="AV21" s="160" t="str" cm="1">
        <f t="array" aca="1" ref="AV21" ca="1">IF(AND($L21=1,ISNUMBER(INDIRECT(ADDRESS(ROW(),COLUMN()-_shon_perc_gap)))), INDIRECT(ADDRESS(ROW(),COLUMN()-_shon_perc_gap))*(1-AV$5)*(1-$BH$5), "")</f>
        <v/>
      </c>
      <c r="AW21" s="160" t="str" cm="1">
        <f t="array" aca="1" ref="AW21" ca="1">IF(AND($L21=1,ISNUMBER(INDIRECT(ADDRESS(ROW(),COLUMN()-_shon_perc_gap)))), INDIRECT(ADDRESS(ROW(),COLUMN()-_shon_perc_gap))*(1-AW$5)*(1-$BH$5), "")</f>
        <v/>
      </c>
      <c r="AX21" s="160" t="str" cm="1">
        <f t="array" aca="1" ref="AX21" ca="1">IF(AND($L21=1,ISNUMBER(INDIRECT(ADDRESS(ROW(),COLUMN()-_shon_perc_gap)))), INDIRECT(ADDRESS(ROW(),COLUMN()-_shon_perc_gap))*(1-AX$5)*(1-$BH$5), "")</f>
        <v/>
      </c>
      <c r="AY21" s="160" t="str" cm="1">
        <f t="array" aca="1" ref="AY21" ca="1">IF(AND($L21=1,ISNUMBER(INDIRECT(ADDRESS(ROW(),COLUMN()-_shon_perc_gap)))), INDIRECT(ADDRESS(ROW(),COLUMN()-_shon_perc_gap))*(1-AY$5)*(1-$BH$5), "")</f>
        <v/>
      </c>
      <c r="AZ21" s="160" t="str" cm="1">
        <f t="array" aca="1" ref="AZ21" ca="1">IF(AND($L21=1,ISNUMBER(INDIRECT(ADDRESS(ROW(),COLUMN()-_shon_perc_gap)))), INDIRECT(ADDRESS(ROW(),COLUMN()-_shon_perc_gap))*(1-AZ$5)*(1-$BH$5), "")</f>
        <v/>
      </c>
      <c r="BA21" s="161" t="str" cm="1">
        <f t="array" aca="1" ref="BA21" ca="1">IF(AND($L21=1,ISNUMBER(INDIRECT(ADDRESS(ROW(),COLUMN()-_shon_perc_gap)))), INDIRECT(ADDRESS(ROW(),COLUMN()-_shon_perc_gap))*(1-BA$5)*(1-$BH$5), "")</f>
        <v/>
      </c>
      <c r="BB21" s="414"/>
      <c r="BC21" s="398" t="str">
        <f t="shared" si="10"/>
        <v/>
      </c>
      <c r="BD21" s="247" t="str">
        <f t="shared" si="3"/>
        <v/>
      </c>
      <c r="BE21" s="428" t="str">
        <f t="shared" si="4"/>
        <v/>
      </c>
      <c r="BF21" s="429" t="str">
        <f t="shared" si="5"/>
        <v/>
      </c>
      <c r="BG21" s="336"/>
      <c r="BH21" s="430" t="str">
        <f t="shared" si="6"/>
        <v/>
      </c>
    </row>
    <row r="22" spans="2:60" ht="14.95" customHeight="1" x14ac:dyDescent="0.2">
      <c r="B22" s="490">
        <v>14</v>
      </c>
      <c r="C22" s="640"/>
      <c r="D22" s="642"/>
      <c r="E22" s="599"/>
      <c r="F22" s="575"/>
      <c r="G22" s="575"/>
      <c r="H22" s="781"/>
      <c r="I22" s="576"/>
      <c r="J22" s="575"/>
      <c r="K22" s="924"/>
      <c r="L22" s="914">
        <f t="shared" si="11"/>
        <v>0</v>
      </c>
      <c r="M22" s="918" t="str">
        <f t="shared" si="7"/>
        <v>$O$22:$AD$22</v>
      </c>
      <c r="O22" s="584"/>
      <c r="P22" s="585"/>
      <c r="Q22" s="585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6"/>
      <c r="AF22" s="421" t="str">
        <f t="shared" ca="1" si="0"/>
        <v/>
      </c>
      <c r="AG22" s="422" t="str">
        <f t="shared" si="8"/>
        <v/>
      </c>
      <c r="AH22" s="423" t="str">
        <f t="shared" si="1"/>
        <v/>
      </c>
      <c r="AI22" s="414"/>
      <c r="AJ22" s="780" t="str">
        <f t="shared" si="9"/>
        <v/>
      </c>
      <c r="AK22" s="414"/>
      <c r="AL22" s="159" t="str" cm="1">
        <f t="array" aca="1" ref="AL22" ca="1">IF(AND($L22=1,ISNUMBER(INDIRECT(ADDRESS(ROW(),COLUMN()-_shon_perc_gap)))), INDIRECT(ADDRESS(ROW(),COLUMN()-_shon_perc_gap))*(1-AL$5)*(1-$BH$5), "")</f>
        <v/>
      </c>
      <c r="AM22" s="160" t="str" cm="1">
        <f t="array" aca="1" ref="AM22" ca="1">IF(AND($L22=1,ISNUMBER(INDIRECT(ADDRESS(ROW(),COLUMN()-_shon_perc_gap)))), INDIRECT(ADDRESS(ROW(),COLUMN()-_shon_perc_gap))*(1-AM$5)*(1-$BH$5), "")</f>
        <v/>
      </c>
      <c r="AN22" s="160" t="str" cm="1">
        <f t="array" aca="1" ref="AN22" ca="1">IF(AND($L22=1,ISNUMBER(INDIRECT(ADDRESS(ROW(),COLUMN()-_shon_perc_gap)))), INDIRECT(ADDRESS(ROW(),COLUMN()-_shon_perc_gap))*(1-AN$5)*(1-$BH$5), "")</f>
        <v/>
      </c>
      <c r="AO22" s="160" t="str" cm="1">
        <f t="array" aca="1" ref="AO22" ca="1">IF(AND($L22=1,ISNUMBER(INDIRECT(ADDRESS(ROW(),COLUMN()-_shon_perc_gap)))), INDIRECT(ADDRESS(ROW(),COLUMN()-_shon_perc_gap))*(1-AO$5)*(1-$BH$5), "")</f>
        <v/>
      </c>
      <c r="AP22" s="160" t="str" cm="1">
        <f t="array" aca="1" ref="AP22" ca="1">IF(AND($L22=1,ISNUMBER(INDIRECT(ADDRESS(ROW(),COLUMN()-_shon_perc_gap)))), INDIRECT(ADDRESS(ROW(),COLUMN()-_shon_perc_gap))*(1-AP$5)*(1-$BH$5), "")</f>
        <v/>
      </c>
      <c r="AQ22" s="160" t="str" cm="1">
        <f t="array" aca="1" ref="AQ22" ca="1">IF(AND($L22=1,ISNUMBER(INDIRECT(ADDRESS(ROW(),COLUMN()-_shon_perc_gap)))), INDIRECT(ADDRESS(ROW(),COLUMN()-_shon_perc_gap))*(1-AQ$5)*(1-$BH$5), "")</f>
        <v/>
      </c>
      <c r="AR22" s="160" t="str" cm="1">
        <f t="array" aca="1" ref="AR22" ca="1">IF(AND($L22=1,ISNUMBER(INDIRECT(ADDRESS(ROW(),COLUMN()-_shon_perc_gap)))), INDIRECT(ADDRESS(ROW(),COLUMN()-_shon_perc_gap))*(1-AR$5)*(1-$BH$5), "")</f>
        <v/>
      </c>
      <c r="AS22" s="160" t="str" cm="1">
        <f t="array" aca="1" ref="AS22" ca="1">IF(AND($L22=1,ISNUMBER(INDIRECT(ADDRESS(ROW(),COLUMN()-_shon_perc_gap)))), INDIRECT(ADDRESS(ROW(),COLUMN()-_shon_perc_gap))*(1-AS$5)*(1-$BH$5), "")</f>
        <v/>
      </c>
      <c r="AT22" s="160" t="str" cm="1">
        <f t="array" aca="1" ref="AT22" ca="1">IF(AND($L22=1,ISNUMBER(INDIRECT(ADDRESS(ROW(),COLUMN()-_shon_perc_gap)))), INDIRECT(ADDRESS(ROW(),COLUMN()-_shon_perc_gap))*(1-AT$5)*(1-$BH$5), "")</f>
        <v/>
      </c>
      <c r="AU22" s="160" t="str" cm="1">
        <f t="array" aca="1" ref="AU22" ca="1">IF(AND($L22=1,ISNUMBER(INDIRECT(ADDRESS(ROW(),COLUMN()-_shon_perc_gap)))), INDIRECT(ADDRESS(ROW(),COLUMN()-_shon_perc_gap))*(1-AU$5)*(1-$BH$5), "")</f>
        <v/>
      </c>
      <c r="AV22" s="160" t="str" cm="1">
        <f t="array" aca="1" ref="AV22" ca="1">IF(AND($L22=1,ISNUMBER(INDIRECT(ADDRESS(ROW(),COLUMN()-_shon_perc_gap)))), INDIRECT(ADDRESS(ROW(),COLUMN()-_shon_perc_gap))*(1-AV$5)*(1-$BH$5), "")</f>
        <v/>
      </c>
      <c r="AW22" s="160" t="str" cm="1">
        <f t="array" aca="1" ref="AW22" ca="1">IF(AND($L22=1,ISNUMBER(INDIRECT(ADDRESS(ROW(),COLUMN()-_shon_perc_gap)))), INDIRECT(ADDRESS(ROW(),COLUMN()-_shon_perc_gap))*(1-AW$5)*(1-$BH$5), "")</f>
        <v/>
      </c>
      <c r="AX22" s="160" t="str" cm="1">
        <f t="array" aca="1" ref="AX22" ca="1">IF(AND($L22=1,ISNUMBER(INDIRECT(ADDRESS(ROW(),COLUMN()-_shon_perc_gap)))), INDIRECT(ADDRESS(ROW(),COLUMN()-_shon_perc_gap))*(1-AX$5)*(1-$BH$5), "")</f>
        <v/>
      </c>
      <c r="AY22" s="160" t="str" cm="1">
        <f t="array" aca="1" ref="AY22" ca="1">IF(AND($L22=1,ISNUMBER(INDIRECT(ADDRESS(ROW(),COLUMN()-_shon_perc_gap)))), INDIRECT(ADDRESS(ROW(),COLUMN()-_shon_perc_gap))*(1-AY$5)*(1-$BH$5), "")</f>
        <v/>
      </c>
      <c r="AZ22" s="160" t="str" cm="1">
        <f t="array" aca="1" ref="AZ22" ca="1">IF(AND($L22=1,ISNUMBER(INDIRECT(ADDRESS(ROW(),COLUMN()-_shon_perc_gap)))), INDIRECT(ADDRESS(ROW(),COLUMN()-_shon_perc_gap))*(1-AZ$5)*(1-$BH$5), "")</f>
        <v/>
      </c>
      <c r="BA22" s="161" t="str" cm="1">
        <f t="array" aca="1" ref="BA22" ca="1">IF(AND($L22=1,ISNUMBER(INDIRECT(ADDRESS(ROW(),COLUMN()-_shon_perc_gap)))), INDIRECT(ADDRESS(ROW(),COLUMN()-_shon_perc_gap))*(1-BA$5)*(1-$BH$5), "")</f>
        <v/>
      </c>
      <c r="BB22" s="414"/>
      <c r="BC22" s="398" t="str">
        <f t="shared" si="10"/>
        <v/>
      </c>
      <c r="BD22" s="247" t="str">
        <f t="shared" si="3"/>
        <v/>
      </c>
      <c r="BE22" s="428" t="str">
        <f t="shared" si="4"/>
        <v/>
      </c>
      <c r="BF22" s="429" t="str">
        <f t="shared" si="5"/>
        <v/>
      </c>
      <c r="BG22" s="336"/>
      <c r="BH22" s="430" t="str">
        <f t="shared" si="6"/>
        <v/>
      </c>
    </row>
    <row r="23" spans="2:60" ht="14.95" customHeight="1" x14ac:dyDescent="0.2">
      <c r="B23" s="490">
        <v>15</v>
      </c>
      <c r="C23" s="640"/>
      <c r="D23" s="642"/>
      <c r="E23" s="599"/>
      <c r="F23" s="575"/>
      <c r="G23" s="575"/>
      <c r="H23" s="781"/>
      <c r="I23" s="576"/>
      <c r="J23" s="575"/>
      <c r="K23" s="924"/>
      <c r="L23" s="914">
        <f t="shared" si="11"/>
        <v>0</v>
      </c>
      <c r="M23" s="918" t="str">
        <f t="shared" si="7"/>
        <v>$O$23:$AD$23</v>
      </c>
      <c r="O23" s="584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6"/>
      <c r="AF23" s="421" t="str">
        <f t="shared" ca="1" si="0"/>
        <v/>
      </c>
      <c r="AG23" s="422" t="str">
        <f t="shared" si="8"/>
        <v/>
      </c>
      <c r="AH23" s="423" t="str">
        <f t="shared" si="1"/>
        <v/>
      </c>
      <c r="AI23" s="414"/>
      <c r="AJ23" s="780" t="str">
        <f t="shared" si="9"/>
        <v/>
      </c>
      <c r="AK23" s="414"/>
      <c r="AL23" s="159" t="str" cm="1">
        <f t="array" aca="1" ref="AL23" ca="1">IF(AND($L23=1,ISNUMBER(INDIRECT(ADDRESS(ROW(),COLUMN()-_shon_perc_gap)))), INDIRECT(ADDRESS(ROW(),COLUMN()-_shon_perc_gap))*(1-AL$5)*(1-$BH$5), "")</f>
        <v/>
      </c>
      <c r="AM23" s="160" t="str" cm="1">
        <f t="array" aca="1" ref="AM23" ca="1">IF(AND($L23=1,ISNUMBER(INDIRECT(ADDRESS(ROW(),COLUMN()-_shon_perc_gap)))), INDIRECT(ADDRESS(ROW(),COLUMN()-_shon_perc_gap))*(1-AM$5)*(1-$BH$5), "")</f>
        <v/>
      </c>
      <c r="AN23" s="160" t="str" cm="1">
        <f t="array" aca="1" ref="AN23" ca="1">IF(AND($L23=1,ISNUMBER(INDIRECT(ADDRESS(ROW(),COLUMN()-_shon_perc_gap)))), INDIRECT(ADDRESS(ROW(),COLUMN()-_shon_perc_gap))*(1-AN$5)*(1-$BH$5), "")</f>
        <v/>
      </c>
      <c r="AO23" s="160" t="str" cm="1">
        <f t="array" aca="1" ref="AO23" ca="1">IF(AND($L23=1,ISNUMBER(INDIRECT(ADDRESS(ROW(),COLUMN()-_shon_perc_gap)))), INDIRECT(ADDRESS(ROW(),COLUMN()-_shon_perc_gap))*(1-AO$5)*(1-$BH$5), "")</f>
        <v/>
      </c>
      <c r="AP23" s="160" t="str" cm="1">
        <f t="array" aca="1" ref="AP23" ca="1">IF(AND($L23=1,ISNUMBER(INDIRECT(ADDRESS(ROW(),COLUMN()-_shon_perc_gap)))), INDIRECT(ADDRESS(ROW(),COLUMN()-_shon_perc_gap))*(1-AP$5)*(1-$BH$5), "")</f>
        <v/>
      </c>
      <c r="AQ23" s="160" t="str" cm="1">
        <f t="array" aca="1" ref="AQ23" ca="1">IF(AND($L23=1,ISNUMBER(INDIRECT(ADDRESS(ROW(),COLUMN()-_shon_perc_gap)))), INDIRECT(ADDRESS(ROW(),COLUMN()-_shon_perc_gap))*(1-AQ$5)*(1-$BH$5), "")</f>
        <v/>
      </c>
      <c r="AR23" s="160" t="str" cm="1">
        <f t="array" aca="1" ref="AR23" ca="1">IF(AND($L23=1,ISNUMBER(INDIRECT(ADDRESS(ROW(),COLUMN()-_shon_perc_gap)))), INDIRECT(ADDRESS(ROW(),COLUMN()-_shon_perc_gap))*(1-AR$5)*(1-$BH$5), "")</f>
        <v/>
      </c>
      <c r="AS23" s="160" t="str" cm="1">
        <f t="array" aca="1" ref="AS23" ca="1">IF(AND($L23=1,ISNUMBER(INDIRECT(ADDRESS(ROW(),COLUMN()-_shon_perc_gap)))), INDIRECT(ADDRESS(ROW(),COLUMN()-_shon_perc_gap))*(1-AS$5)*(1-$BH$5), "")</f>
        <v/>
      </c>
      <c r="AT23" s="160" t="str" cm="1">
        <f t="array" aca="1" ref="AT23" ca="1">IF(AND($L23=1,ISNUMBER(INDIRECT(ADDRESS(ROW(),COLUMN()-_shon_perc_gap)))), INDIRECT(ADDRESS(ROW(),COLUMN()-_shon_perc_gap))*(1-AT$5)*(1-$BH$5), "")</f>
        <v/>
      </c>
      <c r="AU23" s="160" t="str" cm="1">
        <f t="array" aca="1" ref="AU23" ca="1">IF(AND($L23=1,ISNUMBER(INDIRECT(ADDRESS(ROW(),COLUMN()-_shon_perc_gap)))), INDIRECT(ADDRESS(ROW(),COLUMN()-_shon_perc_gap))*(1-AU$5)*(1-$BH$5), "")</f>
        <v/>
      </c>
      <c r="AV23" s="160" t="str" cm="1">
        <f t="array" aca="1" ref="AV23" ca="1">IF(AND($L23=1,ISNUMBER(INDIRECT(ADDRESS(ROW(),COLUMN()-_shon_perc_gap)))), INDIRECT(ADDRESS(ROW(),COLUMN()-_shon_perc_gap))*(1-AV$5)*(1-$BH$5), "")</f>
        <v/>
      </c>
      <c r="AW23" s="160" t="str" cm="1">
        <f t="array" aca="1" ref="AW23" ca="1">IF(AND($L23=1,ISNUMBER(INDIRECT(ADDRESS(ROW(),COLUMN()-_shon_perc_gap)))), INDIRECT(ADDRESS(ROW(),COLUMN()-_shon_perc_gap))*(1-AW$5)*(1-$BH$5), "")</f>
        <v/>
      </c>
      <c r="AX23" s="160" t="str" cm="1">
        <f t="array" aca="1" ref="AX23" ca="1">IF(AND($L23=1,ISNUMBER(INDIRECT(ADDRESS(ROW(),COLUMN()-_shon_perc_gap)))), INDIRECT(ADDRESS(ROW(),COLUMN()-_shon_perc_gap))*(1-AX$5)*(1-$BH$5), "")</f>
        <v/>
      </c>
      <c r="AY23" s="160" t="str" cm="1">
        <f t="array" aca="1" ref="AY23" ca="1">IF(AND($L23=1,ISNUMBER(INDIRECT(ADDRESS(ROW(),COLUMN()-_shon_perc_gap)))), INDIRECT(ADDRESS(ROW(),COLUMN()-_shon_perc_gap))*(1-AY$5)*(1-$BH$5), "")</f>
        <v/>
      </c>
      <c r="AZ23" s="160" t="str" cm="1">
        <f t="array" aca="1" ref="AZ23" ca="1">IF(AND($L23=1,ISNUMBER(INDIRECT(ADDRESS(ROW(),COLUMN()-_shon_perc_gap)))), INDIRECT(ADDRESS(ROW(),COLUMN()-_shon_perc_gap))*(1-AZ$5)*(1-$BH$5), "")</f>
        <v/>
      </c>
      <c r="BA23" s="161" t="str" cm="1">
        <f t="array" aca="1" ref="BA23" ca="1">IF(AND($L23=1,ISNUMBER(INDIRECT(ADDRESS(ROW(),COLUMN()-_shon_perc_gap)))), INDIRECT(ADDRESS(ROW(),COLUMN()-_shon_perc_gap))*(1-BA$5)*(1-$BH$5), "")</f>
        <v/>
      </c>
      <c r="BB23" s="414"/>
      <c r="BC23" s="398" t="str">
        <f t="shared" si="10"/>
        <v/>
      </c>
      <c r="BD23" s="247" t="str">
        <f t="shared" si="3"/>
        <v/>
      </c>
      <c r="BE23" s="428" t="str">
        <f t="shared" si="4"/>
        <v/>
      </c>
      <c r="BF23" s="429" t="str">
        <f t="shared" si="5"/>
        <v/>
      </c>
      <c r="BG23" s="336"/>
      <c r="BH23" s="430" t="str">
        <f t="shared" si="6"/>
        <v/>
      </c>
    </row>
    <row r="24" spans="2:60" ht="14.95" customHeight="1" x14ac:dyDescent="0.2">
      <c r="B24" s="490">
        <v>16</v>
      </c>
      <c r="C24" s="640"/>
      <c r="D24" s="642"/>
      <c r="E24" s="599"/>
      <c r="F24" s="575"/>
      <c r="G24" s="575"/>
      <c r="H24" s="781"/>
      <c r="I24" s="576"/>
      <c r="J24" s="575"/>
      <c r="K24" s="924"/>
      <c r="L24" s="914">
        <f t="shared" si="11"/>
        <v>0</v>
      </c>
      <c r="M24" s="918" t="str">
        <f t="shared" si="7"/>
        <v>$O$24:$AD$24</v>
      </c>
      <c r="O24" s="584"/>
      <c r="P24" s="585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6"/>
      <c r="AF24" s="421" t="str">
        <f t="shared" ca="1" si="0"/>
        <v/>
      </c>
      <c r="AG24" s="422" t="str">
        <f t="shared" si="8"/>
        <v/>
      </c>
      <c r="AH24" s="423" t="str">
        <f t="shared" si="1"/>
        <v/>
      </c>
      <c r="AI24" s="414"/>
      <c r="AJ24" s="780" t="str">
        <f t="shared" si="9"/>
        <v/>
      </c>
      <c r="AK24" s="414"/>
      <c r="AL24" s="159" t="str" cm="1">
        <f t="array" aca="1" ref="AL24" ca="1">IF(AND($L24=1,ISNUMBER(INDIRECT(ADDRESS(ROW(),COLUMN()-_shon_perc_gap)))), INDIRECT(ADDRESS(ROW(),COLUMN()-_shon_perc_gap))*(1-AL$5)*(1-$BH$5), "")</f>
        <v/>
      </c>
      <c r="AM24" s="160" t="str" cm="1">
        <f t="array" aca="1" ref="AM24" ca="1">IF(AND($L24=1,ISNUMBER(INDIRECT(ADDRESS(ROW(),COLUMN()-_shon_perc_gap)))), INDIRECT(ADDRESS(ROW(),COLUMN()-_shon_perc_gap))*(1-AM$5)*(1-$BH$5), "")</f>
        <v/>
      </c>
      <c r="AN24" s="160" t="str" cm="1">
        <f t="array" aca="1" ref="AN24" ca="1">IF(AND($L24=1,ISNUMBER(INDIRECT(ADDRESS(ROW(),COLUMN()-_shon_perc_gap)))), INDIRECT(ADDRESS(ROW(),COLUMN()-_shon_perc_gap))*(1-AN$5)*(1-$BH$5), "")</f>
        <v/>
      </c>
      <c r="AO24" s="160" t="str" cm="1">
        <f t="array" aca="1" ref="AO24" ca="1">IF(AND($L24=1,ISNUMBER(INDIRECT(ADDRESS(ROW(),COLUMN()-_shon_perc_gap)))), INDIRECT(ADDRESS(ROW(),COLUMN()-_shon_perc_gap))*(1-AO$5)*(1-$BH$5), "")</f>
        <v/>
      </c>
      <c r="AP24" s="160" t="str" cm="1">
        <f t="array" aca="1" ref="AP24" ca="1">IF(AND($L24=1,ISNUMBER(INDIRECT(ADDRESS(ROW(),COLUMN()-_shon_perc_gap)))), INDIRECT(ADDRESS(ROW(),COLUMN()-_shon_perc_gap))*(1-AP$5)*(1-$BH$5), "")</f>
        <v/>
      </c>
      <c r="AQ24" s="160" t="str" cm="1">
        <f t="array" aca="1" ref="AQ24" ca="1">IF(AND($L24=1,ISNUMBER(INDIRECT(ADDRESS(ROW(),COLUMN()-_shon_perc_gap)))), INDIRECT(ADDRESS(ROW(),COLUMN()-_shon_perc_gap))*(1-AQ$5)*(1-$BH$5), "")</f>
        <v/>
      </c>
      <c r="AR24" s="160" t="str" cm="1">
        <f t="array" aca="1" ref="AR24" ca="1">IF(AND($L24=1,ISNUMBER(INDIRECT(ADDRESS(ROW(),COLUMN()-_shon_perc_gap)))), INDIRECT(ADDRESS(ROW(),COLUMN()-_shon_perc_gap))*(1-AR$5)*(1-$BH$5), "")</f>
        <v/>
      </c>
      <c r="AS24" s="160" t="str" cm="1">
        <f t="array" aca="1" ref="AS24" ca="1">IF(AND($L24=1,ISNUMBER(INDIRECT(ADDRESS(ROW(),COLUMN()-_shon_perc_gap)))), INDIRECT(ADDRESS(ROW(),COLUMN()-_shon_perc_gap))*(1-AS$5)*(1-$BH$5), "")</f>
        <v/>
      </c>
      <c r="AT24" s="160" t="str" cm="1">
        <f t="array" aca="1" ref="AT24" ca="1">IF(AND($L24=1,ISNUMBER(INDIRECT(ADDRESS(ROW(),COLUMN()-_shon_perc_gap)))), INDIRECT(ADDRESS(ROW(),COLUMN()-_shon_perc_gap))*(1-AT$5)*(1-$BH$5), "")</f>
        <v/>
      </c>
      <c r="AU24" s="160" t="str" cm="1">
        <f t="array" aca="1" ref="AU24" ca="1">IF(AND($L24=1,ISNUMBER(INDIRECT(ADDRESS(ROW(),COLUMN()-_shon_perc_gap)))), INDIRECT(ADDRESS(ROW(),COLUMN()-_shon_perc_gap))*(1-AU$5)*(1-$BH$5), "")</f>
        <v/>
      </c>
      <c r="AV24" s="160" t="str" cm="1">
        <f t="array" aca="1" ref="AV24" ca="1">IF(AND($L24=1,ISNUMBER(INDIRECT(ADDRESS(ROW(),COLUMN()-_shon_perc_gap)))), INDIRECT(ADDRESS(ROW(),COLUMN()-_shon_perc_gap))*(1-AV$5)*(1-$BH$5), "")</f>
        <v/>
      </c>
      <c r="AW24" s="160" t="str" cm="1">
        <f t="array" aca="1" ref="AW24" ca="1">IF(AND($L24=1,ISNUMBER(INDIRECT(ADDRESS(ROW(),COLUMN()-_shon_perc_gap)))), INDIRECT(ADDRESS(ROW(),COLUMN()-_shon_perc_gap))*(1-AW$5)*(1-$BH$5), "")</f>
        <v/>
      </c>
      <c r="AX24" s="160" t="str" cm="1">
        <f t="array" aca="1" ref="AX24" ca="1">IF(AND($L24=1,ISNUMBER(INDIRECT(ADDRESS(ROW(),COLUMN()-_shon_perc_gap)))), INDIRECT(ADDRESS(ROW(),COLUMN()-_shon_perc_gap))*(1-AX$5)*(1-$BH$5), "")</f>
        <v/>
      </c>
      <c r="AY24" s="160" t="str" cm="1">
        <f t="array" aca="1" ref="AY24" ca="1">IF(AND($L24=1,ISNUMBER(INDIRECT(ADDRESS(ROW(),COLUMN()-_shon_perc_gap)))), INDIRECT(ADDRESS(ROW(),COLUMN()-_shon_perc_gap))*(1-AY$5)*(1-$BH$5), "")</f>
        <v/>
      </c>
      <c r="AZ24" s="160" t="str" cm="1">
        <f t="array" aca="1" ref="AZ24" ca="1">IF(AND($L24=1,ISNUMBER(INDIRECT(ADDRESS(ROW(),COLUMN()-_shon_perc_gap)))), INDIRECT(ADDRESS(ROW(),COLUMN()-_shon_perc_gap))*(1-AZ$5)*(1-$BH$5), "")</f>
        <v/>
      </c>
      <c r="BA24" s="161" t="str" cm="1">
        <f t="array" aca="1" ref="BA24" ca="1">IF(AND($L24=1,ISNUMBER(INDIRECT(ADDRESS(ROW(),COLUMN()-_shon_perc_gap)))), INDIRECT(ADDRESS(ROW(),COLUMN()-_shon_perc_gap))*(1-BA$5)*(1-$BH$5), "")</f>
        <v/>
      </c>
      <c r="BB24" s="414"/>
      <c r="BC24" s="398" t="str">
        <f t="shared" si="10"/>
        <v/>
      </c>
      <c r="BD24" s="247" t="str">
        <f t="shared" si="3"/>
        <v/>
      </c>
      <c r="BE24" s="428" t="str">
        <f t="shared" si="4"/>
        <v/>
      </c>
      <c r="BF24" s="429" t="str">
        <f t="shared" si="5"/>
        <v/>
      </c>
      <c r="BG24" s="336"/>
      <c r="BH24" s="430" t="str">
        <f t="shared" si="6"/>
        <v/>
      </c>
    </row>
    <row r="25" spans="2:60" ht="14.95" customHeight="1" x14ac:dyDescent="0.2">
      <c r="B25" s="490">
        <v>17</v>
      </c>
      <c r="C25" s="640"/>
      <c r="D25" s="642"/>
      <c r="E25" s="599"/>
      <c r="F25" s="575"/>
      <c r="G25" s="575"/>
      <c r="H25" s="781"/>
      <c r="I25" s="576"/>
      <c r="J25" s="575"/>
      <c r="K25" s="924"/>
      <c r="L25" s="914">
        <f t="shared" si="11"/>
        <v>0</v>
      </c>
      <c r="M25" s="918" t="str">
        <f t="shared" si="7"/>
        <v>$O$25:$AD$25</v>
      </c>
      <c r="O25" s="584"/>
      <c r="P25" s="585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6"/>
      <c r="AF25" s="421" t="str">
        <f t="shared" ca="1" si="0"/>
        <v/>
      </c>
      <c r="AG25" s="422" t="str">
        <f t="shared" si="8"/>
        <v/>
      </c>
      <c r="AH25" s="423" t="str">
        <f t="shared" si="1"/>
        <v/>
      </c>
      <c r="AI25" s="414"/>
      <c r="AJ25" s="780" t="str">
        <f t="shared" si="9"/>
        <v/>
      </c>
      <c r="AK25" s="414"/>
      <c r="AL25" s="159" t="str" cm="1">
        <f t="array" aca="1" ref="AL25" ca="1">IF(AND($L25=1,ISNUMBER(INDIRECT(ADDRESS(ROW(),COLUMN()-_shon_perc_gap)))), INDIRECT(ADDRESS(ROW(),COLUMN()-_shon_perc_gap))*(1-AL$5)*(1-$BH$5), "")</f>
        <v/>
      </c>
      <c r="AM25" s="160" t="str" cm="1">
        <f t="array" aca="1" ref="AM25" ca="1">IF(AND($L25=1,ISNUMBER(INDIRECT(ADDRESS(ROW(),COLUMN()-_shon_perc_gap)))), INDIRECT(ADDRESS(ROW(),COLUMN()-_shon_perc_gap))*(1-AM$5)*(1-$BH$5), "")</f>
        <v/>
      </c>
      <c r="AN25" s="160" t="str" cm="1">
        <f t="array" aca="1" ref="AN25" ca="1">IF(AND($L25=1,ISNUMBER(INDIRECT(ADDRESS(ROW(),COLUMN()-_shon_perc_gap)))), INDIRECT(ADDRESS(ROW(),COLUMN()-_shon_perc_gap))*(1-AN$5)*(1-$BH$5), "")</f>
        <v/>
      </c>
      <c r="AO25" s="160" t="str" cm="1">
        <f t="array" aca="1" ref="AO25" ca="1">IF(AND($L25=1,ISNUMBER(INDIRECT(ADDRESS(ROW(),COLUMN()-_shon_perc_gap)))), INDIRECT(ADDRESS(ROW(),COLUMN()-_shon_perc_gap))*(1-AO$5)*(1-$BH$5), "")</f>
        <v/>
      </c>
      <c r="AP25" s="160" t="str" cm="1">
        <f t="array" aca="1" ref="AP25" ca="1">IF(AND($L25=1,ISNUMBER(INDIRECT(ADDRESS(ROW(),COLUMN()-_shon_perc_gap)))), INDIRECT(ADDRESS(ROW(),COLUMN()-_shon_perc_gap))*(1-AP$5)*(1-$BH$5), "")</f>
        <v/>
      </c>
      <c r="AQ25" s="160" t="str" cm="1">
        <f t="array" aca="1" ref="AQ25" ca="1">IF(AND($L25=1,ISNUMBER(INDIRECT(ADDRESS(ROW(),COLUMN()-_shon_perc_gap)))), INDIRECT(ADDRESS(ROW(),COLUMN()-_shon_perc_gap))*(1-AQ$5)*(1-$BH$5), "")</f>
        <v/>
      </c>
      <c r="AR25" s="160" t="str" cm="1">
        <f t="array" aca="1" ref="AR25" ca="1">IF(AND($L25=1,ISNUMBER(INDIRECT(ADDRESS(ROW(),COLUMN()-_shon_perc_gap)))), INDIRECT(ADDRESS(ROW(),COLUMN()-_shon_perc_gap))*(1-AR$5)*(1-$BH$5), "")</f>
        <v/>
      </c>
      <c r="AS25" s="160" t="str" cm="1">
        <f t="array" aca="1" ref="AS25" ca="1">IF(AND($L25=1,ISNUMBER(INDIRECT(ADDRESS(ROW(),COLUMN()-_shon_perc_gap)))), INDIRECT(ADDRESS(ROW(),COLUMN()-_shon_perc_gap))*(1-AS$5)*(1-$BH$5), "")</f>
        <v/>
      </c>
      <c r="AT25" s="160" t="str" cm="1">
        <f t="array" aca="1" ref="AT25" ca="1">IF(AND($L25=1,ISNUMBER(INDIRECT(ADDRESS(ROW(),COLUMN()-_shon_perc_gap)))), INDIRECT(ADDRESS(ROW(),COLUMN()-_shon_perc_gap))*(1-AT$5)*(1-$BH$5), "")</f>
        <v/>
      </c>
      <c r="AU25" s="160" t="str" cm="1">
        <f t="array" aca="1" ref="AU25" ca="1">IF(AND($L25=1,ISNUMBER(INDIRECT(ADDRESS(ROW(),COLUMN()-_shon_perc_gap)))), INDIRECT(ADDRESS(ROW(),COLUMN()-_shon_perc_gap))*(1-AU$5)*(1-$BH$5), "")</f>
        <v/>
      </c>
      <c r="AV25" s="160" t="str" cm="1">
        <f t="array" aca="1" ref="AV25" ca="1">IF(AND($L25=1,ISNUMBER(INDIRECT(ADDRESS(ROW(),COLUMN()-_shon_perc_gap)))), INDIRECT(ADDRESS(ROW(),COLUMN()-_shon_perc_gap))*(1-AV$5)*(1-$BH$5), "")</f>
        <v/>
      </c>
      <c r="AW25" s="160" t="str" cm="1">
        <f t="array" aca="1" ref="AW25" ca="1">IF(AND($L25=1,ISNUMBER(INDIRECT(ADDRESS(ROW(),COLUMN()-_shon_perc_gap)))), INDIRECT(ADDRESS(ROW(),COLUMN()-_shon_perc_gap))*(1-AW$5)*(1-$BH$5), "")</f>
        <v/>
      </c>
      <c r="AX25" s="160" t="str" cm="1">
        <f t="array" aca="1" ref="AX25" ca="1">IF(AND($L25=1,ISNUMBER(INDIRECT(ADDRESS(ROW(),COLUMN()-_shon_perc_gap)))), INDIRECT(ADDRESS(ROW(),COLUMN()-_shon_perc_gap))*(1-AX$5)*(1-$BH$5), "")</f>
        <v/>
      </c>
      <c r="AY25" s="160" t="str" cm="1">
        <f t="array" aca="1" ref="AY25" ca="1">IF(AND($L25=1,ISNUMBER(INDIRECT(ADDRESS(ROW(),COLUMN()-_shon_perc_gap)))), INDIRECT(ADDRESS(ROW(),COLUMN()-_shon_perc_gap))*(1-AY$5)*(1-$BH$5), "")</f>
        <v/>
      </c>
      <c r="AZ25" s="160" t="str" cm="1">
        <f t="array" aca="1" ref="AZ25" ca="1">IF(AND($L25=1,ISNUMBER(INDIRECT(ADDRESS(ROW(),COLUMN()-_shon_perc_gap)))), INDIRECT(ADDRESS(ROW(),COLUMN()-_shon_perc_gap))*(1-AZ$5)*(1-$BH$5), "")</f>
        <v/>
      </c>
      <c r="BA25" s="161" t="str" cm="1">
        <f t="array" aca="1" ref="BA25" ca="1">IF(AND($L25=1,ISNUMBER(INDIRECT(ADDRESS(ROW(),COLUMN()-_shon_perc_gap)))), INDIRECT(ADDRESS(ROW(),COLUMN()-_shon_perc_gap))*(1-BA$5)*(1-$BH$5), "")</f>
        <v/>
      </c>
      <c r="BB25" s="414"/>
      <c r="BC25" s="398" t="str">
        <f t="shared" si="10"/>
        <v/>
      </c>
      <c r="BD25" s="247" t="str">
        <f t="shared" si="3"/>
        <v/>
      </c>
      <c r="BE25" s="428" t="str">
        <f t="shared" si="4"/>
        <v/>
      </c>
      <c r="BF25" s="429" t="str">
        <f t="shared" si="5"/>
        <v/>
      </c>
      <c r="BG25" s="336"/>
      <c r="BH25" s="430" t="str">
        <f t="shared" si="6"/>
        <v/>
      </c>
    </row>
    <row r="26" spans="2:60" ht="14.95" customHeight="1" x14ac:dyDescent="0.2">
      <c r="B26" s="490">
        <v>18</v>
      </c>
      <c r="C26" s="640"/>
      <c r="D26" s="642"/>
      <c r="E26" s="599"/>
      <c r="F26" s="575"/>
      <c r="G26" s="575"/>
      <c r="H26" s="781"/>
      <c r="I26" s="576"/>
      <c r="J26" s="575"/>
      <c r="K26" s="924"/>
      <c r="L26" s="914">
        <f t="shared" si="11"/>
        <v>0</v>
      </c>
      <c r="M26" s="918" t="str">
        <f t="shared" si="7"/>
        <v>$O$26:$AD$26</v>
      </c>
      <c r="O26" s="584"/>
      <c r="P26" s="585"/>
      <c r="Q26" s="585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6"/>
      <c r="AF26" s="421" t="str">
        <f t="shared" ca="1" si="0"/>
        <v/>
      </c>
      <c r="AG26" s="422" t="str">
        <f t="shared" si="8"/>
        <v/>
      </c>
      <c r="AH26" s="423" t="str">
        <f t="shared" si="1"/>
        <v/>
      </c>
      <c r="AI26" s="414"/>
      <c r="AJ26" s="780" t="str">
        <f t="shared" si="9"/>
        <v/>
      </c>
      <c r="AK26" s="414"/>
      <c r="AL26" s="159" t="str" cm="1">
        <f t="array" aca="1" ref="AL26" ca="1">IF(AND($L26=1,ISNUMBER(INDIRECT(ADDRESS(ROW(),COLUMN()-_shon_perc_gap)))), INDIRECT(ADDRESS(ROW(),COLUMN()-_shon_perc_gap))*(1-AL$5)*(1-$BH$5), "")</f>
        <v/>
      </c>
      <c r="AM26" s="160" t="str" cm="1">
        <f t="array" aca="1" ref="AM26" ca="1">IF(AND($L26=1,ISNUMBER(INDIRECT(ADDRESS(ROW(),COLUMN()-_shon_perc_gap)))), INDIRECT(ADDRESS(ROW(),COLUMN()-_shon_perc_gap))*(1-AM$5)*(1-$BH$5), "")</f>
        <v/>
      </c>
      <c r="AN26" s="160" t="str" cm="1">
        <f t="array" aca="1" ref="AN26" ca="1">IF(AND($L26=1,ISNUMBER(INDIRECT(ADDRESS(ROW(),COLUMN()-_shon_perc_gap)))), INDIRECT(ADDRESS(ROW(),COLUMN()-_shon_perc_gap))*(1-AN$5)*(1-$BH$5), "")</f>
        <v/>
      </c>
      <c r="AO26" s="160" t="str" cm="1">
        <f t="array" aca="1" ref="AO26" ca="1">IF(AND($L26=1,ISNUMBER(INDIRECT(ADDRESS(ROW(),COLUMN()-_shon_perc_gap)))), INDIRECT(ADDRESS(ROW(),COLUMN()-_shon_perc_gap))*(1-AO$5)*(1-$BH$5), "")</f>
        <v/>
      </c>
      <c r="AP26" s="160" t="str" cm="1">
        <f t="array" aca="1" ref="AP26" ca="1">IF(AND($L26=1,ISNUMBER(INDIRECT(ADDRESS(ROW(),COLUMN()-_shon_perc_gap)))), INDIRECT(ADDRESS(ROW(),COLUMN()-_shon_perc_gap))*(1-AP$5)*(1-$BH$5), "")</f>
        <v/>
      </c>
      <c r="AQ26" s="160" t="str" cm="1">
        <f t="array" aca="1" ref="AQ26" ca="1">IF(AND($L26=1,ISNUMBER(INDIRECT(ADDRESS(ROW(),COLUMN()-_shon_perc_gap)))), INDIRECT(ADDRESS(ROW(),COLUMN()-_shon_perc_gap))*(1-AQ$5)*(1-$BH$5), "")</f>
        <v/>
      </c>
      <c r="AR26" s="160" t="str" cm="1">
        <f t="array" aca="1" ref="AR26" ca="1">IF(AND($L26=1,ISNUMBER(INDIRECT(ADDRESS(ROW(),COLUMN()-_shon_perc_gap)))), INDIRECT(ADDRESS(ROW(),COLUMN()-_shon_perc_gap))*(1-AR$5)*(1-$BH$5), "")</f>
        <v/>
      </c>
      <c r="AS26" s="160" t="str" cm="1">
        <f t="array" aca="1" ref="AS26" ca="1">IF(AND($L26=1,ISNUMBER(INDIRECT(ADDRESS(ROW(),COLUMN()-_shon_perc_gap)))), INDIRECT(ADDRESS(ROW(),COLUMN()-_shon_perc_gap))*(1-AS$5)*(1-$BH$5), "")</f>
        <v/>
      </c>
      <c r="AT26" s="160" t="str" cm="1">
        <f t="array" aca="1" ref="AT26" ca="1">IF(AND($L26=1,ISNUMBER(INDIRECT(ADDRESS(ROW(),COLUMN()-_shon_perc_gap)))), INDIRECT(ADDRESS(ROW(),COLUMN()-_shon_perc_gap))*(1-AT$5)*(1-$BH$5), "")</f>
        <v/>
      </c>
      <c r="AU26" s="160" t="str" cm="1">
        <f t="array" aca="1" ref="AU26" ca="1">IF(AND($L26=1,ISNUMBER(INDIRECT(ADDRESS(ROW(),COLUMN()-_shon_perc_gap)))), INDIRECT(ADDRESS(ROW(),COLUMN()-_shon_perc_gap))*(1-AU$5)*(1-$BH$5), "")</f>
        <v/>
      </c>
      <c r="AV26" s="160" t="str" cm="1">
        <f t="array" aca="1" ref="AV26" ca="1">IF(AND($L26=1,ISNUMBER(INDIRECT(ADDRESS(ROW(),COLUMN()-_shon_perc_gap)))), INDIRECT(ADDRESS(ROW(),COLUMN()-_shon_perc_gap))*(1-AV$5)*(1-$BH$5), "")</f>
        <v/>
      </c>
      <c r="AW26" s="160" t="str" cm="1">
        <f t="array" aca="1" ref="AW26" ca="1">IF(AND($L26=1,ISNUMBER(INDIRECT(ADDRESS(ROW(),COLUMN()-_shon_perc_gap)))), INDIRECT(ADDRESS(ROW(),COLUMN()-_shon_perc_gap))*(1-AW$5)*(1-$BH$5), "")</f>
        <v/>
      </c>
      <c r="AX26" s="160" t="str" cm="1">
        <f t="array" aca="1" ref="AX26" ca="1">IF(AND($L26=1,ISNUMBER(INDIRECT(ADDRESS(ROW(),COLUMN()-_shon_perc_gap)))), INDIRECT(ADDRESS(ROW(),COLUMN()-_shon_perc_gap))*(1-AX$5)*(1-$BH$5), "")</f>
        <v/>
      </c>
      <c r="AY26" s="160" t="str" cm="1">
        <f t="array" aca="1" ref="AY26" ca="1">IF(AND($L26=1,ISNUMBER(INDIRECT(ADDRESS(ROW(),COLUMN()-_shon_perc_gap)))), INDIRECT(ADDRESS(ROW(),COLUMN()-_shon_perc_gap))*(1-AY$5)*(1-$BH$5), "")</f>
        <v/>
      </c>
      <c r="AZ26" s="160" t="str" cm="1">
        <f t="array" aca="1" ref="AZ26" ca="1">IF(AND($L26=1,ISNUMBER(INDIRECT(ADDRESS(ROW(),COLUMN()-_shon_perc_gap)))), INDIRECT(ADDRESS(ROW(),COLUMN()-_shon_perc_gap))*(1-AZ$5)*(1-$BH$5), "")</f>
        <v/>
      </c>
      <c r="BA26" s="161" t="str" cm="1">
        <f t="array" aca="1" ref="BA26" ca="1">IF(AND($L26=1,ISNUMBER(INDIRECT(ADDRESS(ROW(),COLUMN()-_shon_perc_gap)))), INDIRECT(ADDRESS(ROW(),COLUMN()-_shon_perc_gap))*(1-BA$5)*(1-$BH$5), "")</f>
        <v/>
      </c>
      <c r="BB26" s="414"/>
      <c r="BC26" s="398" t="str">
        <f t="shared" si="10"/>
        <v/>
      </c>
      <c r="BD26" s="247" t="str">
        <f t="shared" si="3"/>
        <v/>
      </c>
      <c r="BE26" s="428" t="str">
        <f t="shared" si="4"/>
        <v/>
      </c>
      <c r="BF26" s="429" t="str">
        <f t="shared" si="5"/>
        <v/>
      </c>
      <c r="BG26" s="336"/>
      <c r="BH26" s="430" t="str">
        <f t="shared" si="6"/>
        <v/>
      </c>
    </row>
    <row r="27" spans="2:60" x14ac:dyDescent="0.2">
      <c r="B27" s="490">
        <v>19</v>
      </c>
      <c r="C27" s="640"/>
      <c r="D27" s="642"/>
      <c r="E27" s="599"/>
      <c r="F27" s="575"/>
      <c r="G27" s="575"/>
      <c r="H27" s="781"/>
      <c r="I27" s="576"/>
      <c r="J27" s="575"/>
      <c r="K27" s="924"/>
      <c r="L27" s="914">
        <f t="shared" si="11"/>
        <v>0</v>
      </c>
      <c r="M27" s="918" t="str">
        <f t="shared" si="7"/>
        <v>$O$27:$AD$27</v>
      </c>
      <c r="O27" s="584"/>
      <c r="P27" s="585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6"/>
      <c r="AF27" s="421" t="str">
        <f t="shared" ca="1" si="0"/>
        <v/>
      </c>
      <c r="AG27" s="422" t="str">
        <f t="shared" si="8"/>
        <v/>
      </c>
      <c r="AH27" s="423" t="str">
        <f t="shared" si="1"/>
        <v/>
      </c>
      <c r="AI27" s="414"/>
      <c r="AJ27" s="780" t="str">
        <f t="shared" si="9"/>
        <v/>
      </c>
      <c r="AK27" s="414"/>
      <c r="AL27" s="159" t="str" cm="1">
        <f t="array" aca="1" ref="AL27" ca="1">IF(AND($L27=1,ISNUMBER(INDIRECT(ADDRESS(ROW(),COLUMN()-_shon_perc_gap)))), INDIRECT(ADDRESS(ROW(),COLUMN()-_shon_perc_gap))*(1-AL$5)*(1-$BH$5), "")</f>
        <v/>
      </c>
      <c r="AM27" s="160" t="str" cm="1">
        <f t="array" aca="1" ref="AM27" ca="1">IF(AND($L27=1,ISNUMBER(INDIRECT(ADDRESS(ROW(),COLUMN()-_shon_perc_gap)))), INDIRECT(ADDRESS(ROW(),COLUMN()-_shon_perc_gap))*(1-AM$5)*(1-$BH$5), "")</f>
        <v/>
      </c>
      <c r="AN27" s="160" t="str" cm="1">
        <f t="array" aca="1" ref="AN27" ca="1">IF(AND($L27=1,ISNUMBER(INDIRECT(ADDRESS(ROW(),COLUMN()-_shon_perc_gap)))), INDIRECT(ADDRESS(ROW(),COLUMN()-_shon_perc_gap))*(1-AN$5)*(1-$BH$5), "")</f>
        <v/>
      </c>
      <c r="AO27" s="160" t="str" cm="1">
        <f t="array" aca="1" ref="AO27" ca="1">IF(AND($L27=1,ISNUMBER(INDIRECT(ADDRESS(ROW(),COLUMN()-_shon_perc_gap)))), INDIRECT(ADDRESS(ROW(),COLUMN()-_shon_perc_gap))*(1-AO$5)*(1-$BH$5), "")</f>
        <v/>
      </c>
      <c r="AP27" s="160" t="str" cm="1">
        <f t="array" aca="1" ref="AP27" ca="1">IF(AND($L27=1,ISNUMBER(INDIRECT(ADDRESS(ROW(),COLUMN()-_shon_perc_gap)))), INDIRECT(ADDRESS(ROW(),COLUMN()-_shon_perc_gap))*(1-AP$5)*(1-$BH$5), "")</f>
        <v/>
      </c>
      <c r="AQ27" s="160" t="str" cm="1">
        <f t="array" aca="1" ref="AQ27" ca="1">IF(AND($L27=1,ISNUMBER(INDIRECT(ADDRESS(ROW(),COLUMN()-_shon_perc_gap)))), INDIRECT(ADDRESS(ROW(),COLUMN()-_shon_perc_gap))*(1-AQ$5)*(1-$BH$5), "")</f>
        <v/>
      </c>
      <c r="AR27" s="160" t="str" cm="1">
        <f t="array" aca="1" ref="AR27" ca="1">IF(AND($L27=1,ISNUMBER(INDIRECT(ADDRESS(ROW(),COLUMN()-_shon_perc_gap)))), INDIRECT(ADDRESS(ROW(),COLUMN()-_shon_perc_gap))*(1-AR$5)*(1-$BH$5), "")</f>
        <v/>
      </c>
      <c r="AS27" s="160" t="str" cm="1">
        <f t="array" aca="1" ref="AS27" ca="1">IF(AND($L27=1,ISNUMBER(INDIRECT(ADDRESS(ROW(),COLUMN()-_shon_perc_gap)))), INDIRECT(ADDRESS(ROW(),COLUMN()-_shon_perc_gap))*(1-AS$5)*(1-$BH$5), "")</f>
        <v/>
      </c>
      <c r="AT27" s="160" t="str" cm="1">
        <f t="array" aca="1" ref="AT27" ca="1">IF(AND($L27=1,ISNUMBER(INDIRECT(ADDRESS(ROW(),COLUMN()-_shon_perc_gap)))), INDIRECT(ADDRESS(ROW(),COLUMN()-_shon_perc_gap))*(1-AT$5)*(1-$BH$5), "")</f>
        <v/>
      </c>
      <c r="AU27" s="160" t="str" cm="1">
        <f t="array" aca="1" ref="AU27" ca="1">IF(AND($L27=1,ISNUMBER(INDIRECT(ADDRESS(ROW(),COLUMN()-_shon_perc_gap)))), INDIRECT(ADDRESS(ROW(),COLUMN()-_shon_perc_gap))*(1-AU$5)*(1-$BH$5), "")</f>
        <v/>
      </c>
      <c r="AV27" s="160" t="str" cm="1">
        <f t="array" aca="1" ref="AV27" ca="1">IF(AND($L27=1,ISNUMBER(INDIRECT(ADDRESS(ROW(),COLUMN()-_shon_perc_gap)))), INDIRECT(ADDRESS(ROW(),COLUMN()-_shon_perc_gap))*(1-AV$5)*(1-$BH$5), "")</f>
        <v/>
      </c>
      <c r="AW27" s="160" t="str" cm="1">
        <f t="array" aca="1" ref="AW27" ca="1">IF(AND($L27=1,ISNUMBER(INDIRECT(ADDRESS(ROW(),COLUMN()-_shon_perc_gap)))), INDIRECT(ADDRESS(ROW(),COLUMN()-_shon_perc_gap))*(1-AW$5)*(1-$BH$5), "")</f>
        <v/>
      </c>
      <c r="AX27" s="160" t="str" cm="1">
        <f t="array" aca="1" ref="AX27" ca="1">IF(AND($L27=1,ISNUMBER(INDIRECT(ADDRESS(ROW(),COLUMN()-_shon_perc_gap)))), INDIRECT(ADDRESS(ROW(),COLUMN()-_shon_perc_gap))*(1-AX$5)*(1-$BH$5), "")</f>
        <v/>
      </c>
      <c r="AY27" s="160" t="str" cm="1">
        <f t="array" aca="1" ref="AY27" ca="1">IF(AND($L27=1,ISNUMBER(INDIRECT(ADDRESS(ROW(),COLUMN()-_shon_perc_gap)))), INDIRECT(ADDRESS(ROW(),COLUMN()-_shon_perc_gap))*(1-AY$5)*(1-$BH$5), "")</f>
        <v/>
      </c>
      <c r="AZ27" s="160" t="str" cm="1">
        <f t="array" aca="1" ref="AZ27" ca="1">IF(AND($L27=1,ISNUMBER(INDIRECT(ADDRESS(ROW(),COLUMN()-_shon_perc_gap)))), INDIRECT(ADDRESS(ROW(),COLUMN()-_shon_perc_gap))*(1-AZ$5)*(1-$BH$5), "")</f>
        <v/>
      </c>
      <c r="BA27" s="161" t="str" cm="1">
        <f t="array" aca="1" ref="BA27" ca="1">IF(AND($L27=1,ISNUMBER(INDIRECT(ADDRESS(ROW(),COLUMN()-_shon_perc_gap)))), INDIRECT(ADDRESS(ROW(),COLUMN()-_shon_perc_gap))*(1-BA$5)*(1-$BH$5), "")</f>
        <v/>
      </c>
      <c r="BB27" s="414"/>
      <c r="BC27" s="398" t="str">
        <f t="shared" si="10"/>
        <v/>
      </c>
      <c r="BD27" s="247" t="str">
        <f t="shared" si="3"/>
        <v/>
      </c>
      <c r="BE27" s="428" t="str">
        <f t="shared" si="4"/>
        <v/>
      </c>
      <c r="BF27" s="429" t="str">
        <f t="shared" si="5"/>
        <v/>
      </c>
      <c r="BG27" s="336"/>
      <c r="BH27" s="430" t="str">
        <f t="shared" si="6"/>
        <v/>
      </c>
    </row>
    <row r="28" spans="2:60" x14ac:dyDescent="0.2">
      <c r="B28" s="490">
        <v>20</v>
      </c>
      <c r="C28" s="640"/>
      <c r="D28" s="642"/>
      <c r="E28" s="599"/>
      <c r="F28" s="575"/>
      <c r="G28" s="575"/>
      <c r="H28" s="781"/>
      <c r="I28" s="576"/>
      <c r="J28" s="575"/>
      <c r="K28" s="924"/>
      <c r="L28" s="914">
        <f t="shared" si="11"/>
        <v>0</v>
      </c>
      <c r="M28" s="918" t="str">
        <f t="shared" si="7"/>
        <v>$O$28:$AD$28</v>
      </c>
      <c r="O28" s="584"/>
      <c r="P28" s="585"/>
      <c r="Q28" s="585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6"/>
      <c r="AF28" s="421" t="str">
        <f t="shared" ca="1" si="0"/>
        <v/>
      </c>
      <c r="AG28" s="422" t="str">
        <f t="shared" si="8"/>
        <v/>
      </c>
      <c r="AH28" s="423" t="str">
        <f t="shared" si="1"/>
        <v/>
      </c>
      <c r="AI28" s="414"/>
      <c r="AJ28" s="780" t="str">
        <f t="shared" si="9"/>
        <v/>
      </c>
      <c r="AK28" s="414"/>
      <c r="AL28" s="159" t="str" cm="1">
        <f t="array" aca="1" ref="AL28" ca="1">IF(AND($L28=1,ISNUMBER(INDIRECT(ADDRESS(ROW(),COLUMN()-_shon_perc_gap)))), INDIRECT(ADDRESS(ROW(),COLUMN()-_shon_perc_gap))*(1-AL$5)*(1-$BH$5), "")</f>
        <v/>
      </c>
      <c r="AM28" s="160" t="str" cm="1">
        <f t="array" aca="1" ref="AM28" ca="1">IF(AND($L28=1,ISNUMBER(INDIRECT(ADDRESS(ROW(),COLUMN()-_shon_perc_gap)))), INDIRECT(ADDRESS(ROW(),COLUMN()-_shon_perc_gap))*(1-AM$5)*(1-$BH$5), "")</f>
        <v/>
      </c>
      <c r="AN28" s="160" t="str" cm="1">
        <f t="array" aca="1" ref="AN28" ca="1">IF(AND($L28=1,ISNUMBER(INDIRECT(ADDRESS(ROW(),COLUMN()-_shon_perc_gap)))), INDIRECT(ADDRESS(ROW(),COLUMN()-_shon_perc_gap))*(1-AN$5)*(1-$BH$5), "")</f>
        <v/>
      </c>
      <c r="AO28" s="160" t="str" cm="1">
        <f t="array" aca="1" ref="AO28" ca="1">IF(AND($L28=1,ISNUMBER(INDIRECT(ADDRESS(ROW(),COLUMN()-_shon_perc_gap)))), INDIRECT(ADDRESS(ROW(),COLUMN()-_shon_perc_gap))*(1-AO$5)*(1-$BH$5), "")</f>
        <v/>
      </c>
      <c r="AP28" s="160" t="str" cm="1">
        <f t="array" aca="1" ref="AP28" ca="1">IF(AND($L28=1,ISNUMBER(INDIRECT(ADDRESS(ROW(),COLUMN()-_shon_perc_gap)))), INDIRECT(ADDRESS(ROW(),COLUMN()-_shon_perc_gap))*(1-AP$5)*(1-$BH$5), "")</f>
        <v/>
      </c>
      <c r="AQ28" s="160" t="str" cm="1">
        <f t="array" aca="1" ref="AQ28" ca="1">IF(AND($L28=1,ISNUMBER(INDIRECT(ADDRESS(ROW(),COLUMN()-_shon_perc_gap)))), INDIRECT(ADDRESS(ROW(),COLUMN()-_shon_perc_gap))*(1-AQ$5)*(1-$BH$5), "")</f>
        <v/>
      </c>
      <c r="AR28" s="160" t="str" cm="1">
        <f t="array" aca="1" ref="AR28" ca="1">IF(AND($L28=1,ISNUMBER(INDIRECT(ADDRESS(ROW(),COLUMN()-_shon_perc_gap)))), INDIRECT(ADDRESS(ROW(),COLUMN()-_shon_perc_gap))*(1-AR$5)*(1-$BH$5), "")</f>
        <v/>
      </c>
      <c r="AS28" s="160" t="str" cm="1">
        <f t="array" aca="1" ref="AS28" ca="1">IF(AND($L28=1,ISNUMBER(INDIRECT(ADDRESS(ROW(),COLUMN()-_shon_perc_gap)))), INDIRECT(ADDRESS(ROW(),COLUMN()-_shon_perc_gap))*(1-AS$5)*(1-$BH$5), "")</f>
        <v/>
      </c>
      <c r="AT28" s="160" t="str" cm="1">
        <f t="array" aca="1" ref="AT28" ca="1">IF(AND($L28=1,ISNUMBER(INDIRECT(ADDRESS(ROW(),COLUMN()-_shon_perc_gap)))), INDIRECT(ADDRESS(ROW(),COLUMN()-_shon_perc_gap))*(1-AT$5)*(1-$BH$5), "")</f>
        <v/>
      </c>
      <c r="AU28" s="160" t="str" cm="1">
        <f t="array" aca="1" ref="AU28" ca="1">IF(AND($L28=1,ISNUMBER(INDIRECT(ADDRESS(ROW(),COLUMN()-_shon_perc_gap)))), INDIRECT(ADDRESS(ROW(),COLUMN()-_shon_perc_gap))*(1-AU$5)*(1-$BH$5), "")</f>
        <v/>
      </c>
      <c r="AV28" s="160" t="str" cm="1">
        <f t="array" aca="1" ref="AV28" ca="1">IF(AND($L28=1,ISNUMBER(INDIRECT(ADDRESS(ROW(),COLUMN()-_shon_perc_gap)))), INDIRECT(ADDRESS(ROW(),COLUMN()-_shon_perc_gap))*(1-AV$5)*(1-$BH$5), "")</f>
        <v/>
      </c>
      <c r="AW28" s="160" t="str" cm="1">
        <f t="array" aca="1" ref="AW28" ca="1">IF(AND($L28=1,ISNUMBER(INDIRECT(ADDRESS(ROW(),COLUMN()-_shon_perc_gap)))), INDIRECT(ADDRESS(ROW(),COLUMN()-_shon_perc_gap))*(1-AW$5)*(1-$BH$5), "")</f>
        <v/>
      </c>
      <c r="AX28" s="160" t="str" cm="1">
        <f t="array" aca="1" ref="AX28" ca="1">IF(AND($L28=1,ISNUMBER(INDIRECT(ADDRESS(ROW(),COLUMN()-_shon_perc_gap)))), INDIRECT(ADDRESS(ROW(),COLUMN()-_shon_perc_gap))*(1-AX$5)*(1-$BH$5), "")</f>
        <v/>
      </c>
      <c r="AY28" s="160" t="str" cm="1">
        <f t="array" aca="1" ref="AY28" ca="1">IF(AND($L28=1,ISNUMBER(INDIRECT(ADDRESS(ROW(),COLUMN()-_shon_perc_gap)))), INDIRECT(ADDRESS(ROW(),COLUMN()-_shon_perc_gap))*(1-AY$5)*(1-$BH$5), "")</f>
        <v/>
      </c>
      <c r="AZ28" s="160" t="str" cm="1">
        <f t="array" aca="1" ref="AZ28" ca="1">IF(AND($L28=1,ISNUMBER(INDIRECT(ADDRESS(ROW(),COLUMN()-_shon_perc_gap)))), INDIRECT(ADDRESS(ROW(),COLUMN()-_shon_perc_gap))*(1-AZ$5)*(1-$BH$5), "")</f>
        <v/>
      </c>
      <c r="BA28" s="161" t="str" cm="1">
        <f t="array" aca="1" ref="BA28" ca="1">IF(AND($L28=1,ISNUMBER(INDIRECT(ADDRESS(ROW(),COLUMN()-_shon_perc_gap)))), INDIRECT(ADDRESS(ROW(),COLUMN()-_shon_perc_gap))*(1-BA$5)*(1-$BH$5), "")</f>
        <v/>
      </c>
      <c r="BB28" s="414"/>
      <c r="BC28" s="398" t="str">
        <f t="shared" si="10"/>
        <v/>
      </c>
      <c r="BD28" s="247" t="str">
        <f t="shared" si="3"/>
        <v/>
      </c>
      <c r="BE28" s="428" t="str">
        <f t="shared" si="4"/>
        <v/>
      </c>
      <c r="BF28" s="429" t="str">
        <f t="shared" si="5"/>
        <v/>
      </c>
      <c r="BG28" s="336"/>
      <c r="BH28" s="430" t="str">
        <f t="shared" si="6"/>
        <v/>
      </c>
    </row>
    <row r="29" spans="2:60" x14ac:dyDescent="0.2">
      <c r="B29" s="490">
        <v>21</v>
      </c>
      <c r="C29" s="640"/>
      <c r="D29" s="642"/>
      <c r="E29" s="599"/>
      <c r="F29" s="575"/>
      <c r="G29" s="575"/>
      <c r="H29" s="781"/>
      <c r="I29" s="576"/>
      <c r="J29" s="575"/>
      <c r="K29" s="924"/>
      <c r="L29" s="914">
        <f t="shared" si="11"/>
        <v>0</v>
      </c>
      <c r="M29" s="918" t="str">
        <f t="shared" si="7"/>
        <v>$O$29:$AD$29</v>
      </c>
      <c r="O29" s="584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6"/>
      <c r="AF29" s="421" t="str">
        <f t="shared" ca="1" si="0"/>
        <v/>
      </c>
      <c r="AG29" s="422" t="str">
        <f t="shared" si="8"/>
        <v/>
      </c>
      <c r="AH29" s="423" t="str">
        <f t="shared" si="1"/>
        <v/>
      </c>
      <c r="AI29" s="414"/>
      <c r="AJ29" s="780" t="str">
        <f t="shared" si="9"/>
        <v/>
      </c>
      <c r="AK29" s="414"/>
      <c r="AL29" s="159" t="str" cm="1">
        <f t="array" aca="1" ref="AL29" ca="1">IF(AND($L29=1,ISNUMBER(INDIRECT(ADDRESS(ROW(),COLUMN()-_shon_perc_gap)))), INDIRECT(ADDRESS(ROW(),COLUMN()-_shon_perc_gap))*(1-AL$5)*(1-$BH$5), "")</f>
        <v/>
      </c>
      <c r="AM29" s="160" t="str" cm="1">
        <f t="array" aca="1" ref="AM29" ca="1">IF(AND($L29=1,ISNUMBER(INDIRECT(ADDRESS(ROW(),COLUMN()-_shon_perc_gap)))), INDIRECT(ADDRESS(ROW(),COLUMN()-_shon_perc_gap))*(1-AM$5)*(1-$BH$5), "")</f>
        <v/>
      </c>
      <c r="AN29" s="160" t="str" cm="1">
        <f t="array" aca="1" ref="AN29" ca="1">IF(AND($L29=1,ISNUMBER(INDIRECT(ADDRESS(ROW(),COLUMN()-_shon_perc_gap)))), INDIRECT(ADDRESS(ROW(),COLUMN()-_shon_perc_gap))*(1-AN$5)*(1-$BH$5), "")</f>
        <v/>
      </c>
      <c r="AO29" s="160" t="str" cm="1">
        <f t="array" aca="1" ref="AO29" ca="1">IF(AND($L29=1,ISNUMBER(INDIRECT(ADDRESS(ROW(),COLUMN()-_shon_perc_gap)))), INDIRECT(ADDRESS(ROW(),COLUMN()-_shon_perc_gap))*(1-AO$5)*(1-$BH$5), "")</f>
        <v/>
      </c>
      <c r="AP29" s="160" t="str" cm="1">
        <f t="array" aca="1" ref="AP29" ca="1">IF(AND($L29=1,ISNUMBER(INDIRECT(ADDRESS(ROW(),COLUMN()-_shon_perc_gap)))), INDIRECT(ADDRESS(ROW(),COLUMN()-_shon_perc_gap))*(1-AP$5)*(1-$BH$5), "")</f>
        <v/>
      </c>
      <c r="AQ29" s="160" t="str" cm="1">
        <f t="array" aca="1" ref="AQ29" ca="1">IF(AND($L29=1,ISNUMBER(INDIRECT(ADDRESS(ROW(),COLUMN()-_shon_perc_gap)))), INDIRECT(ADDRESS(ROW(),COLUMN()-_shon_perc_gap))*(1-AQ$5)*(1-$BH$5), "")</f>
        <v/>
      </c>
      <c r="AR29" s="160" t="str" cm="1">
        <f t="array" aca="1" ref="AR29" ca="1">IF(AND($L29=1,ISNUMBER(INDIRECT(ADDRESS(ROW(),COLUMN()-_shon_perc_gap)))), INDIRECT(ADDRESS(ROW(),COLUMN()-_shon_perc_gap))*(1-AR$5)*(1-$BH$5), "")</f>
        <v/>
      </c>
      <c r="AS29" s="160" t="str" cm="1">
        <f t="array" aca="1" ref="AS29" ca="1">IF(AND($L29=1,ISNUMBER(INDIRECT(ADDRESS(ROW(),COLUMN()-_shon_perc_gap)))), INDIRECT(ADDRESS(ROW(),COLUMN()-_shon_perc_gap))*(1-AS$5)*(1-$BH$5), "")</f>
        <v/>
      </c>
      <c r="AT29" s="160" t="str" cm="1">
        <f t="array" aca="1" ref="AT29" ca="1">IF(AND($L29=1,ISNUMBER(INDIRECT(ADDRESS(ROW(),COLUMN()-_shon_perc_gap)))), INDIRECT(ADDRESS(ROW(),COLUMN()-_shon_perc_gap))*(1-AT$5)*(1-$BH$5), "")</f>
        <v/>
      </c>
      <c r="AU29" s="160" t="str" cm="1">
        <f t="array" aca="1" ref="AU29" ca="1">IF(AND($L29=1,ISNUMBER(INDIRECT(ADDRESS(ROW(),COLUMN()-_shon_perc_gap)))), INDIRECT(ADDRESS(ROW(),COLUMN()-_shon_perc_gap))*(1-AU$5)*(1-$BH$5), "")</f>
        <v/>
      </c>
      <c r="AV29" s="160" t="str" cm="1">
        <f t="array" aca="1" ref="AV29" ca="1">IF(AND($L29=1,ISNUMBER(INDIRECT(ADDRESS(ROW(),COLUMN()-_shon_perc_gap)))), INDIRECT(ADDRESS(ROW(),COLUMN()-_shon_perc_gap))*(1-AV$5)*(1-$BH$5), "")</f>
        <v/>
      </c>
      <c r="AW29" s="160" t="str" cm="1">
        <f t="array" aca="1" ref="AW29" ca="1">IF(AND($L29=1,ISNUMBER(INDIRECT(ADDRESS(ROW(),COLUMN()-_shon_perc_gap)))), INDIRECT(ADDRESS(ROW(),COLUMN()-_shon_perc_gap))*(1-AW$5)*(1-$BH$5), "")</f>
        <v/>
      </c>
      <c r="AX29" s="160" t="str" cm="1">
        <f t="array" aca="1" ref="AX29" ca="1">IF(AND($L29=1,ISNUMBER(INDIRECT(ADDRESS(ROW(),COLUMN()-_shon_perc_gap)))), INDIRECT(ADDRESS(ROW(),COLUMN()-_shon_perc_gap))*(1-AX$5)*(1-$BH$5), "")</f>
        <v/>
      </c>
      <c r="AY29" s="160" t="str" cm="1">
        <f t="array" aca="1" ref="AY29" ca="1">IF(AND($L29=1,ISNUMBER(INDIRECT(ADDRESS(ROW(),COLUMN()-_shon_perc_gap)))), INDIRECT(ADDRESS(ROW(),COLUMN()-_shon_perc_gap))*(1-AY$5)*(1-$BH$5), "")</f>
        <v/>
      </c>
      <c r="AZ29" s="160" t="str" cm="1">
        <f t="array" aca="1" ref="AZ29" ca="1">IF(AND($L29=1,ISNUMBER(INDIRECT(ADDRESS(ROW(),COLUMN()-_shon_perc_gap)))), INDIRECT(ADDRESS(ROW(),COLUMN()-_shon_perc_gap))*(1-AZ$5)*(1-$BH$5), "")</f>
        <v/>
      </c>
      <c r="BA29" s="161" t="str" cm="1">
        <f t="array" aca="1" ref="BA29" ca="1">IF(AND($L29=1,ISNUMBER(INDIRECT(ADDRESS(ROW(),COLUMN()-_shon_perc_gap)))), INDIRECT(ADDRESS(ROW(),COLUMN()-_shon_perc_gap))*(1-BA$5)*(1-$BH$5), "")</f>
        <v/>
      </c>
      <c r="BB29" s="414"/>
      <c r="BC29" s="398" t="str">
        <f t="shared" si="10"/>
        <v/>
      </c>
      <c r="BD29" s="247" t="str">
        <f t="shared" si="3"/>
        <v/>
      </c>
      <c r="BE29" s="428" t="str">
        <f t="shared" si="4"/>
        <v/>
      </c>
      <c r="BF29" s="429" t="str">
        <f t="shared" si="5"/>
        <v/>
      </c>
      <c r="BG29" s="336"/>
      <c r="BH29" s="430" t="str">
        <f t="shared" si="6"/>
        <v/>
      </c>
    </row>
    <row r="30" spans="2:60" x14ac:dyDescent="0.2">
      <c r="B30" s="490">
        <v>22</v>
      </c>
      <c r="C30" s="640"/>
      <c r="D30" s="642"/>
      <c r="E30" s="599"/>
      <c r="F30" s="575"/>
      <c r="G30" s="575"/>
      <c r="H30" s="781"/>
      <c r="I30" s="576"/>
      <c r="J30" s="575"/>
      <c r="K30" s="924"/>
      <c r="L30" s="914">
        <f t="shared" si="11"/>
        <v>0</v>
      </c>
      <c r="M30" s="918" t="str">
        <f t="shared" si="7"/>
        <v>$O$30:$AD$30</v>
      </c>
      <c r="O30" s="584"/>
      <c r="P30" s="585"/>
      <c r="Q30" s="585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6"/>
      <c r="AF30" s="421" t="str">
        <f t="shared" ca="1" si="0"/>
        <v/>
      </c>
      <c r="AG30" s="422" t="str">
        <f t="shared" si="8"/>
        <v/>
      </c>
      <c r="AH30" s="423" t="str">
        <f t="shared" si="1"/>
        <v/>
      </c>
      <c r="AI30" s="414"/>
      <c r="AJ30" s="780" t="str">
        <f t="shared" si="9"/>
        <v/>
      </c>
      <c r="AK30" s="414"/>
      <c r="AL30" s="159" t="str" cm="1">
        <f t="array" aca="1" ref="AL30" ca="1">IF(AND($L30=1,ISNUMBER(INDIRECT(ADDRESS(ROW(),COLUMN()-_shon_perc_gap)))), INDIRECT(ADDRESS(ROW(),COLUMN()-_shon_perc_gap))*(1-AL$5)*(1-$BH$5), "")</f>
        <v/>
      </c>
      <c r="AM30" s="160" t="str" cm="1">
        <f t="array" aca="1" ref="AM30" ca="1">IF(AND($L30=1,ISNUMBER(INDIRECT(ADDRESS(ROW(),COLUMN()-_shon_perc_gap)))), INDIRECT(ADDRESS(ROW(),COLUMN()-_shon_perc_gap))*(1-AM$5)*(1-$BH$5), "")</f>
        <v/>
      </c>
      <c r="AN30" s="160" t="str" cm="1">
        <f t="array" aca="1" ref="AN30" ca="1">IF(AND($L30=1,ISNUMBER(INDIRECT(ADDRESS(ROW(),COLUMN()-_shon_perc_gap)))), INDIRECT(ADDRESS(ROW(),COLUMN()-_shon_perc_gap))*(1-AN$5)*(1-$BH$5), "")</f>
        <v/>
      </c>
      <c r="AO30" s="160" t="str" cm="1">
        <f t="array" aca="1" ref="AO30" ca="1">IF(AND($L30=1,ISNUMBER(INDIRECT(ADDRESS(ROW(),COLUMN()-_shon_perc_gap)))), INDIRECT(ADDRESS(ROW(),COLUMN()-_shon_perc_gap))*(1-AO$5)*(1-$BH$5), "")</f>
        <v/>
      </c>
      <c r="AP30" s="160" t="str" cm="1">
        <f t="array" aca="1" ref="AP30" ca="1">IF(AND($L30=1,ISNUMBER(INDIRECT(ADDRESS(ROW(),COLUMN()-_shon_perc_gap)))), INDIRECT(ADDRESS(ROW(),COLUMN()-_shon_perc_gap))*(1-AP$5)*(1-$BH$5), "")</f>
        <v/>
      </c>
      <c r="AQ30" s="160" t="str" cm="1">
        <f t="array" aca="1" ref="AQ30" ca="1">IF(AND($L30=1,ISNUMBER(INDIRECT(ADDRESS(ROW(),COLUMN()-_shon_perc_gap)))), INDIRECT(ADDRESS(ROW(),COLUMN()-_shon_perc_gap))*(1-AQ$5)*(1-$BH$5), "")</f>
        <v/>
      </c>
      <c r="AR30" s="160" t="str" cm="1">
        <f t="array" aca="1" ref="AR30" ca="1">IF(AND($L30=1,ISNUMBER(INDIRECT(ADDRESS(ROW(),COLUMN()-_shon_perc_gap)))), INDIRECT(ADDRESS(ROW(),COLUMN()-_shon_perc_gap))*(1-AR$5)*(1-$BH$5), "")</f>
        <v/>
      </c>
      <c r="AS30" s="160" t="str" cm="1">
        <f t="array" aca="1" ref="AS30" ca="1">IF(AND($L30=1,ISNUMBER(INDIRECT(ADDRESS(ROW(),COLUMN()-_shon_perc_gap)))), INDIRECT(ADDRESS(ROW(),COLUMN()-_shon_perc_gap))*(1-AS$5)*(1-$BH$5), "")</f>
        <v/>
      </c>
      <c r="AT30" s="160" t="str" cm="1">
        <f t="array" aca="1" ref="AT30" ca="1">IF(AND($L30=1,ISNUMBER(INDIRECT(ADDRESS(ROW(),COLUMN()-_shon_perc_gap)))), INDIRECT(ADDRESS(ROW(),COLUMN()-_shon_perc_gap))*(1-AT$5)*(1-$BH$5), "")</f>
        <v/>
      </c>
      <c r="AU30" s="160" t="str" cm="1">
        <f t="array" aca="1" ref="AU30" ca="1">IF(AND($L30=1,ISNUMBER(INDIRECT(ADDRESS(ROW(),COLUMN()-_shon_perc_gap)))), INDIRECT(ADDRESS(ROW(),COLUMN()-_shon_perc_gap))*(1-AU$5)*(1-$BH$5), "")</f>
        <v/>
      </c>
      <c r="AV30" s="160" t="str" cm="1">
        <f t="array" aca="1" ref="AV30" ca="1">IF(AND($L30=1,ISNUMBER(INDIRECT(ADDRESS(ROW(),COLUMN()-_shon_perc_gap)))), INDIRECT(ADDRESS(ROW(),COLUMN()-_shon_perc_gap))*(1-AV$5)*(1-$BH$5), "")</f>
        <v/>
      </c>
      <c r="AW30" s="160" t="str" cm="1">
        <f t="array" aca="1" ref="AW30" ca="1">IF(AND($L30=1,ISNUMBER(INDIRECT(ADDRESS(ROW(),COLUMN()-_shon_perc_gap)))), INDIRECT(ADDRESS(ROW(),COLUMN()-_shon_perc_gap))*(1-AW$5)*(1-$BH$5), "")</f>
        <v/>
      </c>
      <c r="AX30" s="160" t="str" cm="1">
        <f t="array" aca="1" ref="AX30" ca="1">IF(AND($L30=1,ISNUMBER(INDIRECT(ADDRESS(ROW(),COLUMN()-_shon_perc_gap)))), INDIRECT(ADDRESS(ROW(),COLUMN()-_shon_perc_gap))*(1-AX$5)*(1-$BH$5), "")</f>
        <v/>
      </c>
      <c r="AY30" s="160" t="str" cm="1">
        <f t="array" aca="1" ref="AY30" ca="1">IF(AND($L30=1,ISNUMBER(INDIRECT(ADDRESS(ROW(),COLUMN()-_shon_perc_gap)))), INDIRECT(ADDRESS(ROW(),COLUMN()-_shon_perc_gap))*(1-AY$5)*(1-$BH$5), "")</f>
        <v/>
      </c>
      <c r="AZ30" s="160" t="str" cm="1">
        <f t="array" aca="1" ref="AZ30" ca="1">IF(AND($L30=1,ISNUMBER(INDIRECT(ADDRESS(ROW(),COLUMN()-_shon_perc_gap)))), INDIRECT(ADDRESS(ROW(),COLUMN()-_shon_perc_gap))*(1-AZ$5)*(1-$BH$5), "")</f>
        <v/>
      </c>
      <c r="BA30" s="161" t="str" cm="1">
        <f t="array" aca="1" ref="BA30" ca="1">IF(AND($L30=1,ISNUMBER(INDIRECT(ADDRESS(ROW(),COLUMN()-_shon_perc_gap)))), INDIRECT(ADDRESS(ROW(),COLUMN()-_shon_perc_gap))*(1-BA$5)*(1-$BH$5), "")</f>
        <v/>
      </c>
      <c r="BB30" s="414"/>
      <c r="BC30" s="398" t="str">
        <f t="shared" si="10"/>
        <v/>
      </c>
      <c r="BD30" s="247" t="str">
        <f t="shared" si="3"/>
        <v/>
      </c>
      <c r="BE30" s="428" t="str">
        <f t="shared" si="4"/>
        <v/>
      </c>
      <c r="BF30" s="429" t="str">
        <f t="shared" si="5"/>
        <v/>
      </c>
      <c r="BG30" s="336"/>
      <c r="BH30" s="430" t="str">
        <f t="shared" si="6"/>
        <v/>
      </c>
    </row>
    <row r="31" spans="2:60" x14ac:dyDescent="0.2">
      <c r="B31" s="490">
        <v>23</v>
      </c>
      <c r="C31" s="640"/>
      <c r="D31" s="642"/>
      <c r="E31" s="599"/>
      <c r="F31" s="575"/>
      <c r="G31" s="575"/>
      <c r="H31" s="781"/>
      <c r="I31" s="576"/>
      <c r="J31" s="575"/>
      <c r="K31" s="924"/>
      <c r="L31" s="914">
        <f t="shared" si="11"/>
        <v>0</v>
      </c>
      <c r="M31" s="918" t="str">
        <f t="shared" si="7"/>
        <v>$O$31:$AD$31</v>
      </c>
      <c r="O31" s="584"/>
      <c r="P31" s="585"/>
      <c r="Q31" s="585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6"/>
      <c r="AF31" s="421" t="str">
        <f t="shared" ca="1" si="0"/>
        <v/>
      </c>
      <c r="AG31" s="422" t="str">
        <f t="shared" si="8"/>
        <v/>
      </c>
      <c r="AH31" s="423" t="str">
        <f t="shared" si="1"/>
        <v/>
      </c>
      <c r="AI31" s="414"/>
      <c r="AJ31" s="780" t="str">
        <f t="shared" si="9"/>
        <v/>
      </c>
      <c r="AK31" s="414"/>
      <c r="AL31" s="159" t="str" cm="1">
        <f t="array" aca="1" ref="AL31" ca="1">IF(AND($L31=1,ISNUMBER(INDIRECT(ADDRESS(ROW(),COLUMN()-_shon_perc_gap)))), INDIRECT(ADDRESS(ROW(),COLUMN()-_shon_perc_gap))*(1-AL$5)*(1-$BH$5), "")</f>
        <v/>
      </c>
      <c r="AM31" s="160" t="str" cm="1">
        <f t="array" aca="1" ref="AM31" ca="1">IF(AND($L31=1,ISNUMBER(INDIRECT(ADDRESS(ROW(),COLUMN()-_shon_perc_gap)))), INDIRECT(ADDRESS(ROW(),COLUMN()-_shon_perc_gap))*(1-AM$5)*(1-$BH$5), "")</f>
        <v/>
      </c>
      <c r="AN31" s="160" t="str" cm="1">
        <f t="array" aca="1" ref="AN31" ca="1">IF(AND($L31=1,ISNUMBER(INDIRECT(ADDRESS(ROW(),COLUMN()-_shon_perc_gap)))), INDIRECT(ADDRESS(ROW(),COLUMN()-_shon_perc_gap))*(1-AN$5)*(1-$BH$5), "")</f>
        <v/>
      </c>
      <c r="AO31" s="160" t="str" cm="1">
        <f t="array" aca="1" ref="AO31" ca="1">IF(AND($L31=1,ISNUMBER(INDIRECT(ADDRESS(ROW(),COLUMN()-_shon_perc_gap)))), INDIRECT(ADDRESS(ROW(),COLUMN()-_shon_perc_gap))*(1-AO$5)*(1-$BH$5), "")</f>
        <v/>
      </c>
      <c r="AP31" s="160" t="str" cm="1">
        <f t="array" aca="1" ref="AP31" ca="1">IF(AND($L31=1,ISNUMBER(INDIRECT(ADDRESS(ROW(),COLUMN()-_shon_perc_gap)))), INDIRECT(ADDRESS(ROW(),COLUMN()-_shon_perc_gap))*(1-AP$5)*(1-$BH$5), "")</f>
        <v/>
      </c>
      <c r="AQ31" s="160" t="str" cm="1">
        <f t="array" aca="1" ref="AQ31" ca="1">IF(AND($L31=1,ISNUMBER(INDIRECT(ADDRESS(ROW(),COLUMN()-_shon_perc_gap)))), INDIRECT(ADDRESS(ROW(),COLUMN()-_shon_perc_gap))*(1-AQ$5)*(1-$BH$5), "")</f>
        <v/>
      </c>
      <c r="AR31" s="160" t="str" cm="1">
        <f t="array" aca="1" ref="AR31" ca="1">IF(AND($L31=1,ISNUMBER(INDIRECT(ADDRESS(ROW(),COLUMN()-_shon_perc_gap)))), INDIRECT(ADDRESS(ROW(),COLUMN()-_shon_perc_gap))*(1-AR$5)*(1-$BH$5), "")</f>
        <v/>
      </c>
      <c r="AS31" s="160" t="str" cm="1">
        <f t="array" aca="1" ref="AS31" ca="1">IF(AND($L31=1,ISNUMBER(INDIRECT(ADDRESS(ROW(),COLUMN()-_shon_perc_gap)))), INDIRECT(ADDRESS(ROW(),COLUMN()-_shon_perc_gap))*(1-AS$5)*(1-$BH$5), "")</f>
        <v/>
      </c>
      <c r="AT31" s="160" t="str" cm="1">
        <f t="array" aca="1" ref="AT31" ca="1">IF(AND($L31=1,ISNUMBER(INDIRECT(ADDRESS(ROW(),COLUMN()-_shon_perc_gap)))), INDIRECT(ADDRESS(ROW(),COLUMN()-_shon_perc_gap))*(1-AT$5)*(1-$BH$5), "")</f>
        <v/>
      </c>
      <c r="AU31" s="160" t="str" cm="1">
        <f t="array" aca="1" ref="AU31" ca="1">IF(AND($L31=1,ISNUMBER(INDIRECT(ADDRESS(ROW(),COLUMN()-_shon_perc_gap)))), INDIRECT(ADDRESS(ROW(),COLUMN()-_shon_perc_gap))*(1-AU$5)*(1-$BH$5), "")</f>
        <v/>
      </c>
      <c r="AV31" s="160" t="str" cm="1">
        <f t="array" aca="1" ref="AV31" ca="1">IF(AND($L31=1,ISNUMBER(INDIRECT(ADDRESS(ROW(),COLUMN()-_shon_perc_gap)))), INDIRECT(ADDRESS(ROW(),COLUMN()-_shon_perc_gap))*(1-AV$5)*(1-$BH$5), "")</f>
        <v/>
      </c>
      <c r="AW31" s="160" t="str" cm="1">
        <f t="array" aca="1" ref="AW31" ca="1">IF(AND($L31=1,ISNUMBER(INDIRECT(ADDRESS(ROW(),COLUMN()-_shon_perc_gap)))), INDIRECT(ADDRESS(ROW(),COLUMN()-_shon_perc_gap))*(1-AW$5)*(1-$BH$5), "")</f>
        <v/>
      </c>
      <c r="AX31" s="160" t="str" cm="1">
        <f t="array" aca="1" ref="AX31" ca="1">IF(AND($L31=1,ISNUMBER(INDIRECT(ADDRESS(ROW(),COLUMN()-_shon_perc_gap)))), INDIRECT(ADDRESS(ROW(),COLUMN()-_shon_perc_gap))*(1-AX$5)*(1-$BH$5), "")</f>
        <v/>
      </c>
      <c r="AY31" s="160" t="str" cm="1">
        <f t="array" aca="1" ref="AY31" ca="1">IF(AND($L31=1,ISNUMBER(INDIRECT(ADDRESS(ROW(),COLUMN()-_shon_perc_gap)))), INDIRECT(ADDRESS(ROW(),COLUMN()-_shon_perc_gap))*(1-AY$5)*(1-$BH$5), "")</f>
        <v/>
      </c>
      <c r="AZ31" s="160" t="str" cm="1">
        <f t="array" aca="1" ref="AZ31" ca="1">IF(AND($L31=1,ISNUMBER(INDIRECT(ADDRESS(ROW(),COLUMN()-_shon_perc_gap)))), INDIRECT(ADDRESS(ROW(),COLUMN()-_shon_perc_gap))*(1-AZ$5)*(1-$BH$5), "")</f>
        <v/>
      </c>
      <c r="BA31" s="161" t="str" cm="1">
        <f t="array" aca="1" ref="BA31" ca="1">IF(AND($L31=1,ISNUMBER(INDIRECT(ADDRESS(ROW(),COLUMN()-_shon_perc_gap)))), INDIRECT(ADDRESS(ROW(),COLUMN()-_shon_perc_gap))*(1-BA$5)*(1-$BH$5), "")</f>
        <v/>
      </c>
      <c r="BB31" s="414"/>
      <c r="BC31" s="398" t="str">
        <f t="shared" si="10"/>
        <v/>
      </c>
      <c r="BD31" s="247" t="str">
        <f t="shared" si="3"/>
        <v/>
      </c>
      <c r="BE31" s="428" t="str">
        <f t="shared" si="4"/>
        <v/>
      </c>
      <c r="BF31" s="429" t="str">
        <f t="shared" si="5"/>
        <v/>
      </c>
      <c r="BG31" s="336"/>
      <c r="BH31" s="430" t="str">
        <f t="shared" si="6"/>
        <v/>
      </c>
    </row>
    <row r="32" spans="2:60" x14ac:dyDescent="0.2">
      <c r="B32" s="490">
        <v>24</v>
      </c>
      <c r="C32" s="640"/>
      <c r="D32" s="642"/>
      <c r="E32" s="599"/>
      <c r="F32" s="575"/>
      <c r="G32" s="575"/>
      <c r="H32" s="781"/>
      <c r="I32" s="576"/>
      <c r="J32" s="575"/>
      <c r="K32" s="924"/>
      <c r="L32" s="914">
        <f t="shared" si="11"/>
        <v>0</v>
      </c>
      <c r="M32" s="918" t="str">
        <f t="shared" si="7"/>
        <v>$O$32:$AD$32</v>
      </c>
      <c r="O32" s="584"/>
      <c r="P32" s="585"/>
      <c r="Q32" s="585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6"/>
      <c r="AF32" s="421" t="str">
        <f t="shared" ca="1" si="0"/>
        <v/>
      </c>
      <c r="AG32" s="422" t="str">
        <f t="shared" si="8"/>
        <v/>
      </c>
      <c r="AH32" s="423" t="str">
        <f t="shared" si="1"/>
        <v/>
      </c>
      <c r="AI32" s="414"/>
      <c r="AJ32" s="780" t="str">
        <f t="shared" si="9"/>
        <v/>
      </c>
      <c r="AK32" s="414"/>
      <c r="AL32" s="159" t="str" cm="1">
        <f t="array" aca="1" ref="AL32" ca="1">IF(AND($L32=1,ISNUMBER(INDIRECT(ADDRESS(ROW(),COLUMN()-_shon_perc_gap)))), INDIRECT(ADDRESS(ROW(),COLUMN()-_shon_perc_gap))*(1-AL$5)*(1-$BH$5), "")</f>
        <v/>
      </c>
      <c r="AM32" s="160" t="str" cm="1">
        <f t="array" aca="1" ref="AM32" ca="1">IF(AND($L32=1,ISNUMBER(INDIRECT(ADDRESS(ROW(),COLUMN()-_shon_perc_gap)))), INDIRECT(ADDRESS(ROW(),COLUMN()-_shon_perc_gap))*(1-AM$5)*(1-$BH$5), "")</f>
        <v/>
      </c>
      <c r="AN32" s="160" t="str" cm="1">
        <f t="array" aca="1" ref="AN32" ca="1">IF(AND($L32=1,ISNUMBER(INDIRECT(ADDRESS(ROW(),COLUMN()-_shon_perc_gap)))), INDIRECT(ADDRESS(ROW(),COLUMN()-_shon_perc_gap))*(1-AN$5)*(1-$BH$5), "")</f>
        <v/>
      </c>
      <c r="AO32" s="160" t="str" cm="1">
        <f t="array" aca="1" ref="AO32" ca="1">IF(AND($L32=1,ISNUMBER(INDIRECT(ADDRESS(ROW(),COLUMN()-_shon_perc_gap)))), INDIRECT(ADDRESS(ROW(),COLUMN()-_shon_perc_gap))*(1-AO$5)*(1-$BH$5), "")</f>
        <v/>
      </c>
      <c r="AP32" s="160" t="str" cm="1">
        <f t="array" aca="1" ref="AP32" ca="1">IF(AND($L32=1,ISNUMBER(INDIRECT(ADDRESS(ROW(),COLUMN()-_shon_perc_gap)))), INDIRECT(ADDRESS(ROW(),COLUMN()-_shon_perc_gap))*(1-AP$5)*(1-$BH$5), "")</f>
        <v/>
      </c>
      <c r="AQ32" s="160" t="str" cm="1">
        <f t="array" aca="1" ref="AQ32" ca="1">IF(AND($L32=1,ISNUMBER(INDIRECT(ADDRESS(ROW(),COLUMN()-_shon_perc_gap)))), INDIRECT(ADDRESS(ROW(),COLUMN()-_shon_perc_gap))*(1-AQ$5)*(1-$BH$5), "")</f>
        <v/>
      </c>
      <c r="AR32" s="160" t="str" cm="1">
        <f t="array" aca="1" ref="AR32" ca="1">IF(AND($L32=1,ISNUMBER(INDIRECT(ADDRESS(ROW(),COLUMN()-_shon_perc_gap)))), INDIRECT(ADDRESS(ROW(),COLUMN()-_shon_perc_gap))*(1-AR$5)*(1-$BH$5), "")</f>
        <v/>
      </c>
      <c r="AS32" s="160" t="str" cm="1">
        <f t="array" aca="1" ref="AS32" ca="1">IF(AND($L32=1,ISNUMBER(INDIRECT(ADDRESS(ROW(),COLUMN()-_shon_perc_gap)))), INDIRECT(ADDRESS(ROW(),COLUMN()-_shon_perc_gap))*(1-AS$5)*(1-$BH$5), "")</f>
        <v/>
      </c>
      <c r="AT32" s="160" t="str" cm="1">
        <f t="array" aca="1" ref="AT32" ca="1">IF(AND($L32=1,ISNUMBER(INDIRECT(ADDRESS(ROW(),COLUMN()-_shon_perc_gap)))), INDIRECT(ADDRESS(ROW(),COLUMN()-_shon_perc_gap))*(1-AT$5)*(1-$BH$5), "")</f>
        <v/>
      </c>
      <c r="AU32" s="160" t="str" cm="1">
        <f t="array" aca="1" ref="AU32" ca="1">IF(AND($L32=1,ISNUMBER(INDIRECT(ADDRESS(ROW(),COLUMN()-_shon_perc_gap)))), INDIRECT(ADDRESS(ROW(),COLUMN()-_shon_perc_gap))*(1-AU$5)*(1-$BH$5), "")</f>
        <v/>
      </c>
      <c r="AV32" s="160" t="str" cm="1">
        <f t="array" aca="1" ref="AV32" ca="1">IF(AND($L32=1,ISNUMBER(INDIRECT(ADDRESS(ROW(),COLUMN()-_shon_perc_gap)))), INDIRECT(ADDRESS(ROW(),COLUMN()-_shon_perc_gap))*(1-AV$5)*(1-$BH$5), "")</f>
        <v/>
      </c>
      <c r="AW32" s="160" t="str" cm="1">
        <f t="array" aca="1" ref="AW32" ca="1">IF(AND($L32=1,ISNUMBER(INDIRECT(ADDRESS(ROW(),COLUMN()-_shon_perc_gap)))), INDIRECT(ADDRESS(ROW(),COLUMN()-_shon_perc_gap))*(1-AW$5)*(1-$BH$5), "")</f>
        <v/>
      </c>
      <c r="AX32" s="160" t="str" cm="1">
        <f t="array" aca="1" ref="AX32" ca="1">IF(AND($L32=1,ISNUMBER(INDIRECT(ADDRESS(ROW(),COLUMN()-_shon_perc_gap)))), INDIRECT(ADDRESS(ROW(),COLUMN()-_shon_perc_gap))*(1-AX$5)*(1-$BH$5), "")</f>
        <v/>
      </c>
      <c r="AY32" s="160" t="str" cm="1">
        <f t="array" aca="1" ref="AY32" ca="1">IF(AND($L32=1,ISNUMBER(INDIRECT(ADDRESS(ROW(),COLUMN()-_shon_perc_gap)))), INDIRECT(ADDRESS(ROW(),COLUMN()-_shon_perc_gap))*(1-AY$5)*(1-$BH$5), "")</f>
        <v/>
      </c>
      <c r="AZ32" s="160" t="str" cm="1">
        <f t="array" aca="1" ref="AZ32" ca="1">IF(AND($L32=1,ISNUMBER(INDIRECT(ADDRESS(ROW(),COLUMN()-_shon_perc_gap)))), INDIRECT(ADDRESS(ROW(),COLUMN()-_shon_perc_gap))*(1-AZ$5)*(1-$BH$5), "")</f>
        <v/>
      </c>
      <c r="BA32" s="161" t="str" cm="1">
        <f t="array" aca="1" ref="BA32" ca="1">IF(AND($L32=1,ISNUMBER(INDIRECT(ADDRESS(ROW(),COLUMN()-_shon_perc_gap)))), INDIRECT(ADDRESS(ROW(),COLUMN()-_shon_perc_gap))*(1-BA$5)*(1-$BH$5), "")</f>
        <v/>
      </c>
      <c r="BB32" s="414"/>
      <c r="BC32" s="398" t="str">
        <f t="shared" si="10"/>
        <v/>
      </c>
      <c r="BD32" s="247" t="str">
        <f t="shared" si="3"/>
        <v/>
      </c>
      <c r="BE32" s="428" t="str">
        <f t="shared" si="4"/>
        <v/>
      </c>
      <c r="BF32" s="429" t="str">
        <f t="shared" si="5"/>
        <v/>
      </c>
      <c r="BG32" s="336"/>
      <c r="BH32" s="430" t="str">
        <f t="shared" si="6"/>
        <v/>
      </c>
    </row>
    <row r="33" spans="2:60" x14ac:dyDescent="0.2">
      <c r="B33" s="490">
        <v>25</v>
      </c>
      <c r="C33" s="640"/>
      <c r="D33" s="642"/>
      <c r="E33" s="599"/>
      <c r="F33" s="575"/>
      <c r="G33" s="575"/>
      <c r="H33" s="781"/>
      <c r="I33" s="576"/>
      <c r="J33" s="575"/>
      <c r="K33" s="924"/>
      <c r="L33" s="914">
        <f t="shared" si="11"/>
        <v>0</v>
      </c>
      <c r="M33" s="918" t="str">
        <f t="shared" si="7"/>
        <v>$O$33:$AD$33</v>
      </c>
      <c r="O33" s="584"/>
      <c r="P33" s="585"/>
      <c r="Q33" s="585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6"/>
      <c r="AF33" s="421" t="str">
        <f t="shared" ca="1" si="0"/>
        <v/>
      </c>
      <c r="AG33" s="422" t="str">
        <f t="shared" si="8"/>
        <v/>
      </c>
      <c r="AH33" s="423" t="str">
        <f t="shared" si="1"/>
        <v/>
      </c>
      <c r="AI33" s="414"/>
      <c r="AJ33" s="780" t="str">
        <f t="shared" si="9"/>
        <v/>
      </c>
      <c r="AK33" s="414"/>
      <c r="AL33" s="159" t="str" cm="1">
        <f t="array" aca="1" ref="AL33" ca="1">IF(AND($L33=1,ISNUMBER(INDIRECT(ADDRESS(ROW(),COLUMN()-_shon_perc_gap)))), INDIRECT(ADDRESS(ROW(),COLUMN()-_shon_perc_gap))*(1-AL$5)*(1-$BH$5), "")</f>
        <v/>
      </c>
      <c r="AM33" s="160" t="str" cm="1">
        <f t="array" aca="1" ref="AM33" ca="1">IF(AND($L33=1,ISNUMBER(INDIRECT(ADDRESS(ROW(),COLUMN()-_shon_perc_gap)))), INDIRECT(ADDRESS(ROW(),COLUMN()-_shon_perc_gap))*(1-AM$5)*(1-$BH$5), "")</f>
        <v/>
      </c>
      <c r="AN33" s="160" t="str" cm="1">
        <f t="array" aca="1" ref="AN33" ca="1">IF(AND($L33=1,ISNUMBER(INDIRECT(ADDRESS(ROW(),COLUMN()-_shon_perc_gap)))), INDIRECT(ADDRESS(ROW(),COLUMN()-_shon_perc_gap))*(1-AN$5)*(1-$BH$5), "")</f>
        <v/>
      </c>
      <c r="AO33" s="160" t="str" cm="1">
        <f t="array" aca="1" ref="AO33" ca="1">IF(AND($L33=1,ISNUMBER(INDIRECT(ADDRESS(ROW(),COLUMN()-_shon_perc_gap)))), INDIRECT(ADDRESS(ROW(),COLUMN()-_shon_perc_gap))*(1-AO$5)*(1-$BH$5), "")</f>
        <v/>
      </c>
      <c r="AP33" s="160" t="str" cm="1">
        <f t="array" aca="1" ref="AP33" ca="1">IF(AND($L33=1,ISNUMBER(INDIRECT(ADDRESS(ROW(),COLUMN()-_shon_perc_gap)))), INDIRECT(ADDRESS(ROW(),COLUMN()-_shon_perc_gap))*(1-AP$5)*(1-$BH$5), "")</f>
        <v/>
      </c>
      <c r="AQ33" s="160" t="str" cm="1">
        <f t="array" aca="1" ref="AQ33" ca="1">IF(AND($L33=1,ISNUMBER(INDIRECT(ADDRESS(ROW(),COLUMN()-_shon_perc_gap)))), INDIRECT(ADDRESS(ROW(),COLUMN()-_shon_perc_gap))*(1-AQ$5)*(1-$BH$5), "")</f>
        <v/>
      </c>
      <c r="AR33" s="160" t="str" cm="1">
        <f t="array" aca="1" ref="AR33" ca="1">IF(AND($L33=1,ISNUMBER(INDIRECT(ADDRESS(ROW(),COLUMN()-_shon_perc_gap)))), INDIRECT(ADDRESS(ROW(),COLUMN()-_shon_perc_gap))*(1-AR$5)*(1-$BH$5), "")</f>
        <v/>
      </c>
      <c r="AS33" s="160" t="str" cm="1">
        <f t="array" aca="1" ref="AS33" ca="1">IF(AND($L33=1,ISNUMBER(INDIRECT(ADDRESS(ROW(),COLUMN()-_shon_perc_gap)))), INDIRECT(ADDRESS(ROW(),COLUMN()-_shon_perc_gap))*(1-AS$5)*(1-$BH$5), "")</f>
        <v/>
      </c>
      <c r="AT33" s="160" t="str" cm="1">
        <f t="array" aca="1" ref="AT33" ca="1">IF(AND($L33=1,ISNUMBER(INDIRECT(ADDRESS(ROW(),COLUMN()-_shon_perc_gap)))), INDIRECT(ADDRESS(ROW(),COLUMN()-_shon_perc_gap))*(1-AT$5)*(1-$BH$5), "")</f>
        <v/>
      </c>
      <c r="AU33" s="160" t="str" cm="1">
        <f t="array" aca="1" ref="AU33" ca="1">IF(AND($L33=1,ISNUMBER(INDIRECT(ADDRESS(ROW(),COLUMN()-_shon_perc_gap)))), INDIRECT(ADDRESS(ROW(),COLUMN()-_shon_perc_gap))*(1-AU$5)*(1-$BH$5), "")</f>
        <v/>
      </c>
      <c r="AV33" s="160" t="str" cm="1">
        <f t="array" aca="1" ref="AV33" ca="1">IF(AND($L33=1,ISNUMBER(INDIRECT(ADDRESS(ROW(),COLUMN()-_shon_perc_gap)))), INDIRECT(ADDRESS(ROW(),COLUMN()-_shon_perc_gap))*(1-AV$5)*(1-$BH$5), "")</f>
        <v/>
      </c>
      <c r="AW33" s="160" t="str" cm="1">
        <f t="array" aca="1" ref="AW33" ca="1">IF(AND($L33=1,ISNUMBER(INDIRECT(ADDRESS(ROW(),COLUMN()-_shon_perc_gap)))), INDIRECT(ADDRESS(ROW(),COLUMN()-_shon_perc_gap))*(1-AW$5)*(1-$BH$5), "")</f>
        <v/>
      </c>
      <c r="AX33" s="160" t="str" cm="1">
        <f t="array" aca="1" ref="AX33" ca="1">IF(AND($L33=1,ISNUMBER(INDIRECT(ADDRESS(ROW(),COLUMN()-_shon_perc_gap)))), INDIRECT(ADDRESS(ROW(),COLUMN()-_shon_perc_gap))*(1-AX$5)*(1-$BH$5), "")</f>
        <v/>
      </c>
      <c r="AY33" s="160" t="str" cm="1">
        <f t="array" aca="1" ref="AY33" ca="1">IF(AND($L33=1,ISNUMBER(INDIRECT(ADDRESS(ROW(),COLUMN()-_shon_perc_gap)))), INDIRECT(ADDRESS(ROW(),COLUMN()-_shon_perc_gap))*(1-AY$5)*(1-$BH$5), "")</f>
        <v/>
      </c>
      <c r="AZ33" s="160" t="str" cm="1">
        <f t="array" aca="1" ref="AZ33" ca="1">IF(AND($L33=1,ISNUMBER(INDIRECT(ADDRESS(ROW(),COLUMN()-_shon_perc_gap)))), INDIRECT(ADDRESS(ROW(),COLUMN()-_shon_perc_gap))*(1-AZ$5)*(1-$BH$5), "")</f>
        <v/>
      </c>
      <c r="BA33" s="161" t="str" cm="1">
        <f t="array" aca="1" ref="BA33" ca="1">IF(AND($L33=1,ISNUMBER(INDIRECT(ADDRESS(ROW(),COLUMN()-_shon_perc_gap)))), INDIRECT(ADDRESS(ROW(),COLUMN()-_shon_perc_gap))*(1-BA$5)*(1-$BH$5), "")</f>
        <v/>
      </c>
      <c r="BB33" s="414"/>
      <c r="BC33" s="398" t="str">
        <f t="shared" si="10"/>
        <v/>
      </c>
      <c r="BD33" s="247" t="str">
        <f t="shared" si="3"/>
        <v/>
      </c>
      <c r="BE33" s="428" t="str">
        <f t="shared" si="4"/>
        <v/>
      </c>
      <c r="BF33" s="429" t="str">
        <f t="shared" si="5"/>
        <v/>
      </c>
      <c r="BG33" s="336"/>
      <c r="BH33" s="430" t="str">
        <f t="shared" si="6"/>
        <v/>
      </c>
    </row>
    <row r="34" spans="2:60" x14ac:dyDescent="0.2">
      <c r="B34" s="490">
        <v>26</v>
      </c>
      <c r="C34" s="640"/>
      <c r="D34" s="642"/>
      <c r="E34" s="599"/>
      <c r="F34" s="575"/>
      <c r="G34" s="575"/>
      <c r="H34" s="781"/>
      <c r="I34" s="576"/>
      <c r="J34" s="575"/>
      <c r="K34" s="924"/>
      <c r="L34" s="914">
        <f t="shared" si="11"/>
        <v>0</v>
      </c>
      <c r="M34" s="918" t="str">
        <f t="shared" si="7"/>
        <v>$O$34:$AD$34</v>
      </c>
      <c r="O34" s="584"/>
      <c r="P34" s="585"/>
      <c r="Q34" s="58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6"/>
      <c r="AF34" s="421" t="str">
        <f t="shared" ca="1" si="0"/>
        <v/>
      </c>
      <c r="AG34" s="422" t="str">
        <f t="shared" si="8"/>
        <v/>
      </c>
      <c r="AH34" s="423" t="str">
        <f t="shared" si="1"/>
        <v/>
      </c>
      <c r="AI34" s="414"/>
      <c r="AJ34" s="780" t="str">
        <f t="shared" si="9"/>
        <v/>
      </c>
      <c r="AK34" s="414"/>
      <c r="AL34" s="159" t="str" cm="1">
        <f t="array" aca="1" ref="AL34" ca="1">IF(AND($L34=1,ISNUMBER(INDIRECT(ADDRESS(ROW(),COLUMN()-_shon_perc_gap)))), INDIRECT(ADDRESS(ROW(),COLUMN()-_shon_perc_gap))*(1-AL$5)*(1-$BH$5), "")</f>
        <v/>
      </c>
      <c r="AM34" s="160" t="str" cm="1">
        <f t="array" aca="1" ref="AM34" ca="1">IF(AND($L34=1,ISNUMBER(INDIRECT(ADDRESS(ROW(),COLUMN()-_shon_perc_gap)))), INDIRECT(ADDRESS(ROW(),COLUMN()-_shon_perc_gap))*(1-AM$5)*(1-$BH$5), "")</f>
        <v/>
      </c>
      <c r="AN34" s="160" t="str" cm="1">
        <f t="array" aca="1" ref="AN34" ca="1">IF(AND($L34=1,ISNUMBER(INDIRECT(ADDRESS(ROW(),COLUMN()-_shon_perc_gap)))), INDIRECT(ADDRESS(ROW(),COLUMN()-_shon_perc_gap))*(1-AN$5)*(1-$BH$5), "")</f>
        <v/>
      </c>
      <c r="AO34" s="160" t="str" cm="1">
        <f t="array" aca="1" ref="AO34" ca="1">IF(AND($L34=1,ISNUMBER(INDIRECT(ADDRESS(ROW(),COLUMN()-_shon_perc_gap)))), INDIRECT(ADDRESS(ROW(),COLUMN()-_shon_perc_gap))*(1-AO$5)*(1-$BH$5), "")</f>
        <v/>
      </c>
      <c r="AP34" s="160" t="str" cm="1">
        <f t="array" aca="1" ref="AP34" ca="1">IF(AND($L34=1,ISNUMBER(INDIRECT(ADDRESS(ROW(),COLUMN()-_shon_perc_gap)))), INDIRECT(ADDRESS(ROW(),COLUMN()-_shon_perc_gap))*(1-AP$5)*(1-$BH$5), "")</f>
        <v/>
      </c>
      <c r="AQ34" s="160" t="str" cm="1">
        <f t="array" aca="1" ref="AQ34" ca="1">IF(AND($L34=1,ISNUMBER(INDIRECT(ADDRESS(ROW(),COLUMN()-_shon_perc_gap)))), INDIRECT(ADDRESS(ROW(),COLUMN()-_shon_perc_gap))*(1-AQ$5)*(1-$BH$5), "")</f>
        <v/>
      </c>
      <c r="AR34" s="160" t="str" cm="1">
        <f t="array" aca="1" ref="AR34" ca="1">IF(AND($L34=1,ISNUMBER(INDIRECT(ADDRESS(ROW(),COLUMN()-_shon_perc_gap)))), INDIRECT(ADDRESS(ROW(),COLUMN()-_shon_perc_gap))*(1-AR$5)*(1-$BH$5), "")</f>
        <v/>
      </c>
      <c r="AS34" s="160" t="str" cm="1">
        <f t="array" aca="1" ref="AS34" ca="1">IF(AND($L34=1,ISNUMBER(INDIRECT(ADDRESS(ROW(),COLUMN()-_shon_perc_gap)))), INDIRECT(ADDRESS(ROW(),COLUMN()-_shon_perc_gap))*(1-AS$5)*(1-$BH$5), "")</f>
        <v/>
      </c>
      <c r="AT34" s="160" t="str" cm="1">
        <f t="array" aca="1" ref="AT34" ca="1">IF(AND($L34=1,ISNUMBER(INDIRECT(ADDRESS(ROW(),COLUMN()-_shon_perc_gap)))), INDIRECT(ADDRESS(ROW(),COLUMN()-_shon_perc_gap))*(1-AT$5)*(1-$BH$5), "")</f>
        <v/>
      </c>
      <c r="AU34" s="160" t="str" cm="1">
        <f t="array" aca="1" ref="AU34" ca="1">IF(AND($L34=1,ISNUMBER(INDIRECT(ADDRESS(ROW(),COLUMN()-_shon_perc_gap)))), INDIRECT(ADDRESS(ROW(),COLUMN()-_shon_perc_gap))*(1-AU$5)*(1-$BH$5), "")</f>
        <v/>
      </c>
      <c r="AV34" s="160" t="str" cm="1">
        <f t="array" aca="1" ref="AV34" ca="1">IF(AND($L34=1,ISNUMBER(INDIRECT(ADDRESS(ROW(),COLUMN()-_shon_perc_gap)))), INDIRECT(ADDRESS(ROW(),COLUMN()-_shon_perc_gap))*(1-AV$5)*(1-$BH$5), "")</f>
        <v/>
      </c>
      <c r="AW34" s="160" t="str" cm="1">
        <f t="array" aca="1" ref="AW34" ca="1">IF(AND($L34=1,ISNUMBER(INDIRECT(ADDRESS(ROW(),COLUMN()-_shon_perc_gap)))), INDIRECT(ADDRESS(ROW(),COLUMN()-_shon_perc_gap))*(1-AW$5)*(1-$BH$5), "")</f>
        <v/>
      </c>
      <c r="AX34" s="160" t="str" cm="1">
        <f t="array" aca="1" ref="AX34" ca="1">IF(AND($L34=1,ISNUMBER(INDIRECT(ADDRESS(ROW(),COLUMN()-_shon_perc_gap)))), INDIRECT(ADDRESS(ROW(),COLUMN()-_shon_perc_gap))*(1-AX$5)*(1-$BH$5), "")</f>
        <v/>
      </c>
      <c r="AY34" s="160" t="str" cm="1">
        <f t="array" aca="1" ref="AY34" ca="1">IF(AND($L34=1,ISNUMBER(INDIRECT(ADDRESS(ROW(),COLUMN()-_shon_perc_gap)))), INDIRECT(ADDRESS(ROW(),COLUMN()-_shon_perc_gap))*(1-AY$5)*(1-$BH$5), "")</f>
        <v/>
      </c>
      <c r="AZ34" s="160" t="str" cm="1">
        <f t="array" aca="1" ref="AZ34" ca="1">IF(AND($L34=1,ISNUMBER(INDIRECT(ADDRESS(ROW(),COLUMN()-_shon_perc_gap)))), INDIRECT(ADDRESS(ROW(),COLUMN()-_shon_perc_gap))*(1-AZ$5)*(1-$BH$5), "")</f>
        <v/>
      </c>
      <c r="BA34" s="161" t="str" cm="1">
        <f t="array" aca="1" ref="BA34" ca="1">IF(AND($L34=1,ISNUMBER(INDIRECT(ADDRESS(ROW(),COLUMN()-_shon_perc_gap)))), INDIRECT(ADDRESS(ROW(),COLUMN()-_shon_perc_gap))*(1-BA$5)*(1-$BH$5), "")</f>
        <v/>
      </c>
      <c r="BB34" s="414"/>
      <c r="BC34" s="398" t="str">
        <f t="shared" si="10"/>
        <v/>
      </c>
      <c r="BD34" s="247" t="str">
        <f t="shared" si="3"/>
        <v/>
      </c>
      <c r="BE34" s="428" t="str">
        <f t="shared" si="4"/>
        <v/>
      </c>
      <c r="BF34" s="429" t="str">
        <f t="shared" si="5"/>
        <v/>
      </c>
      <c r="BG34" s="336"/>
      <c r="BH34" s="430" t="str">
        <f t="shared" si="6"/>
        <v/>
      </c>
    </row>
    <row r="35" spans="2:60" x14ac:dyDescent="0.2">
      <c r="B35" s="490">
        <v>27</v>
      </c>
      <c r="C35" s="640"/>
      <c r="D35" s="642"/>
      <c r="E35" s="599"/>
      <c r="F35" s="575"/>
      <c r="G35" s="575"/>
      <c r="H35" s="781"/>
      <c r="I35" s="576"/>
      <c r="J35" s="575"/>
      <c r="K35" s="924"/>
      <c r="L35" s="914">
        <f t="shared" si="11"/>
        <v>0</v>
      </c>
      <c r="M35" s="918" t="str">
        <f t="shared" si="7"/>
        <v>$O$35:$AD$35</v>
      </c>
      <c r="O35" s="584"/>
      <c r="P35" s="585"/>
      <c r="Q35" s="585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6"/>
      <c r="AF35" s="421" t="str">
        <f t="shared" ca="1" si="0"/>
        <v/>
      </c>
      <c r="AG35" s="422" t="str">
        <f t="shared" si="8"/>
        <v/>
      </c>
      <c r="AH35" s="423" t="str">
        <f t="shared" si="1"/>
        <v/>
      </c>
      <c r="AI35" s="414"/>
      <c r="AJ35" s="780" t="str">
        <f t="shared" si="9"/>
        <v/>
      </c>
      <c r="AK35" s="414"/>
      <c r="AL35" s="159" t="str" cm="1">
        <f t="array" aca="1" ref="AL35" ca="1">IF(AND($L35=1,ISNUMBER(INDIRECT(ADDRESS(ROW(),COLUMN()-_shon_perc_gap)))), INDIRECT(ADDRESS(ROW(),COLUMN()-_shon_perc_gap))*(1-AL$5)*(1-$BH$5), "")</f>
        <v/>
      </c>
      <c r="AM35" s="160" t="str" cm="1">
        <f t="array" aca="1" ref="AM35" ca="1">IF(AND($L35=1,ISNUMBER(INDIRECT(ADDRESS(ROW(),COLUMN()-_shon_perc_gap)))), INDIRECT(ADDRESS(ROW(),COLUMN()-_shon_perc_gap))*(1-AM$5)*(1-$BH$5), "")</f>
        <v/>
      </c>
      <c r="AN35" s="160" t="str" cm="1">
        <f t="array" aca="1" ref="AN35" ca="1">IF(AND($L35=1,ISNUMBER(INDIRECT(ADDRESS(ROW(),COLUMN()-_shon_perc_gap)))), INDIRECT(ADDRESS(ROW(),COLUMN()-_shon_perc_gap))*(1-AN$5)*(1-$BH$5), "")</f>
        <v/>
      </c>
      <c r="AO35" s="160" t="str" cm="1">
        <f t="array" aca="1" ref="AO35" ca="1">IF(AND($L35=1,ISNUMBER(INDIRECT(ADDRESS(ROW(),COLUMN()-_shon_perc_gap)))), INDIRECT(ADDRESS(ROW(),COLUMN()-_shon_perc_gap))*(1-AO$5)*(1-$BH$5), "")</f>
        <v/>
      </c>
      <c r="AP35" s="160" t="str" cm="1">
        <f t="array" aca="1" ref="AP35" ca="1">IF(AND($L35=1,ISNUMBER(INDIRECT(ADDRESS(ROW(),COLUMN()-_shon_perc_gap)))), INDIRECT(ADDRESS(ROW(),COLUMN()-_shon_perc_gap))*(1-AP$5)*(1-$BH$5), "")</f>
        <v/>
      </c>
      <c r="AQ35" s="160" t="str" cm="1">
        <f t="array" aca="1" ref="AQ35" ca="1">IF(AND($L35=1,ISNUMBER(INDIRECT(ADDRESS(ROW(),COLUMN()-_shon_perc_gap)))), INDIRECT(ADDRESS(ROW(),COLUMN()-_shon_perc_gap))*(1-AQ$5)*(1-$BH$5), "")</f>
        <v/>
      </c>
      <c r="AR35" s="160" t="str" cm="1">
        <f t="array" aca="1" ref="AR35" ca="1">IF(AND($L35=1,ISNUMBER(INDIRECT(ADDRESS(ROW(),COLUMN()-_shon_perc_gap)))), INDIRECT(ADDRESS(ROW(),COLUMN()-_shon_perc_gap))*(1-AR$5)*(1-$BH$5), "")</f>
        <v/>
      </c>
      <c r="AS35" s="160" t="str" cm="1">
        <f t="array" aca="1" ref="AS35" ca="1">IF(AND($L35=1,ISNUMBER(INDIRECT(ADDRESS(ROW(),COLUMN()-_shon_perc_gap)))), INDIRECT(ADDRESS(ROW(),COLUMN()-_shon_perc_gap))*(1-AS$5)*(1-$BH$5), "")</f>
        <v/>
      </c>
      <c r="AT35" s="160" t="str" cm="1">
        <f t="array" aca="1" ref="AT35" ca="1">IF(AND($L35=1,ISNUMBER(INDIRECT(ADDRESS(ROW(),COLUMN()-_shon_perc_gap)))), INDIRECT(ADDRESS(ROW(),COLUMN()-_shon_perc_gap))*(1-AT$5)*(1-$BH$5), "")</f>
        <v/>
      </c>
      <c r="AU35" s="160" t="str" cm="1">
        <f t="array" aca="1" ref="AU35" ca="1">IF(AND($L35=1,ISNUMBER(INDIRECT(ADDRESS(ROW(),COLUMN()-_shon_perc_gap)))), INDIRECT(ADDRESS(ROW(),COLUMN()-_shon_perc_gap))*(1-AU$5)*(1-$BH$5), "")</f>
        <v/>
      </c>
      <c r="AV35" s="160" t="str" cm="1">
        <f t="array" aca="1" ref="AV35" ca="1">IF(AND($L35=1,ISNUMBER(INDIRECT(ADDRESS(ROW(),COLUMN()-_shon_perc_gap)))), INDIRECT(ADDRESS(ROW(),COLUMN()-_shon_perc_gap))*(1-AV$5)*(1-$BH$5), "")</f>
        <v/>
      </c>
      <c r="AW35" s="160" t="str" cm="1">
        <f t="array" aca="1" ref="AW35" ca="1">IF(AND($L35=1,ISNUMBER(INDIRECT(ADDRESS(ROW(),COLUMN()-_shon_perc_gap)))), INDIRECT(ADDRESS(ROW(),COLUMN()-_shon_perc_gap))*(1-AW$5)*(1-$BH$5), "")</f>
        <v/>
      </c>
      <c r="AX35" s="160" t="str" cm="1">
        <f t="array" aca="1" ref="AX35" ca="1">IF(AND($L35=1,ISNUMBER(INDIRECT(ADDRESS(ROW(),COLUMN()-_shon_perc_gap)))), INDIRECT(ADDRESS(ROW(),COLUMN()-_shon_perc_gap))*(1-AX$5)*(1-$BH$5), "")</f>
        <v/>
      </c>
      <c r="AY35" s="160" t="str" cm="1">
        <f t="array" aca="1" ref="AY35" ca="1">IF(AND($L35=1,ISNUMBER(INDIRECT(ADDRESS(ROW(),COLUMN()-_shon_perc_gap)))), INDIRECT(ADDRESS(ROW(),COLUMN()-_shon_perc_gap))*(1-AY$5)*(1-$BH$5), "")</f>
        <v/>
      </c>
      <c r="AZ35" s="160" t="str" cm="1">
        <f t="array" aca="1" ref="AZ35" ca="1">IF(AND($L35=1,ISNUMBER(INDIRECT(ADDRESS(ROW(),COLUMN()-_shon_perc_gap)))), INDIRECT(ADDRESS(ROW(),COLUMN()-_shon_perc_gap))*(1-AZ$5)*(1-$BH$5), "")</f>
        <v/>
      </c>
      <c r="BA35" s="161" t="str" cm="1">
        <f t="array" aca="1" ref="BA35" ca="1">IF(AND($L35=1,ISNUMBER(INDIRECT(ADDRESS(ROW(),COLUMN()-_shon_perc_gap)))), INDIRECT(ADDRESS(ROW(),COLUMN()-_shon_perc_gap))*(1-BA$5)*(1-$BH$5), "")</f>
        <v/>
      </c>
      <c r="BB35" s="414"/>
      <c r="BC35" s="398" t="str">
        <f t="shared" si="10"/>
        <v/>
      </c>
      <c r="BD35" s="247" t="str">
        <f t="shared" si="3"/>
        <v/>
      </c>
      <c r="BE35" s="428" t="str">
        <f t="shared" si="4"/>
        <v/>
      </c>
      <c r="BF35" s="429" t="str">
        <f t="shared" si="5"/>
        <v/>
      </c>
      <c r="BG35" s="336"/>
      <c r="BH35" s="430" t="str">
        <f t="shared" si="6"/>
        <v/>
      </c>
    </row>
    <row r="36" spans="2:60" x14ac:dyDescent="0.2">
      <c r="B36" s="490">
        <v>28</v>
      </c>
      <c r="C36" s="640"/>
      <c r="D36" s="642"/>
      <c r="E36" s="599"/>
      <c r="F36" s="575"/>
      <c r="G36" s="575"/>
      <c r="H36" s="781"/>
      <c r="I36" s="576"/>
      <c r="J36" s="575"/>
      <c r="K36" s="924"/>
      <c r="L36" s="914">
        <f t="shared" si="11"/>
        <v>0</v>
      </c>
      <c r="M36" s="918" t="str">
        <f t="shared" si="7"/>
        <v>$O$36:$AD$36</v>
      </c>
      <c r="O36" s="584"/>
      <c r="P36" s="585"/>
      <c r="Q36" s="585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6"/>
      <c r="AF36" s="421" t="str">
        <f t="shared" ca="1" si="0"/>
        <v/>
      </c>
      <c r="AG36" s="422" t="str">
        <f t="shared" si="8"/>
        <v/>
      </c>
      <c r="AH36" s="423" t="str">
        <f t="shared" si="1"/>
        <v/>
      </c>
      <c r="AI36" s="414"/>
      <c r="AJ36" s="780" t="str">
        <f t="shared" si="9"/>
        <v/>
      </c>
      <c r="AK36" s="414"/>
      <c r="AL36" s="159" t="str" cm="1">
        <f t="array" aca="1" ref="AL36" ca="1">IF(AND($L36=1,ISNUMBER(INDIRECT(ADDRESS(ROW(),COLUMN()-_shon_perc_gap)))), INDIRECT(ADDRESS(ROW(),COLUMN()-_shon_perc_gap))*(1-AL$5)*(1-$BH$5), "")</f>
        <v/>
      </c>
      <c r="AM36" s="160" t="str" cm="1">
        <f t="array" aca="1" ref="AM36" ca="1">IF(AND($L36=1,ISNUMBER(INDIRECT(ADDRESS(ROW(),COLUMN()-_shon_perc_gap)))), INDIRECT(ADDRESS(ROW(),COLUMN()-_shon_perc_gap))*(1-AM$5)*(1-$BH$5), "")</f>
        <v/>
      </c>
      <c r="AN36" s="160" t="str" cm="1">
        <f t="array" aca="1" ref="AN36" ca="1">IF(AND($L36=1,ISNUMBER(INDIRECT(ADDRESS(ROW(),COLUMN()-_shon_perc_gap)))), INDIRECT(ADDRESS(ROW(),COLUMN()-_shon_perc_gap))*(1-AN$5)*(1-$BH$5), "")</f>
        <v/>
      </c>
      <c r="AO36" s="160" t="str" cm="1">
        <f t="array" aca="1" ref="AO36" ca="1">IF(AND($L36=1,ISNUMBER(INDIRECT(ADDRESS(ROW(),COLUMN()-_shon_perc_gap)))), INDIRECT(ADDRESS(ROW(),COLUMN()-_shon_perc_gap))*(1-AO$5)*(1-$BH$5), "")</f>
        <v/>
      </c>
      <c r="AP36" s="160" t="str" cm="1">
        <f t="array" aca="1" ref="AP36" ca="1">IF(AND($L36=1,ISNUMBER(INDIRECT(ADDRESS(ROW(),COLUMN()-_shon_perc_gap)))), INDIRECT(ADDRESS(ROW(),COLUMN()-_shon_perc_gap))*(1-AP$5)*(1-$BH$5), "")</f>
        <v/>
      </c>
      <c r="AQ36" s="160" t="str" cm="1">
        <f t="array" aca="1" ref="AQ36" ca="1">IF(AND($L36=1,ISNUMBER(INDIRECT(ADDRESS(ROW(),COLUMN()-_shon_perc_gap)))), INDIRECT(ADDRESS(ROW(),COLUMN()-_shon_perc_gap))*(1-AQ$5)*(1-$BH$5), "")</f>
        <v/>
      </c>
      <c r="AR36" s="160" t="str" cm="1">
        <f t="array" aca="1" ref="AR36" ca="1">IF(AND($L36=1,ISNUMBER(INDIRECT(ADDRESS(ROW(),COLUMN()-_shon_perc_gap)))), INDIRECT(ADDRESS(ROW(),COLUMN()-_shon_perc_gap))*(1-AR$5)*(1-$BH$5), "")</f>
        <v/>
      </c>
      <c r="AS36" s="160" t="str" cm="1">
        <f t="array" aca="1" ref="AS36" ca="1">IF(AND($L36=1,ISNUMBER(INDIRECT(ADDRESS(ROW(),COLUMN()-_shon_perc_gap)))), INDIRECT(ADDRESS(ROW(),COLUMN()-_shon_perc_gap))*(1-AS$5)*(1-$BH$5), "")</f>
        <v/>
      </c>
      <c r="AT36" s="160" t="str" cm="1">
        <f t="array" aca="1" ref="AT36" ca="1">IF(AND($L36=1,ISNUMBER(INDIRECT(ADDRESS(ROW(),COLUMN()-_shon_perc_gap)))), INDIRECT(ADDRESS(ROW(),COLUMN()-_shon_perc_gap))*(1-AT$5)*(1-$BH$5), "")</f>
        <v/>
      </c>
      <c r="AU36" s="160" t="str" cm="1">
        <f t="array" aca="1" ref="AU36" ca="1">IF(AND($L36=1,ISNUMBER(INDIRECT(ADDRESS(ROW(),COLUMN()-_shon_perc_gap)))), INDIRECT(ADDRESS(ROW(),COLUMN()-_shon_perc_gap))*(1-AU$5)*(1-$BH$5), "")</f>
        <v/>
      </c>
      <c r="AV36" s="160" t="str" cm="1">
        <f t="array" aca="1" ref="AV36" ca="1">IF(AND($L36=1,ISNUMBER(INDIRECT(ADDRESS(ROW(),COLUMN()-_shon_perc_gap)))), INDIRECT(ADDRESS(ROW(),COLUMN()-_shon_perc_gap))*(1-AV$5)*(1-$BH$5), "")</f>
        <v/>
      </c>
      <c r="AW36" s="160" t="str" cm="1">
        <f t="array" aca="1" ref="AW36" ca="1">IF(AND($L36=1,ISNUMBER(INDIRECT(ADDRESS(ROW(),COLUMN()-_shon_perc_gap)))), INDIRECT(ADDRESS(ROW(),COLUMN()-_shon_perc_gap))*(1-AW$5)*(1-$BH$5), "")</f>
        <v/>
      </c>
      <c r="AX36" s="160" t="str" cm="1">
        <f t="array" aca="1" ref="AX36" ca="1">IF(AND($L36=1,ISNUMBER(INDIRECT(ADDRESS(ROW(),COLUMN()-_shon_perc_gap)))), INDIRECT(ADDRESS(ROW(),COLUMN()-_shon_perc_gap))*(1-AX$5)*(1-$BH$5), "")</f>
        <v/>
      </c>
      <c r="AY36" s="160" t="str" cm="1">
        <f t="array" aca="1" ref="AY36" ca="1">IF(AND($L36=1,ISNUMBER(INDIRECT(ADDRESS(ROW(),COLUMN()-_shon_perc_gap)))), INDIRECT(ADDRESS(ROW(),COLUMN()-_shon_perc_gap))*(1-AY$5)*(1-$BH$5), "")</f>
        <v/>
      </c>
      <c r="AZ36" s="160" t="str" cm="1">
        <f t="array" aca="1" ref="AZ36" ca="1">IF(AND($L36=1,ISNUMBER(INDIRECT(ADDRESS(ROW(),COLUMN()-_shon_perc_gap)))), INDIRECT(ADDRESS(ROW(),COLUMN()-_shon_perc_gap))*(1-AZ$5)*(1-$BH$5), "")</f>
        <v/>
      </c>
      <c r="BA36" s="161" t="str" cm="1">
        <f t="array" aca="1" ref="BA36" ca="1">IF(AND($L36=1,ISNUMBER(INDIRECT(ADDRESS(ROW(),COLUMN()-_shon_perc_gap)))), INDIRECT(ADDRESS(ROW(),COLUMN()-_shon_perc_gap))*(1-BA$5)*(1-$BH$5), "")</f>
        <v/>
      </c>
      <c r="BB36" s="414"/>
      <c r="BC36" s="398" t="str">
        <f t="shared" si="10"/>
        <v/>
      </c>
      <c r="BD36" s="247" t="str">
        <f t="shared" si="3"/>
        <v/>
      </c>
      <c r="BE36" s="428" t="str">
        <f t="shared" si="4"/>
        <v/>
      </c>
      <c r="BF36" s="429" t="str">
        <f t="shared" si="5"/>
        <v/>
      </c>
      <c r="BG36" s="336"/>
      <c r="BH36" s="430" t="str">
        <f t="shared" si="6"/>
        <v/>
      </c>
    </row>
    <row r="37" spans="2:60" x14ac:dyDescent="0.2">
      <c r="B37" s="490">
        <v>29</v>
      </c>
      <c r="C37" s="640"/>
      <c r="D37" s="642"/>
      <c r="E37" s="599"/>
      <c r="F37" s="575"/>
      <c r="G37" s="575"/>
      <c r="H37" s="781"/>
      <c r="I37" s="576"/>
      <c r="J37" s="575"/>
      <c r="K37" s="924"/>
      <c r="L37" s="914">
        <f t="shared" si="11"/>
        <v>0</v>
      </c>
      <c r="M37" s="918" t="str">
        <f t="shared" si="7"/>
        <v>$O$37:$AD$37</v>
      </c>
      <c r="O37" s="584"/>
      <c r="P37" s="585"/>
      <c r="Q37" s="585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6"/>
      <c r="AF37" s="421" t="str">
        <f t="shared" ca="1" si="0"/>
        <v/>
      </c>
      <c r="AG37" s="422" t="str">
        <f t="shared" si="8"/>
        <v/>
      </c>
      <c r="AH37" s="423" t="str">
        <f t="shared" si="1"/>
        <v/>
      </c>
      <c r="AI37" s="414"/>
      <c r="AJ37" s="780" t="str">
        <f t="shared" si="9"/>
        <v/>
      </c>
      <c r="AK37" s="414"/>
      <c r="AL37" s="159" t="str" cm="1">
        <f t="array" aca="1" ref="AL37" ca="1">IF(AND($L37=1,ISNUMBER(INDIRECT(ADDRESS(ROW(),COLUMN()-_shon_perc_gap)))), INDIRECT(ADDRESS(ROW(),COLUMN()-_shon_perc_gap))*(1-AL$5)*(1-$BH$5), "")</f>
        <v/>
      </c>
      <c r="AM37" s="160" t="str" cm="1">
        <f t="array" aca="1" ref="AM37" ca="1">IF(AND($L37=1,ISNUMBER(INDIRECT(ADDRESS(ROW(),COLUMN()-_shon_perc_gap)))), INDIRECT(ADDRESS(ROW(),COLUMN()-_shon_perc_gap))*(1-AM$5)*(1-$BH$5), "")</f>
        <v/>
      </c>
      <c r="AN37" s="160" t="str" cm="1">
        <f t="array" aca="1" ref="AN37" ca="1">IF(AND($L37=1,ISNUMBER(INDIRECT(ADDRESS(ROW(),COLUMN()-_shon_perc_gap)))), INDIRECT(ADDRESS(ROW(),COLUMN()-_shon_perc_gap))*(1-AN$5)*(1-$BH$5), "")</f>
        <v/>
      </c>
      <c r="AO37" s="160" t="str" cm="1">
        <f t="array" aca="1" ref="AO37" ca="1">IF(AND($L37=1,ISNUMBER(INDIRECT(ADDRESS(ROW(),COLUMN()-_shon_perc_gap)))), INDIRECT(ADDRESS(ROW(),COLUMN()-_shon_perc_gap))*(1-AO$5)*(1-$BH$5), "")</f>
        <v/>
      </c>
      <c r="AP37" s="160" t="str" cm="1">
        <f t="array" aca="1" ref="AP37" ca="1">IF(AND($L37=1,ISNUMBER(INDIRECT(ADDRESS(ROW(),COLUMN()-_shon_perc_gap)))), INDIRECT(ADDRESS(ROW(),COLUMN()-_shon_perc_gap))*(1-AP$5)*(1-$BH$5), "")</f>
        <v/>
      </c>
      <c r="AQ37" s="160" t="str" cm="1">
        <f t="array" aca="1" ref="AQ37" ca="1">IF(AND($L37=1,ISNUMBER(INDIRECT(ADDRESS(ROW(),COLUMN()-_shon_perc_gap)))), INDIRECT(ADDRESS(ROW(),COLUMN()-_shon_perc_gap))*(1-AQ$5)*(1-$BH$5), "")</f>
        <v/>
      </c>
      <c r="AR37" s="160" t="str" cm="1">
        <f t="array" aca="1" ref="AR37" ca="1">IF(AND($L37=1,ISNUMBER(INDIRECT(ADDRESS(ROW(),COLUMN()-_shon_perc_gap)))), INDIRECT(ADDRESS(ROW(),COLUMN()-_shon_perc_gap))*(1-AR$5)*(1-$BH$5), "")</f>
        <v/>
      </c>
      <c r="AS37" s="160" t="str" cm="1">
        <f t="array" aca="1" ref="AS37" ca="1">IF(AND($L37=1,ISNUMBER(INDIRECT(ADDRESS(ROW(),COLUMN()-_shon_perc_gap)))), INDIRECT(ADDRESS(ROW(),COLUMN()-_shon_perc_gap))*(1-AS$5)*(1-$BH$5), "")</f>
        <v/>
      </c>
      <c r="AT37" s="160" t="str" cm="1">
        <f t="array" aca="1" ref="AT37" ca="1">IF(AND($L37=1,ISNUMBER(INDIRECT(ADDRESS(ROW(),COLUMN()-_shon_perc_gap)))), INDIRECT(ADDRESS(ROW(),COLUMN()-_shon_perc_gap))*(1-AT$5)*(1-$BH$5), "")</f>
        <v/>
      </c>
      <c r="AU37" s="160" t="str" cm="1">
        <f t="array" aca="1" ref="AU37" ca="1">IF(AND($L37=1,ISNUMBER(INDIRECT(ADDRESS(ROW(),COLUMN()-_shon_perc_gap)))), INDIRECT(ADDRESS(ROW(),COLUMN()-_shon_perc_gap))*(1-AU$5)*(1-$BH$5), "")</f>
        <v/>
      </c>
      <c r="AV37" s="160" t="str" cm="1">
        <f t="array" aca="1" ref="AV37" ca="1">IF(AND($L37=1,ISNUMBER(INDIRECT(ADDRESS(ROW(),COLUMN()-_shon_perc_gap)))), INDIRECT(ADDRESS(ROW(),COLUMN()-_shon_perc_gap))*(1-AV$5)*(1-$BH$5), "")</f>
        <v/>
      </c>
      <c r="AW37" s="160" t="str" cm="1">
        <f t="array" aca="1" ref="AW37" ca="1">IF(AND($L37=1,ISNUMBER(INDIRECT(ADDRESS(ROW(),COLUMN()-_shon_perc_gap)))), INDIRECT(ADDRESS(ROW(),COLUMN()-_shon_perc_gap))*(1-AW$5)*(1-$BH$5), "")</f>
        <v/>
      </c>
      <c r="AX37" s="160" t="str" cm="1">
        <f t="array" aca="1" ref="AX37" ca="1">IF(AND($L37=1,ISNUMBER(INDIRECT(ADDRESS(ROW(),COLUMN()-_shon_perc_gap)))), INDIRECT(ADDRESS(ROW(),COLUMN()-_shon_perc_gap))*(1-AX$5)*(1-$BH$5), "")</f>
        <v/>
      </c>
      <c r="AY37" s="160" t="str" cm="1">
        <f t="array" aca="1" ref="AY37" ca="1">IF(AND($L37=1,ISNUMBER(INDIRECT(ADDRESS(ROW(),COLUMN()-_shon_perc_gap)))), INDIRECT(ADDRESS(ROW(),COLUMN()-_shon_perc_gap))*(1-AY$5)*(1-$BH$5), "")</f>
        <v/>
      </c>
      <c r="AZ37" s="160" t="str" cm="1">
        <f t="array" aca="1" ref="AZ37" ca="1">IF(AND($L37=1,ISNUMBER(INDIRECT(ADDRESS(ROW(),COLUMN()-_shon_perc_gap)))), INDIRECT(ADDRESS(ROW(),COLUMN()-_shon_perc_gap))*(1-AZ$5)*(1-$BH$5), "")</f>
        <v/>
      </c>
      <c r="BA37" s="161" t="str" cm="1">
        <f t="array" aca="1" ref="BA37" ca="1">IF(AND($L37=1,ISNUMBER(INDIRECT(ADDRESS(ROW(),COLUMN()-_shon_perc_gap)))), INDIRECT(ADDRESS(ROW(),COLUMN()-_shon_perc_gap))*(1-BA$5)*(1-$BH$5), "")</f>
        <v/>
      </c>
      <c r="BB37" s="414"/>
      <c r="BC37" s="398" t="str">
        <f t="shared" si="10"/>
        <v/>
      </c>
      <c r="BD37" s="247" t="str">
        <f t="shared" si="3"/>
        <v/>
      </c>
      <c r="BE37" s="428" t="str">
        <f t="shared" si="4"/>
        <v/>
      </c>
      <c r="BF37" s="429" t="str">
        <f t="shared" si="5"/>
        <v/>
      </c>
      <c r="BG37" s="336"/>
      <c r="BH37" s="430" t="str">
        <f t="shared" si="6"/>
        <v/>
      </c>
    </row>
    <row r="38" spans="2:60" x14ac:dyDescent="0.2">
      <c r="B38" s="490">
        <v>30</v>
      </c>
      <c r="C38" s="640"/>
      <c r="D38" s="642"/>
      <c r="E38" s="599"/>
      <c r="F38" s="575"/>
      <c r="G38" s="575"/>
      <c r="H38" s="781"/>
      <c r="I38" s="576"/>
      <c r="J38" s="575"/>
      <c r="K38" s="924"/>
      <c r="L38" s="914">
        <f t="shared" si="11"/>
        <v>0</v>
      </c>
      <c r="M38" s="918" t="str">
        <f t="shared" si="7"/>
        <v>$O$38:$AD$38</v>
      </c>
      <c r="O38" s="584"/>
      <c r="P38" s="585"/>
      <c r="Q38" s="585"/>
      <c r="R38" s="585"/>
      <c r="S38" s="585"/>
      <c r="T38" s="585"/>
      <c r="U38" s="585"/>
      <c r="V38" s="585"/>
      <c r="W38" s="585"/>
      <c r="X38" s="585"/>
      <c r="Y38" s="585"/>
      <c r="Z38" s="585"/>
      <c r="AA38" s="585"/>
      <c r="AB38" s="585"/>
      <c r="AC38" s="585"/>
      <c r="AD38" s="586"/>
      <c r="AF38" s="421" t="str">
        <f t="shared" ca="1" si="0"/>
        <v/>
      </c>
      <c r="AG38" s="422" t="str">
        <f t="shared" si="8"/>
        <v/>
      </c>
      <c r="AH38" s="423" t="str">
        <f t="shared" si="1"/>
        <v/>
      </c>
      <c r="AI38" s="414"/>
      <c r="AJ38" s="780" t="str">
        <f t="shared" si="9"/>
        <v/>
      </c>
      <c r="AK38" s="414"/>
      <c r="AL38" s="159" t="str" cm="1">
        <f t="array" aca="1" ref="AL38" ca="1">IF(AND($L38=1,ISNUMBER(INDIRECT(ADDRESS(ROW(),COLUMN()-_shon_perc_gap)))), INDIRECT(ADDRESS(ROW(),COLUMN()-_shon_perc_gap))*(1-AL$5)*(1-$BH$5), "")</f>
        <v/>
      </c>
      <c r="AM38" s="160" t="str" cm="1">
        <f t="array" aca="1" ref="AM38" ca="1">IF(AND($L38=1,ISNUMBER(INDIRECT(ADDRESS(ROW(),COLUMN()-_shon_perc_gap)))), INDIRECT(ADDRESS(ROW(),COLUMN()-_shon_perc_gap))*(1-AM$5)*(1-$BH$5), "")</f>
        <v/>
      </c>
      <c r="AN38" s="160" t="str" cm="1">
        <f t="array" aca="1" ref="AN38" ca="1">IF(AND($L38=1,ISNUMBER(INDIRECT(ADDRESS(ROW(),COLUMN()-_shon_perc_gap)))), INDIRECT(ADDRESS(ROW(),COLUMN()-_shon_perc_gap))*(1-AN$5)*(1-$BH$5), "")</f>
        <v/>
      </c>
      <c r="AO38" s="160" t="str" cm="1">
        <f t="array" aca="1" ref="AO38" ca="1">IF(AND($L38=1,ISNUMBER(INDIRECT(ADDRESS(ROW(),COLUMN()-_shon_perc_gap)))), INDIRECT(ADDRESS(ROW(),COLUMN()-_shon_perc_gap))*(1-AO$5)*(1-$BH$5), "")</f>
        <v/>
      </c>
      <c r="AP38" s="160" t="str" cm="1">
        <f t="array" aca="1" ref="AP38" ca="1">IF(AND($L38=1,ISNUMBER(INDIRECT(ADDRESS(ROW(),COLUMN()-_shon_perc_gap)))), INDIRECT(ADDRESS(ROW(),COLUMN()-_shon_perc_gap))*(1-AP$5)*(1-$BH$5), "")</f>
        <v/>
      </c>
      <c r="AQ38" s="160" t="str" cm="1">
        <f t="array" aca="1" ref="AQ38" ca="1">IF(AND($L38=1,ISNUMBER(INDIRECT(ADDRESS(ROW(),COLUMN()-_shon_perc_gap)))), INDIRECT(ADDRESS(ROW(),COLUMN()-_shon_perc_gap))*(1-AQ$5)*(1-$BH$5), "")</f>
        <v/>
      </c>
      <c r="AR38" s="160" t="str" cm="1">
        <f t="array" aca="1" ref="AR38" ca="1">IF(AND($L38=1,ISNUMBER(INDIRECT(ADDRESS(ROW(),COLUMN()-_shon_perc_gap)))), INDIRECT(ADDRESS(ROW(),COLUMN()-_shon_perc_gap))*(1-AR$5)*(1-$BH$5), "")</f>
        <v/>
      </c>
      <c r="AS38" s="160" t="str" cm="1">
        <f t="array" aca="1" ref="AS38" ca="1">IF(AND($L38=1,ISNUMBER(INDIRECT(ADDRESS(ROW(),COLUMN()-_shon_perc_gap)))), INDIRECT(ADDRESS(ROW(),COLUMN()-_shon_perc_gap))*(1-AS$5)*(1-$BH$5), "")</f>
        <v/>
      </c>
      <c r="AT38" s="160" t="str" cm="1">
        <f t="array" aca="1" ref="AT38" ca="1">IF(AND($L38=1,ISNUMBER(INDIRECT(ADDRESS(ROW(),COLUMN()-_shon_perc_gap)))), INDIRECT(ADDRESS(ROW(),COLUMN()-_shon_perc_gap))*(1-AT$5)*(1-$BH$5), "")</f>
        <v/>
      </c>
      <c r="AU38" s="160" t="str" cm="1">
        <f t="array" aca="1" ref="AU38" ca="1">IF(AND($L38=1,ISNUMBER(INDIRECT(ADDRESS(ROW(),COLUMN()-_shon_perc_gap)))), INDIRECT(ADDRESS(ROW(),COLUMN()-_shon_perc_gap))*(1-AU$5)*(1-$BH$5), "")</f>
        <v/>
      </c>
      <c r="AV38" s="160" t="str" cm="1">
        <f t="array" aca="1" ref="AV38" ca="1">IF(AND($L38=1,ISNUMBER(INDIRECT(ADDRESS(ROW(),COLUMN()-_shon_perc_gap)))), INDIRECT(ADDRESS(ROW(),COLUMN()-_shon_perc_gap))*(1-AV$5)*(1-$BH$5), "")</f>
        <v/>
      </c>
      <c r="AW38" s="160" t="str" cm="1">
        <f t="array" aca="1" ref="AW38" ca="1">IF(AND($L38=1,ISNUMBER(INDIRECT(ADDRESS(ROW(),COLUMN()-_shon_perc_gap)))), INDIRECT(ADDRESS(ROW(),COLUMN()-_shon_perc_gap))*(1-AW$5)*(1-$BH$5), "")</f>
        <v/>
      </c>
      <c r="AX38" s="160" t="str" cm="1">
        <f t="array" aca="1" ref="AX38" ca="1">IF(AND($L38=1,ISNUMBER(INDIRECT(ADDRESS(ROW(),COLUMN()-_shon_perc_gap)))), INDIRECT(ADDRESS(ROW(),COLUMN()-_shon_perc_gap))*(1-AX$5)*(1-$BH$5), "")</f>
        <v/>
      </c>
      <c r="AY38" s="160" t="str" cm="1">
        <f t="array" aca="1" ref="AY38" ca="1">IF(AND($L38=1,ISNUMBER(INDIRECT(ADDRESS(ROW(),COLUMN()-_shon_perc_gap)))), INDIRECT(ADDRESS(ROW(),COLUMN()-_shon_perc_gap))*(1-AY$5)*(1-$BH$5), "")</f>
        <v/>
      </c>
      <c r="AZ38" s="160" t="str" cm="1">
        <f t="array" aca="1" ref="AZ38" ca="1">IF(AND($L38=1,ISNUMBER(INDIRECT(ADDRESS(ROW(),COLUMN()-_shon_perc_gap)))), INDIRECT(ADDRESS(ROW(),COLUMN()-_shon_perc_gap))*(1-AZ$5)*(1-$BH$5), "")</f>
        <v/>
      </c>
      <c r="BA38" s="161" t="str" cm="1">
        <f t="array" aca="1" ref="BA38" ca="1">IF(AND($L38=1,ISNUMBER(INDIRECT(ADDRESS(ROW(),COLUMN()-_shon_perc_gap)))), INDIRECT(ADDRESS(ROW(),COLUMN()-_shon_perc_gap))*(1-BA$5)*(1-$BH$5), "")</f>
        <v/>
      </c>
      <c r="BB38" s="414"/>
      <c r="BC38" s="398" t="str">
        <f t="shared" si="10"/>
        <v/>
      </c>
      <c r="BD38" s="247" t="str">
        <f t="shared" si="3"/>
        <v/>
      </c>
      <c r="BE38" s="428" t="str">
        <f t="shared" si="4"/>
        <v/>
      </c>
      <c r="BF38" s="429" t="str">
        <f t="shared" si="5"/>
        <v/>
      </c>
      <c r="BG38" s="336"/>
      <c r="BH38" s="430" t="str">
        <f t="shared" si="6"/>
        <v/>
      </c>
    </row>
    <row r="39" spans="2:60" x14ac:dyDescent="0.2">
      <c r="B39" s="490">
        <v>31</v>
      </c>
      <c r="C39" s="640"/>
      <c r="D39" s="575"/>
      <c r="E39" s="599"/>
      <c r="F39" s="575"/>
      <c r="G39" s="575"/>
      <c r="H39" s="781"/>
      <c r="I39" s="576"/>
      <c r="J39" s="575"/>
      <c r="K39" s="924"/>
      <c r="L39" s="914">
        <f t="shared" si="11"/>
        <v>0</v>
      </c>
      <c r="M39" s="918" t="str">
        <f t="shared" si="7"/>
        <v>$O$39:$AD$39</v>
      </c>
      <c r="O39" s="584"/>
      <c r="P39" s="585"/>
      <c r="Q39" s="585"/>
      <c r="R39" s="585"/>
      <c r="S39" s="585"/>
      <c r="T39" s="585"/>
      <c r="U39" s="585"/>
      <c r="V39" s="585"/>
      <c r="W39" s="585"/>
      <c r="X39" s="585"/>
      <c r="Y39" s="585"/>
      <c r="Z39" s="585"/>
      <c r="AA39" s="585"/>
      <c r="AB39" s="585"/>
      <c r="AC39" s="585"/>
      <c r="AD39" s="586"/>
      <c r="AF39" s="421" t="str">
        <f t="shared" ca="1" si="0"/>
        <v/>
      </c>
      <c r="AG39" s="422" t="str">
        <f t="shared" si="8"/>
        <v/>
      </c>
      <c r="AH39" s="423" t="str">
        <f t="shared" si="1"/>
        <v/>
      </c>
      <c r="AI39" s="414"/>
      <c r="AJ39" s="780" t="str">
        <f t="shared" si="9"/>
        <v/>
      </c>
      <c r="AK39" s="414"/>
      <c r="AL39" s="159" t="str" cm="1">
        <f t="array" aca="1" ref="AL39" ca="1">IF(AND($L39=1,ISNUMBER(INDIRECT(ADDRESS(ROW(),COLUMN()-_shon_perc_gap)))), INDIRECT(ADDRESS(ROW(),COLUMN()-_shon_perc_gap))*(1-AL$5)*(1-$BH$5), "")</f>
        <v/>
      </c>
      <c r="AM39" s="160" t="str" cm="1">
        <f t="array" aca="1" ref="AM39" ca="1">IF(AND($L39=1,ISNUMBER(INDIRECT(ADDRESS(ROW(),COLUMN()-_shon_perc_gap)))), INDIRECT(ADDRESS(ROW(),COLUMN()-_shon_perc_gap))*(1-AM$5)*(1-$BH$5), "")</f>
        <v/>
      </c>
      <c r="AN39" s="160" t="str" cm="1">
        <f t="array" aca="1" ref="AN39" ca="1">IF(AND($L39=1,ISNUMBER(INDIRECT(ADDRESS(ROW(),COLUMN()-_shon_perc_gap)))), INDIRECT(ADDRESS(ROW(),COLUMN()-_shon_perc_gap))*(1-AN$5)*(1-$BH$5), "")</f>
        <v/>
      </c>
      <c r="AO39" s="160" t="str" cm="1">
        <f t="array" aca="1" ref="AO39" ca="1">IF(AND($L39=1,ISNUMBER(INDIRECT(ADDRESS(ROW(),COLUMN()-_shon_perc_gap)))), INDIRECT(ADDRESS(ROW(),COLUMN()-_shon_perc_gap))*(1-AO$5)*(1-$BH$5), "")</f>
        <v/>
      </c>
      <c r="AP39" s="160" t="str" cm="1">
        <f t="array" aca="1" ref="AP39" ca="1">IF(AND($L39=1,ISNUMBER(INDIRECT(ADDRESS(ROW(),COLUMN()-_shon_perc_gap)))), INDIRECT(ADDRESS(ROW(),COLUMN()-_shon_perc_gap))*(1-AP$5)*(1-$BH$5), "")</f>
        <v/>
      </c>
      <c r="AQ39" s="160" t="str" cm="1">
        <f t="array" aca="1" ref="AQ39" ca="1">IF(AND($L39=1,ISNUMBER(INDIRECT(ADDRESS(ROW(),COLUMN()-_shon_perc_gap)))), INDIRECT(ADDRESS(ROW(),COLUMN()-_shon_perc_gap))*(1-AQ$5)*(1-$BH$5), "")</f>
        <v/>
      </c>
      <c r="AR39" s="160" t="str" cm="1">
        <f t="array" aca="1" ref="AR39" ca="1">IF(AND($L39=1,ISNUMBER(INDIRECT(ADDRESS(ROW(),COLUMN()-_shon_perc_gap)))), INDIRECT(ADDRESS(ROW(),COLUMN()-_shon_perc_gap))*(1-AR$5)*(1-$BH$5), "")</f>
        <v/>
      </c>
      <c r="AS39" s="160" t="str" cm="1">
        <f t="array" aca="1" ref="AS39" ca="1">IF(AND($L39=1,ISNUMBER(INDIRECT(ADDRESS(ROW(),COLUMN()-_shon_perc_gap)))), INDIRECT(ADDRESS(ROW(),COLUMN()-_shon_perc_gap))*(1-AS$5)*(1-$BH$5), "")</f>
        <v/>
      </c>
      <c r="AT39" s="160" t="str" cm="1">
        <f t="array" aca="1" ref="AT39" ca="1">IF(AND($L39=1,ISNUMBER(INDIRECT(ADDRESS(ROW(),COLUMN()-_shon_perc_gap)))), INDIRECT(ADDRESS(ROW(),COLUMN()-_shon_perc_gap))*(1-AT$5)*(1-$BH$5), "")</f>
        <v/>
      </c>
      <c r="AU39" s="160" t="str" cm="1">
        <f t="array" aca="1" ref="AU39" ca="1">IF(AND($L39=1,ISNUMBER(INDIRECT(ADDRESS(ROW(),COLUMN()-_shon_perc_gap)))), INDIRECT(ADDRESS(ROW(),COLUMN()-_shon_perc_gap))*(1-AU$5)*(1-$BH$5), "")</f>
        <v/>
      </c>
      <c r="AV39" s="160" t="str" cm="1">
        <f t="array" aca="1" ref="AV39" ca="1">IF(AND($L39=1,ISNUMBER(INDIRECT(ADDRESS(ROW(),COLUMN()-_shon_perc_gap)))), INDIRECT(ADDRESS(ROW(),COLUMN()-_shon_perc_gap))*(1-AV$5)*(1-$BH$5), "")</f>
        <v/>
      </c>
      <c r="AW39" s="160" t="str" cm="1">
        <f t="array" aca="1" ref="AW39" ca="1">IF(AND($L39=1,ISNUMBER(INDIRECT(ADDRESS(ROW(),COLUMN()-_shon_perc_gap)))), INDIRECT(ADDRESS(ROW(),COLUMN()-_shon_perc_gap))*(1-AW$5)*(1-$BH$5), "")</f>
        <v/>
      </c>
      <c r="AX39" s="160" t="str" cm="1">
        <f t="array" aca="1" ref="AX39" ca="1">IF(AND($L39=1,ISNUMBER(INDIRECT(ADDRESS(ROW(),COLUMN()-_shon_perc_gap)))), INDIRECT(ADDRESS(ROW(),COLUMN()-_shon_perc_gap))*(1-AX$5)*(1-$BH$5), "")</f>
        <v/>
      </c>
      <c r="AY39" s="160" t="str" cm="1">
        <f t="array" aca="1" ref="AY39" ca="1">IF(AND($L39=1,ISNUMBER(INDIRECT(ADDRESS(ROW(),COLUMN()-_shon_perc_gap)))), INDIRECT(ADDRESS(ROW(),COLUMN()-_shon_perc_gap))*(1-AY$5)*(1-$BH$5), "")</f>
        <v/>
      </c>
      <c r="AZ39" s="160" t="str" cm="1">
        <f t="array" aca="1" ref="AZ39" ca="1">IF(AND($L39=1,ISNUMBER(INDIRECT(ADDRESS(ROW(),COLUMN()-_shon_perc_gap)))), INDIRECT(ADDRESS(ROW(),COLUMN()-_shon_perc_gap))*(1-AZ$5)*(1-$BH$5), "")</f>
        <v/>
      </c>
      <c r="BA39" s="161" t="str" cm="1">
        <f t="array" aca="1" ref="BA39" ca="1">IF(AND($L39=1,ISNUMBER(INDIRECT(ADDRESS(ROW(),COLUMN()-_shon_perc_gap)))), INDIRECT(ADDRESS(ROW(),COLUMN()-_shon_perc_gap))*(1-BA$5)*(1-$BH$5), "")</f>
        <v/>
      </c>
      <c r="BB39" s="414"/>
      <c r="BC39" s="398" t="str">
        <f t="shared" si="10"/>
        <v/>
      </c>
      <c r="BD39" s="247" t="str">
        <f t="shared" si="3"/>
        <v/>
      </c>
      <c r="BE39" s="428" t="str">
        <f t="shared" si="4"/>
        <v/>
      </c>
      <c r="BF39" s="429" t="str">
        <f t="shared" si="5"/>
        <v/>
      </c>
      <c r="BG39" s="336"/>
      <c r="BH39" s="430" t="str">
        <f t="shared" si="6"/>
        <v/>
      </c>
    </row>
    <row r="40" spans="2:60" x14ac:dyDescent="0.2">
      <c r="B40" s="490">
        <v>32</v>
      </c>
      <c r="C40" s="640"/>
      <c r="D40" s="575"/>
      <c r="E40" s="599"/>
      <c r="F40" s="575"/>
      <c r="G40" s="575"/>
      <c r="H40" s="781"/>
      <c r="I40" s="576"/>
      <c r="J40" s="575"/>
      <c r="K40" s="924"/>
      <c r="L40" s="914">
        <f t="shared" si="11"/>
        <v>0</v>
      </c>
      <c r="M40" s="918" t="str">
        <f t="shared" si="7"/>
        <v>$O$40:$AD$40</v>
      </c>
      <c r="O40" s="584"/>
      <c r="P40" s="585"/>
      <c r="Q40" s="585"/>
      <c r="R40" s="585"/>
      <c r="S40" s="585"/>
      <c r="T40" s="585"/>
      <c r="U40" s="585"/>
      <c r="V40" s="585"/>
      <c r="W40" s="585"/>
      <c r="X40" s="585"/>
      <c r="Y40" s="585"/>
      <c r="Z40" s="585"/>
      <c r="AA40" s="585"/>
      <c r="AB40" s="585"/>
      <c r="AC40" s="585"/>
      <c r="AD40" s="586"/>
      <c r="AF40" s="421" t="str">
        <f t="shared" ca="1" si="0"/>
        <v/>
      </c>
      <c r="AG40" s="422" t="str">
        <f t="shared" si="8"/>
        <v/>
      </c>
      <c r="AH40" s="423" t="str">
        <f t="shared" si="1"/>
        <v/>
      </c>
      <c r="AI40" s="414"/>
      <c r="AJ40" s="780" t="str">
        <f t="shared" si="9"/>
        <v/>
      </c>
      <c r="AK40" s="414"/>
      <c r="AL40" s="159" t="str" cm="1">
        <f t="array" aca="1" ref="AL40" ca="1">IF(AND($L40=1,ISNUMBER(INDIRECT(ADDRESS(ROW(),COLUMN()-_shon_perc_gap)))), INDIRECT(ADDRESS(ROW(),COLUMN()-_shon_perc_gap))*(1-AL$5)*(1-$BH$5), "")</f>
        <v/>
      </c>
      <c r="AM40" s="160" t="str" cm="1">
        <f t="array" aca="1" ref="AM40" ca="1">IF(AND($L40=1,ISNUMBER(INDIRECT(ADDRESS(ROW(),COLUMN()-_shon_perc_gap)))), INDIRECT(ADDRESS(ROW(),COLUMN()-_shon_perc_gap))*(1-AM$5)*(1-$BH$5), "")</f>
        <v/>
      </c>
      <c r="AN40" s="160" t="str" cm="1">
        <f t="array" aca="1" ref="AN40" ca="1">IF(AND($L40=1,ISNUMBER(INDIRECT(ADDRESS(ROW(),COLUMN()-_shon_perc_gap)))), INDIRECT(ADDRESS(ROW(),COLUMN()-_shon_perc_gap))*(1-AN$5)*(1-$BH$5), "")</f>
        <v/>
      </c>
      <c r="AO40" s="160" t="str" cm="1">
        <f t="array" aca="1" ref="AO40" ca="1">IF(AND($L40=1,ISNUMBER(INDIRECT(ADDRESS(ROW(),COLUMN()-_shon_perc_gap)))), INDIRECT(ADDRESS(ROW(),COLUMN()-_shon_perc_gap))*(1-AO$5)*(1-$BH$5), "")</f>
        <v/>
      </c>
      <c r="AP40" s="160" t="str" cm="1">
        <f t="array" aca="1" ref="AP40" ca="1">IF(AND($L40=1,ISNUMBER(INDIRECT(ADDRESS(ROW(),COLUMN()-_shon_perc_gap)))), INDIRECT(ADDRESS(ROW(),COLUMN()-_shon_perc_gap))*(1-AP$5)*(1-$BH$5), "")</f>
        <v/>
      </c>
      <c r="AQ40" s="160" t="str" cm="1">
        <f t="array" aca="1" ref="AQ40" ca="1">IF(AND($L40=1,ISNUMBER(INDIRECT(ADDRESS(ROW(),COLUMN()-_shon_perc_gap)))), INDIRECT(ADDRESS(ROW(),COLUMN()-_shon_perc_gap))*(1-AQ$5)*(1-$BH$5), "")</f>
        <v/>
      </c>
      <c r="AR40" s="160" t="str" cm="1">
        <f t="array" aca="1" ref="AR40" ca="1">IF(AND($L40=1,ISNUMBER(INDIRECT(ADDRESS(ROW(),COLUMN()-_shon_perc_gap)))), INDIRECT(ADDRESS(ROW(),COLUMN()-_shon_perc_gap))*(1-AR$5)*(1-$BH$5), "")</f>
        <v/>
      </c>
      <c r="AS40" s="160" t="str" cm="1">
        <f t="array" aca="1" ref="AS40" ca="1">IF(AND($L40=1,ISNUMBER(INDIRECT(ADDRESS(ROW(),COLUMN()-_shon_perc_gap)))), INDIRECT(ADDRESS(ROW(),COLUMN()-_shon_perc_gap))*(1-AS$5)*(1-$BH$5), "")</f>
        <v/>
      </c>
      <c r="AT40" s="160" t="str" cm="1">
        <f t="array" aca="1" ref="AT40" ca="1">IF(AND($L40=1,ISNUMBER(INDIRECT(ADDRESS(ROW(),COLUMN()-_shon_perc_gap)))), INDIRECT(ADDRESS(ROW(),COLUMN()-_shon_perc_gap))*(1-AT$5)*(1-$BH$5), "")</f>
        <v/>
      </c>
      <c r="AU40" s="160" t="str" cm="1">
        <f t="array" aca="1" ref="AU40" ca="1">IF(AND($L40=1,ISNUMBER(INDIRECT(ADDRESS(ROW(),COLUMN()-_shon_perc_gap)))), INDIRECT(ADDRESS(ROW(),COLUMN()-_shon_perc_gap))*(1-AU$5)*(1-$BH$5), "")</f>
        <v/>
      </c>
      <c r="AV40" s="160" t="str" cm="1">
        <f t="array" aca="1" ref="AV40" ca="1">IF(AND($L40=1,ISNUMBER(INDIRECT(ADDRESS(ROW(),COLUMN()-_shon_perc_gap)))), INDIRECT(ADDRESS(ROW(),COLUMN()-_shon_perc_gap))*(1-AV$5)*(1-$BH$5), "")</f>
        <v/>
      </c>
      <c r="AW40" s="160" t="str" cm="1">
        <f t="array" aca="1" ref="AW40" ca="1">IF(AND($L40=1,ISNUMBER(INDIRECT(ADDRESS(ROW(),COLUMN()-_shon_perc_gap)))), INDIRECT(ADDRESS(ROW(),COLUMN()-_shon_perc_gap))*(1-AW$5)*(1-$BH$5), "")</f>
        <v/>
      </c>
      <c r="AX40" s="160" t="str" cm="1">
        <f t="array" aca="1" ref="AX40" ca="1">IF(AND($L40=1,ISNUMBER(INDIRECT(ADDRESS(ROW(),COLUMN()-_shon_perc_gap)))), INDIRECT(ADDRESS(ROW(),COLUMN()-_shon_perc_gap))*(1-AX$5)*(1-$BH$5), "")</f>
        <v/>
      </c>
      <c r="AY40" s="160" t="str" cm="1">
        <f t="array" aca="1" ref="AY40" ca="1">IF(AND($L40=1,ISNUMBER(INDIRECT(ADDRESS(ROW(),COLUMN()-_shon_perc_gap)))), INDIRECT(ADDRESS(ROW(),COLUMN()-_shon_perc_gap))*(1-AY$5)*(1-$BH$5), "")</f>
        <v/>
      </c>
      <c r="AZ40" s="160" t="str" cm="1">
        <f t="array" aca="1" ref="AZ40" ca="1">IF(AND($L40=1,ISNUMBER(INDIRECT(ADDRESS(ROW(),COLUMN()-_shon_perc_gap)))), INDIRECT(ADDRESS(ROW(),COLUMN()-_shon_perc_gap))*(1-AZ$5)*(1-$BH$5), "")</f>
        <v/>
      </c>
      <c r="BA40" s="161" t="str" cm="1">
        <f t="array" aca="1" ref="BA40" ca="1">IF(AND($L40=1,ISNUMBER(INDIRECT(ADDRESS(ROW(),COLUMN()-_shon_perc_gap)))), INDIRECT(ADDRESS(ROW(),COLUMN()-_shon_perc_gap))*(1-BA$5)*(1-$BH$5), "")</f>
        <v/>
      </c>
      <c r="BB40" s="414"/>
      <c r="BC40" s="398" t="str">
        <f t="shared" si="10"/>
        <v/>
      </c>
      <c r="BD40" s="247" t="str">
        <f t="shared" si="3"/>
        <v/>
      </c>
      <c r="BE40" s="428" t="str">
        <f t="shared" si="4"/>
        <v/>
      </c>
      <c r="BF40" s="429" t="str">
        <f t="shared" si="5"/>
        <v/>
      </c>
      <c r="BG40" s="336"/>
      <c r="BH40" s="430" t="str">
        <f t="shared" si="6"/>
        <v/>
      </c>
    </row>
    <row r="41" spans="2:60" x14ac:dyDescent="0.2">
      <c r="B41" s="490">
        <v>33</v>
      </c>
      <c r="C41" s="640"/>
      <c r="D41" s="575"/>
      <c r="E41" s="599"/>
      <c r="F41" s="575"/>
      <c r="G41" s="575"/>
      <c r="H41" s="781"/>
      <c r="I41" s="576"/>
      <c r="J41" s="575"/>
      <c r="K41" s="924"/>
      <c r="L41" s="914">
        <f t="shared" si="11"/>
        <v>0</v>
      </c>
      <c r="M41" s="918" t="str">
        <f t="shared" si="7"/>
        <v>$O$41:$AD$41</v>
      </c>
      <c r="O41" s="584"/>
      <c r="P41" s="585"/>
      <c r="Q41" s="585"/>
      <c r="R41" s="585"/>
      <c r="S41" s="585"/>
      <c r="T41" s="585"/>
      <c r="U41" s="585"/>
      <c r="V41" s="585"/>
      <c r="W41" s="585"/>
      <c r="X41" s="585"/>
      <c r="Y41" s="585"/>
      <c r="Z41" s="585"/>
      <c r="AA41" s="585"/>
      <c r="AB41" s="585"/>
      <c r="AC41" s="585"/>
      <c r="AD41" s="586"/>
      <c r="AF41" s="421" t="str">
        <f t="shared" ref="AF41:AF76" ca="1" si="12">IF($L41=1,SUMIFS(INDIRECT(M41),wp_act, "=1" ),"")</f>
        <v/>
      </c>
      <c r="AG41" s="422" t="str">
        <f t="shared" si="8"/>
        <v/>
      </c>
      <c r="AH41" s="423" t="str">
        <f t="shared" ref="AH41:AH72" si="13">IF(AND(L41=1,E41="פטנט"),MIN(MAX(shonot_max_cost_pattent-K41,0),AG41), AG41)</f>
        <v/>
      </c>
      <c r="AI41" s="414"/>
      <c r="AJ41" s="780" t="str">
        <f t="shared" si="9"/>
        <v/>
      </c>
      <c r="AK41" s="414"/>
      <c r="AL41" s="159" t="str" cm="1">
        <f t="array" aca="1" ref="AL41" ca="1">IF(AND($L41=1,ISNUMBER(INDIRECT(ADDRESS(ROW(),COLUMN()-_shon_perc_gap)))), INDIRECT(ADDRESS(ROW(),COLUMN()-_shon_perc_gap))*(1-AL$5)*(1-$BH$5), "")</f>
        <v/>
      </c>
      <c r="AM41" s="160" t="str" cm="1">
        <f t="array" aca="1" ref="AM41" ca="1">IF(AND($L41=1,ISNUMBER(INDIRECT(ADDRESS(ROW(),COLUMN()-_shon_perc_gap)))), INDIRECT(ADDRESS(ROW(),COLUMN()-_shon_perc_gap))*(1-AM$5)*(1-$BH$5), "")</f>
        <v/>
      </c>
      <c r="AN41" s="160" t="str" cm="1">
        <f t="array" aca="1" ref="AN41" ca="1">IF(AND($L41=1,ISNUMBER(INDIRECT(ADDRESS(ROW(),COLUMN()-_shon_perc_gap)))), INDIRECT(ADDRESS(ROW(),COLUMN()-_shon_perc_gap))*(1-AN$5)*(1-$BH$5), "")</f>
        <v/>
      </c>
      <c r="AO41" s="160" t="str" cm="1">
        <f t="array" aca="1" ref="AO41" ca="1">IF(AND($L41=1,ISNUMBER(INDIRECT(ADDRESS(ROW(),COLUMN()-_shon_perc_gap)))), INDIRECT(ADDRESS(ROW(),COLUMN()-_shon_perc_gap))*(1-AO$5)*(1-$BH$5), "")</f>
        <v/>
      </c>
      <c r="AP41" s="160" t="str" cm="1">
        <f t="array" aca="1" ref="AP41" ca="1">IF(AND($L41=1,ISNUMBER(INDIRECT(ADDRESS(ROW(),COLUMN()-_shon_perc_gap)))), INDIRECT(ADDRESS(ROW(),COLUMN()-_shon_perc_gap))*(1-AP$5)*(1-$BH$5), "")</f>
        <v/>
      </c>
      <c r="AQ41" s="160" t="str" cm="1">
        <f t="array" aca="1" ref="AQ41" ca="1">IF(AND($L41=1,ISNUMBER(INDIRECT(ADDRESS(ROW(),COLUMN()-_shon_perc_gap)))), INDIRECT(ADDRESS(ROW(),COLUMN()-_shon_perc_gap))*(1-AQ$5)*(1-$BH$5), "")</f>
        <v/>
      </c>
      <c r="AR41" s="160" t="str" cm="1">
        <f t="array" aca="1" ref="AR41" ca="1">IF(AND($L41=1,ISNUMBER(INDIRECT(ADDRESS(ROW(),COLUMN()-_shon_perc_gap)))), INDIRECT(ADDRESS(ROW(),COLUMN()-_shon_perc_gap))*(1-AR$5)*(1-$BH$5), "")</f>
        <v/>
      </c>
      <c r="AS41" s="160" t="str" cm="1">
        <f t="array" aca="1" ref="AS41" ca="1">IF(AND($L41=1,ISNUMBER(INDIRECT(ADDRESS(ROW(),COLUMN()-_shon_perc_gap)))), INDIRECT(ADDRESS(ROW(),COLUMN()-_shon_perc_gap))*(1-AS$5)*(1-$BH$5), "")</f>
        <v/>
      </c>
      <c r="AT41" s="160" t="str" cm="1">
        <f t="array" aca="1" ref="AT41" ca="1">IF(AND($L41=1,ISNUMBER(INDIRECT(ADDRESS(ROW(),COLUMN()-_shon_perc_gap)))), INDIRECT(ADDRESS(ROW(),COLUMN()-_shon_perc_gap))*(1-AT$5)*(1-$BH$5), "")</f>
        <v/>
      </c>
      <c r="AU41" s="160" t="str" cm="1">
        <f t="array" aca="1" ref="AU41" ca="1">IF(AND($L41=1,ISNUMBER(INDIRECT(ADDRESS(ROW(),COLUMN()-_shon_perc_gap)))), INDIRECT(ADDRESS(ROW(),COLUMN()-_shon_perc_gap))*(1-AU$5)*(1-$BH$5), "")</f>
        <v/>
      </c>
      <c r="AV41" s="160" t="str" cm="1">
        <f t="array" aca="1" ref="AV41" ca="1">IF(AND($L41=1,ISNUMBER(INDIRECT(ADDRESS(ROW(),COLUMN()-_shon_perc_gap)))), INDIRECT(ADDRESS(ROW(),COLUMN()-_shon_perc_gap))*(1-AV$5)*(1-$BH$5), "")</f>
        <v/>
      </c>
      <c r="AW41" s="160" t="str" cm="1">
        <f t="array" aca="1" ref="AW41" ca="1">IF(AND($L41=1,ISNUMBER(INDIRECT(ADDRESS(ROW(),COLUMN()-_shon_perc_gap)))), INDIRECT(ADDRESS(ROW(),COLUMN()-_shon_perc_gap))*(1-AW$5)*(1-$BH$5), "")</f>
        <v/>
      </c>
      <c r="AX41" s="160" t="str" cm="1">
        <f t="array" aca="1" ref="AX41" ca="1">IF(AND($L41=1,ISNUMBER(INDIRECT(ADDRESS(ROW(),COLUMN()-_shon_perc_gap)))), INDIRECT(ADDRESS(ROW(),COLUMN()-_shon_perc_gap))*(1-AX$5)*(1-$BH$5), "")</f>
        <v/>
      </c>
      <c r="AY41" s="160" t="str" cm="1">
        <f t="array" aca="1" ref="AY41" ca="1">IF(AND($L41=1,ISNUMBER(INDIRECT(ADDRESS(ROW(),COLUMN()-_shon_perc_gap)))), INDIRECT(ADDRESS(ROW(),COLUMN()-_shon_perc_gap))*(1-AY$5)*(1-$BH$5), "")</f>
        <v/>
      </c>
      <c r="AZ41" s="160" t="str" cm="1">
        <f t="array" aca="1" ref="AZ41" ca="1">IF(AND($L41=1,ISNUMBER(INDIRECT(ADDRESS(ROW(),COLUMN()-_shon_perc_gap)))), INDIRECT(ADDRESS(ROW(),COLUMN()-_shon_perc_gap))*(1-AZ$5)*(1-$BH$5), "")</f>
        <v/>
      </c>
      <c r="BA41" s="161" t="str" cm="1">
        <f t="array" aca="1" ref="BA41" ca="1">IF(AND($L41=1,ISNUMBER(INDIRECT(ADDRESS(ROW(),COLUMN()-_shon_perc_gap)))), INDIRECT(ADDRESS(ROW(),COLUMN()-_shon_perc_gap))*(1-BA$5)*(1-$BH$5), "")</f>
        <v/>
      </c>
      <c r="BB41" s="414"/>
      <c r="BC41" s="398" t="str">
        <f t="shared" si="10"/>
        <v/>
      </c>
      <c r="BD41" s="247" t="str">
        <f t="shared" ref="BD41:BD76" si="14">IF(L41=1, AH41/H41,"")</f>
        <v/>
      </c>
      <c r="BE41" s="428" t="str">
        <f t="shared" ref="BE41:BE76" si="15">IF(L41,H41,"")</f>
        <v/>
      </c>
      <c r="BF41" s="429" t="str">
        <f t="shared" ref="BF41:BF72" si="16">IF(L41=1, BD41*BE41*BC41, "")</f>
        <v/>
      </c>
      <c r="BG41" s="336"/>
      <c r="BH41" s="430" t="str">
        <f t="shared" ref="BH41:BH72" si="17">IF(BG41&gt;0,(VLOOKUP(BG41,shonot_tavlat_nimukim,2,0)),"")</f>
        <v/>
      </c>
    </row>
    <row r="42" spans="2:60" x14ac:dyDescent="0.2">
      <c r="B42" s="490">
        <v>34</v>
      </c>
      <c r="C42" s="640"/>
      <c r="D42" s="575"/>
      <c r="E42" s="599"/>
      <c r="F42" s="575"/>
      <c r="G42" s="575"/>
      <c r="H42" s="781"/>
      <c r="I42" s="576"/>
      <c r="J42" s="575"/>
      <c r="K42" s="924"/>
      <c r="L42" s="914">
        <f t="shared" si="11"/>
        <v>0</v>
      </c>
      <c r="M42" s="918" t="str">
        <f t="shared" si="7"/>
        <v>$O$42:$AD$42</v>
      </c>
      <c r="O42" s="584"/>
      <c r="P42" s="585"/>
      <c r="Q42" s="585"/>
      <c r="R42" s="585"/>
      <c r="S42" s="585"/>
      <c r="T42" s="585"/>
      <c r="U42" s="585"/>
      <c r="V42" s="585"/>
      <c r="W42" s="585"/>
      <c r="X42" s="585"/>
      <c r="Y42" s="585"/>
      <c r="Z42" s="585"/>
      <c r="AA42" s="585"/>
      <c r="AB42" s="585"/>
      <c r="AC42" s="585"/>
      <c r="AD42" s="586"/>
      <c r="AF42" s="421" t="str">
        <f t="shared" ca="1" si="12"/>
        <v/>
      </c>
      <c r="AG42" s="422" t="str">
        <f t="shared" si="8"/>
        <v/>
      </c>
      <c r="AH42" s="423" t="str">
        <f t="shared" si="13"/>
        <v/>
      </c>
      <c r="AI42" s="414"/>
      <c r="AJ42" s="780" t="str">
        <f t="shared" si="9"/>
        <v/>
      </c>
      <c r="AK42" s="414"/>
      <c r="AL42" s="159" t="str" cm="1">
        <f t="array" aca="1" ref="AL42" ca="1">IF(AND($L42=1,ISNUMBER(INDIRECT(ADDRESS(ROW(),COLUMN()-_shon_perc_gap)))), INDIRECT(ADDRESS(ROW(),COLUMN()-_shon_perc_gap))*(1-AL$5)*(1-$BH$5), "")</f>
        <v/>
      </c>
      <c r="AM42" s="160" t="str" cm="1">
        <f t="array" aca="1" ref="AM42" ca="1">IF(AND($L42=1,ISNUMBER(INDIRECT(ADDRESS(ROW(),COLUMN()-_shon_perc_gap)))), INDIRECT(ADDRESS(ROW(),COLUMN()-_shon_perc_gap))*(1-AM$5)*(1-$BH$5), "")</f>
        <v/>
      </c>
      <c r="AN42" s="160" t="str" cm="1">
        <f t="array" aca="1" ref="AN42" ca="1">IF(AND($L42=1,ISNUMBER(INDIRECT(ADDRESS(ROW(),COLUMN()-_shon_perc_gap)))), INDIRECT(ADDRESS(ROW(),COLUMN()-_shon_perc_gap))*(1-AN$5)*(1-$BH$5), "")</f>
        <v/>
      </c>
      <c r="AO42" s="160" t="str" cm="1">
        <f t="array" aca="1" ref="AO42" ca="1">IF(AND($L42=1,ISNUMBER(INDIRECT(ADDRESS(ROW(),COLUMN()-_shon_perc_gap)))), INDIRECT(ADDRESS(ROW(),COLUMN()-_shon_perc_gap))*(1-AO$5)*(1-$BH$5), "")</f>
        <v/>
      </c>
      <c r="AP42" s="160" t="str" cm="1">
        <f t="array" aca="1" ref="AP42" ca="1">IF(AND($L42=1,ISNUMBER(INDIRECT(ADDRESS(ROW(),COLUMN()-_shon_perc_gap)))), INDIRECT(ADDRESS(ROW(),COLUMN()-_shon_perc_gap))*(1-AP$5)*(1-$BH$5), "")</f>
        <v/>
      </c>
      <c r="AQ42" s="160" t="str" cm="1">
        <f t="array" aca="1" ref="AQ42" ca="1">IF(AND($L42=1,ISNUMBER(INDIRECT(ADDRESS(ROW(),COLUMN()-_shon_perc_gap)))), INDIRECT(ADDRESS(ROW(),COLUMN()-_shon_perc_gap))*(1-AQ$5)*(1-$BH$5), "")</f>
        <v/>
      </c>
      <c r="AR42" s="160" t="str" cm="1">
        <f t="array" aca="1" ref="AR42" ca="1">IF(AND($L42=1,ISNUMBER(INDIRECT(ADDRESS(ROW(),COLUMN()-_shon_perc_gap)))), INDIRECT(ADDRESS(ROW(),COLUMN()-_shon_perc_gap))*(1-AR$5)*(1-$BH$5), "")</f>
        <v/>
      </c>
      <c r="AS42" s="160" t="str" cm="1">
        <f t="array" aca="1" ref="AS42" ca="1">IF(AND($L42=1,ISNUMBER(INDIRECT(ADDRESS(ROW(),COLUMN()-_shon_perc_gap)))), INDIRECT(ADDRESS(ROW(),COLUMN()-_shon_perc_gap))*(1-AS$5)*(1-$BH$5), "")</f>
        <v/>
      </c>
      <c r="AT42" s="160" t="str" cm="1">
        <f t="array" aca="1" ref="AT42" ca="1">IF(AND($L42=1,ISNUMBER(INDIRECT(ADDRESS(ROW(),COLUMN()-_shon_perc_gap)))), INDIRECT(ADDRESS(ROW(),COLUMN()-_shon_perc_gap))*(1-AT$5)*(1-$BH$5), "")</f>
        <v/>
      </c>
      <c r="AU42" s="160" t="str" cm="1">
        <f t="array" aca="1" ref="AU42" ca="1">IF(AND($L42=1,ISNUMBER(INDIRECT(ADDRESS(ROW(),COLUMN()-_shon_perc_gap)))), INDIRECT(ADDRESS(ROW(),COLUMN()-_shon_perc_gap))*(1-AU$5)*(1-$BH$5), "")</f>
        <v/>
      </c>
      <c r="AV42" s="160" t="str" cm="1">
        <f t="array" aca="1" ref="AV42" ca="1">IF(AND($L42=1,ISNUMBER(INDIRECT(ADDRESS(ROW(),COLUMN()-_shon_perc_gap)))), INDIRECT(ADDRESS(ROW(),COLUMN()-_shon_perc_gap))*(1-AV$5)*(1-$BH$5), "")</f>
        <v/>
      </c>
      <c r="AW42" s="160" t="str" cm="1">
        <f t="array" aca="1" ref="AW42" ca="1">IF(AND($L42=1,ISNUMBER(INDIRECT(ADDRESS(ROW(),COLUMN()-_shon_perc_gap)))), INDIRECT(ADDRESS(ROW(),COLUMN()-_shon_perc_gap))*(1-AW$5)*(1-$BH$5), "")</f>
        <v/>
      </c>
      <c r="AX42" s="160" t="str" cm="1">
        <f t="array" aca="1" ref="AX42" ca="1">IF(AND($L42=1,ISNUMBER(INDIRECT(ADDRESS(ROW(),COLUMN()-_shon_perc_gap)))), INDIRECT(ADDRESS(ROW(),COLUMN()-_shon_perc_gap))*(1-AX$5)*(1-$BH$5), "")</f>
        <v/>
      </c>
      <c r="AY42" s="160" t="str" cm="1">
        <f t="array" aca="1" ref="AY42" ca="1">IF(AND($L42=1,ISNUMBER(INDIRECT(ADDRESS(ROW(),COLUMN()-_shon_perc_gap)))), INDIRECT(ADDRESS(ROW(),COLUMN()-_shon_perc_gap))*(1-AY$5)*(1-$BH$5), "")</f>
        <v/>
      </c>
      <c r="AZ42" s="160" t="str" cm="1">
        <f t="array" aca="1" ref="AZ42" ca="1">IF(AND($L42=1,ISNUMBER(INDIRECT(ADDRESS(ROW(),COLUMN()-_shon_perc_gap)))), INDIRECT(ADDRESS(ROW(),COLUMN()-_shon_perc_gap))*(1-AZ$5)*(1-$BH$5), "")</f>
        <v/>
      </c>
      <c r="BA42" s="161" t="str" cm="1">
        <f t="array" aca="1" ref="BA42" ca="1">IF(AND($L42=1,ISNUMBER(INDIRECT(ADDRESS(ROW(),COLUMN()-_shon_perc_gap)))), INDIRECT(ADDRESS(ROW(),COLUMN()-_shon_perc_gap))*(1-BA$5)*(1-$BH$5), "")</f>
        <v/>
      </c>
      <c r="BB42" s="414"/>
      <c r="BC42" s="398" t="str">
        <f t="shared" si="10"/>
        <v/>
      </c>
      <c r="BD42" s="247" t="str">
        <f t="shared" si="14"/>
        <v/>
      </c>
      <c r="BE42" s="428" t="str">
        <f t="shared" si="15"/>
        <v/>
      </c>
      <c r="BF42" s="429" t="str">
        <f t="shared" si="16"/>
        <v/>
      </c>
      <c r="BG42" s="336"/>
      <c r="BH42" s="430" t="str">
        <f t="shared" si="17"/>
        <v/>
      </c>
    </row>
    <row r="43" spans="2:60" x14ac:dyDescent="0.2">
      <c r="B43" s="490">
        <v>35</v>
      </c>
      <c r="C43" s="640"/>
      <c r="D43" s="575"/>
      <c r="E43" s="599"/>
      <c r="F43" s="575"/>
      <c r="G43" s="575"/>
      <c r="H43" s="781"/>
      <c r="I43" s="576"/>
      <c r="J43" s="575"/>
      <c r="K43" s="924"/>
      <c r="L43" s="914">
        <f t="shared" si="11"/>
        <v>0</v>
      </c>
      <c r="M43" s="918" t="str">
        <f t="shared" si="7"/>
        <v>$O$43:$AD$43</v>
      </c>
      <c r="O43" s="584"/>
      <c r="P43" s="585"/>
      <c r="Q43" s="585"/>
      <c r="R43" s="585"/>
      <c r="S43" s="585"/>
      <c r="T43" s="585"/>
      <c r="U43" s="585"/>
      <c r="V43" s="585"/>
      <c r="W43" s="585"/>
      <c r="X43" s="585"/>
      <c r="Y43" s="585"/>
      <c r="Z43" s="585"/>
      <c r="AA43" s="585"/>
      <c r="AB43" s="585"/>
      <c r="AC43" s="585"/>
      <c r="AD43" s="586"/>
      <c r="AF43" s="421" t="str">
        <f t="shared" ca="1" si="12"/>
        <v/>
      </c>
      <c r="AG43" s="422" t="str">
        <f t="shared" si="8"/>
        <v/>
      </c>
      <c r="AH43" s="423" t="str">
        <f t="shared" si="13"/>
        <v/>
      </c>
      <c r="AI43" s="414"/>
      <c r="AJ43" s="780" t="str">
        <f t="shared" si="9"/>
        <v/>
      </c>
      <c r="AK43" s="414"/>
      <c r="AL43" s="159" t="str" cm="1">
        <f t="array" aca="1" ref="AL43" ca="1">IF(AND($L43=1,ISNUMBER(INDIRECT(ADDRESS(ROW(),COLUMN()-_shon_perc_gap)))), INDIRECT(ADDRESS(ROW(),COLUMN()-_shon_perc_gap))*(1-AL$5)*(1-$BH$5), "")</f>
        <v/>
      </c>
      <c r="AM43" s="160" t="str" cm="1">
        <f t="array" aca="1" ref="AM43" ca="1">IF(AND($L43=1,ISNUMBER(INDIRECT(ADDRESS(ROW(),COLUMN()-_shon_perc_gap)))), INDIRECT(ADDRESS(ROW(),COLUMN()-_shon_perc_gap))*(1-AM$5)*(1-$BH$5), "")</f>
        <v/>
      </c>
      <c r="AN43" s="160" t="str" cm="1">
        <f t="array" aca="1" ref="AN43" ca="1">IF(AND($L43=1,ISNUMBER(INDIRECT(ADDRESS(ROW(),COLUMN()-_shon_perc_gap)))), INDIRECT(ADDRESS(ROW(),COLUMN()-_shon_perc_gap))*(1-AN$5)*(1-$BH$5), "")</f>
        <v/>
      </c>
      <c r="AO43" s="160" t="str" cm="1">
        <f t="array" aca="1" ref="AO43" ca="1">IF(AND($L43=1,ISNUMBER(INDIRECT(ADDRESS(ROW(),COLUMN()-_shon_perc_gap)))), INDIRECT(ADDRESS(ROW(),COLUMN()-_shon_perc_gap))*(1-AO$5)*(1-$BH$5), "")</f>
        <v/>
      </c>
      <c r="AP43" s="160" t="str" cm="1">
        <f t="array" aca="1" ref="AP43" ca="1">IF(AND($L43=1,ISNUMBER(INDIRECT(ADDRESS(ROW(),COLUMN()-_shon_perc_gap)))), INDIRECT(ADDRESS(ROW(),COLUMN()-_shon_perc_gap))*(1-AP$5)*(1-$BH$5), "")</f>
        <v/>
      </c>
      <c r="AQ43" s="160" t="str" cm="1">
        <f t="array" aca="1" ref="AQ43" ca="1">IF(AND($L43=1,ISNUMBER(INDIRECT(ADDRESS(ROW(),COLUMN()-_shon_perc_gap)))), INDIRECT(ADDRESS(ROW(),COLUMN()-_shon_perc_gap))*(1-AQ$5)*(1-$BH$5), "")</f>
        <v/>
      </c>
      <c r="AR43" s="160" t="str" cm="1">
        <f t="array" aca="1" ref="AR43" ca="1">IF(AND($L43=1,ISNUMBER(INDIRECT(ADDRESS(ROW(),COLUMN()-_shon_perc_gap)))), INDIRECT(ADDRESS(ROW(),COLUMN()-_shon_perc_gap))*(1-AR$5)*(1-$BH$5), "")</f>
        <v/>
      </c>
      <c r="AS43" s="160" t="str" cm="1">
        <f t="array" aca="1" ref="AS43" ca="1">IF(AND($L43=1,ISNUMBER(INDIRECT(ADDRESS(ROW(),COLUMN()-_shon_perc_gap)))), INDIRECT(ADDRESS(ROW(),COLUMN()-_shon_perc_gap))*(1-AS$5)*(1-$BH$5), "")</f>
        <v/>
      </c>
      <c r="AT43" s="160" t="str" cm="1">
        <f t="array" aca="1" ref="AT43" ca="1">IF(AND($L43=1,ISNUMBER(INDIRECT(ADDRESS(ROW(),COLUMN()-_shon_perc_gap)))), INDIRECT(ADDRESS(ROW(),COLUMN()-_shon_perc_gap))*(1-AT$5)*(1-$BH$5), "")</f>
        <v/>
      </c>
      <c r="AU43" s="160" t="str" cm="1">
        <f t="array" aca="1" ref="AU43" ca="1">IF(AND($L43=1,ISNUMBER(INDIRECT(ADDRESS(ROW(),COLUMN()-_shon_perc_gap)))), INDIRECT(ADDRESS(ROW(),COLUMN()-_shon_perc_gap))*(1-AU$5)*(1-$BH$5), "")</f>
        <v/>
      </c>
      <c r="AV43" s="160" t="str" cm="1">
        <f t="array" aca="1" ref="AV43" ca="1">IF(AND($L43=1,ISNUMBER(INDIRECT(ADDRESS(ROW(),COLUMN()-_shon_perc_gap)))), INDIRECT(ADDRESS(ROW(),COLUMN()-_shon_perc_gap))*(1-AV$5)*(1-$BH$5), "")</f>
        <v/>
      </c>
      <c r="AW43" s="160" t="str" cm="1">
        <f t="array" aca="1" ref="AW43" ca="1">IF(AND($L43=1,ISNUMBER(INDIRECT(ADDRESS(ROW(),COLUMN()-_shon_perc_gap)))), INDIRECT(ADDRESS(ROW(),COLUMN()-_shon_perc_gap))*(1-AW$5)*(1-$BH$5), "")</f>
        <v/>
      </c>
      <c r="AX43" s="160" t="str" cm="1">
        <f t="array" aca="1" ref="AX43" ca="1">IF(AND($L43=1,ISNUMBER(INDIRECT(ADDRESS(ROW(),COLUMN()-_shon_perc_gap)))), INDIRECT(ADDRESS(ROW(),COLUMN()-_shon_perc_gap))*(1-AX$5)*(1-$BH$5), "")</f>
        <v/>
      </c>
      <c r="AY43" s="160" t="str" cm="1">
        <f t="array" aca="1" ref="AY43" ca="1">IF(AND($L43=1,ISNUMBER(INDIRECT(ADDRESS(ROW(),COLUMN()-_shon_perc_gap)))), INDIRECT(ADDRESS(ROW(),COLUMN()-_shon_perc_gap))*(1-AY$5)*(1-$BH$5), "")</f>
        <v/>
      </c>
      <c r="AZ43" s="160" t="str" cm="1">
        <f t="array" aca="1" ref="AZ43" ca="1">IF(AND($L43=1,ISNUMBER(INDIRECT(ADDRESS(ROW(),COLUMN()-_shon_perc_gap)))), INDIRECT(ADDRESS(ROW(),COLUMN()-_shon_perc_gap))*(1-AZ$5)*(1-$BH$5), "")</f>
        <v/>
      </c>
      <c r="BA43" s="161" t="str" cm="1">
        <f t="array" aca="1" ref="BA43" ca="1">IF(AND($L43=1,ISNUMBER(INDIRECT(ADDRESS(ROW(),COLUMN()-_shon_perc_gap)))), INDIRECT(ADDRESS(ROW(),COLUMN()-_shon_perc_gap))*(1-BA$5)*(1-$BH$5), "")</f>
        <v/>
      </c>
      <c r="BB43" s="414"/>
      <c r="BC43" s="398" t="str">
        <f t="shared" si="10"/>
        <v/>
      </c>
      <c r="BD43" s="247" t="str">
        <f t="shared" si="14"/>
        <v/>
      </c>
      <c r="BE43" s="428" t="str">
        <f t="shared" si="15"/>
        <v/>
      </c>
      <c r="BF43" s="429" t="str">
        <f t="shared" si="16"/>
        <v/>
      </c>
      <c r="BG43" s="336"/>
      <c r="BH43" s="430" t="str">
        <f t="shared" si="17"/>
        <v/>
      </c>
    </row>
    <row r="44" spans="2:60" x14ac:dyDescent="0.2">
      <c r="B44" s="490">
        <v>36</v>
      </c>
      <c r="C44" s="640"/>
      <c r="D44" s="575"/>
      <c r="E44" s="599"/>
      <c r="F44" s="575"/>
      <c r="G44" s="575"/>
      <c r="H44" s="781"/>
      <c r="I44" s="576"/>
      <c r="J44" s="575"/>
      <c r="K44" s="924"/>
      <c r="L44" s="914">
        <f t="shared" si="11"/>
        <v>0</v>
      </c>
      <c r="M44" s="918" t="str">
        <f t="shared" si="7"/>
        <v>$O$44:$AD$44</v>
      </c>
      <c r="O44" s="584"/>
      <c r="P44" s="585"/>
      <c r="Q44" s="585"/>
      <c r="R44" s="585"/>
      <c r="S44" s="585"/>
      <c r="T44" s="585"/>
      <c r="U44" s="585"/>
      <c r="V44" s="585"/>
      <c r="W44" s="585"/>
      <c r="X44" s="585"/>
      <c r="Y44" s="585"/>
      <c r="Z44" s="585"/>
      <c r="AA44" s="585"/>
      <c r="AB44" s="585"/>
      <c r="AC44" s="585"/>
      <c r="AD44" s="586"/>
      <c r="AF44" s="421" t="str">
        <f t="shared" ca="1" si="12"/>
        <v/>
      </c>
      <c r="AG44" s="422" t="str">
        <f t="shared" si="8"/>
        <v/>
      </c>
      <c r="AH44" s="423" t="str">
        <f t="shared" si="13"/>
        <v/>
      </c>
      <c r="AI44" s="414"/>
      <c r="AJ44" s="780" t="str">
        <f t="shared" si="9"/>
        <v/>
      </c>
      <c r="AK44" s="414"/>
      <c r="AL44" s="159" t="str" cm="1">
        <f t="array" aca="1" ref="AL44" ca="1">IF(AND($L44=1,ISNUMBER(INDIRECT(ADDRESS(ROW(),COLUMN()-_shon_perc_gap)))), INDIRECT(ADDRESS(ROW(),COLUMN()-_shon_perc_gap))*(1-AL$5)*(1-$BH$5), "")</f>
        <v/>
      </c>
      <c r="AM44" s="160" t="str" cm="1">
        <f t="array" aca="1" ref="AM44" ca="1">IF(AND($L44=1,ISNUMBER(INDIRECT(ADDRESS(ROW(),COLUMN()-_shon_perc_gap)))), INDIRECT(ADDRESS(ROW(),COLUMN()-_shon_perc_gap))*(1-AM$5)*(1-$BH$5), "")</f>
        <v/>
      </c>
      <c r="AN44" s="160" t="str" cm="1">
        <f t="array" aca="1" ref="AN44" ca="1">IF(AND($L44=1,ISNUMBER(INDIRECT(ADDRESS(ROW(),COLUMN()-_shon_perc_gap)))), INDIRECT(ADDRESS(ROW(),COLUMN()-_shon_perc_gap))*(1-AN$5)*(1-$BH$5), "")</f>
        <v/>
      </c>
      <c r="AO44" s="160" t="str" cm="1">
        <f t="array" aca="1" ref="AO44" ca="1">IF(AND($L44=1,ISNUMBER(INDIRECT(ADDRESS(ROW(),COLUMN()-_shon_perc_gap)))), INDIRECT(ADDRESS(ROW(),COLUMN()-_shon_perc_gap))*(1-AO$5)*(1-$BH$5), "")</f>
        <v/>
      </c>
      <c r="AP44" s="160" t="str" cm="1">
        <f t="array" aca="1" ref="AP44" ca="1">IF(AND($L44=1,ISNUMBER(INDIRECT(ADDRESS(ROW(),COLUMN()-_shon_perc_gap)))), INDIRECT(ADDRESS(ROW(),COLUMN()-_shon_perc_gap))*(1-AP$5)*(1-$BH$5), "")</f>
        <v/>
      </c>
      <c r="AQ44" s="160" t="str" cm="1">
        <f t="array" aca="1" ref="AQ44" ca="1">IF(AND($L44=1,ISNUMBER(INDIRECT(ADDRESS(ROW(),COLUMN()-_shon_perc_gap)))), INDIRECT(ADDRESS(ROW(),COLUMN()-_shon_perc_gap))*(1-AQ$5)*(1-$BH$5), "")</f>
        <v/>
      </c>
      <c r="AR44" s="160" t="str" cm="1">
        <f t="array" aca="1" ref="AR44" ca="1">IF(AND($L44=1,ISNUMBER(INDIRECT(ADDRESS(ROW(),COLUMN()-_shon_perc_gap)))), INDIRECT(ADDRESS(ROW(),COLUMN()-_shon_perc_gap))*(1-AR$5)*(1-$BH$5), "")</f>
        <v/>
      </c>
      <c r="AS44" s="160" t="str" cm="1">
        <f t="array" aca="1" ref="AS44" ca="1">IF(AND($L44=1,ISNUMBER(INDIRECT(ADDRESS(ROW(),COLUMN()-_shon_perc_gap)))), INDIRECT(ADDRESS(ROW(),COLUMN()-_shon_perc_gap))*(1-AS$5)*(1-$BH$5), "")</f>
        <v/>
      </c>
      <c r="AT44" s="160" t="str" cm="1">
        <f t="array" aca="1" ref="AT44" ca="1">IF(AND($L44=1,ISNUMBER(INDIRECT(ADDRESS(ROW(),COLUMN()-_shon_perc_gap)))), INDIRECT(ADDRESS(ROW(),COLUMN()-_shon_perc_gap))*(1-AT$5)*(1-$BH$5), "")</f>
        <v/>
      </c>
      <c r="AU44" s="160" t="str" cm="1">
        <f t="array" aca="1" ref="AU44" ca="1">IF(AND($L44=1,ISNUMBER(INDIRECT(ADDRESS(ROW(),COLUMN()-_shon_perc_gap)))), INDIRECT(ADDRESS(ROW(),COLUMN()-_shon_perc_gap))*(1-AU$5)*(1-$BH$5), "")</f>
        <v/>
      </c>
      <c r="AV44" s="160" t="str" cm="1">
        <f t="array" aca="1" ref="AV44" ca="1">IF(AND($L44=1,ISNUMBER(INDIRECT(ADDRESS(ROW(),COLUMN()-_shon_perc_gap)))), INDIRECT(ADDRESS(ROW(),COLUMN()-_shon_perc_gap))*(1-AV$5)*(1-$BH$5), "")</f>
        <v/>
      </c>
      <c r="AW44" s="160" t="str" cm="1">
        <f t="array" aca="1" ref="AW44" ca="1">IF(AND($L44=1,ISNUMBER(INDIRECT(ADDRESS(ROW(),COLUMN()-_shon_perc_gap)))), INDIRECT(ADDRESS(ROW(),COLUMN()-_shon_perc_gap))*(1-AW$5)*(1-$BH$5), "")</f>
        <v/>
      </c>
      <c r="AX44" s="160" t="str" cm="1">
        <f t="array" aca="1" ref="AX44" ca="1">IF(AND($L44=1,ISNUMBER(INDIRECT(ADDRESS(ROW(),COLUMN()-_shon_perc_gap)))), INDIRECT(ADDRESS(ROW(),COLUMN()-_shon_perc_gap))*(1-AX$5)*(1-$BH$5), "")</f>
        <v/>
      </c>
      <c r="AY44" s="160" t="str" cm="1">
        <f t="array" aca="1" ref="AY44" ca="1">IF(AND($L44=1,ISNUMBER(INDIRECT(ADDRESS(ROW(),COLUMN()-_shon_perc_gap)))), INDIRECT(ADDRESS(ROW(),COLUMN()-_shon_perc_gap))*(1-AY$5)*(1-$BH$5), "")</f>
        <v/>
      </c>
      <c r="AZ44" s="160" t="str" cm="1">
        <f t="array" aca="1" ref="AZ44" ca="1">IF(AND($L44=1,ISNUMBER(INDIRECT(ADDRESS(ROW(),COLUMN()-_shon_perc_gap)))), INDIRECT(ADDRESS(ROW(),COLUMN()-_shon_perc_gap))*(1-AZ$5)*(1-$BH$5), "")</f>
        <v/>
      </c>
      <c r="BA44" s="161" t="str" cm="1">
        <f t="array" aca="1" ref="BA44" ca="1">IF(AND($L44=1,ISNUMBER(INDIRECT(ADDRESS(ROW(),COLUMN()-_shon_perc_gap)))), INDIRECT(ADDRESS(ROW(),COLUMN()-_shon_perc_gap))*(1-BA$5)*(1-$BH$5), "")</f>
        <v/>
      </c>
      <c r="BB44" s="414"/>
      <c r="BC44" s="398" t="str">
        <f t="shared" si="10"/>
        <v/>
      </c>
      <c r="BD44" s="247" t="str">
        <f t="shared" si="14"/>
        <v/>
      </c>
      <c r="BE44" s="428" t="str">
        <f t="shared" si="15"/>
        <v/>
      </c>
      <c r="BF44" s="429" t="str">
        <f t="shared" si="16"/>
        <v/>
      </c>
      <c r="BG44" s="336"/>
      <c r="BH44" s="430" t="str">
        <f t="shared" si="17"/>
        <v/>
      </c>
    </row>
    <row r="45" spans="2:60" x14ac:dyDescent="0.2">
      <c r="B45" s="490">
        <v>37</v>
      </c>
      <c r="C45" s="640"/>
      <c r="D45" s="575"/>
      <c r="E45" s="599"/>
      <c r="F45" s="575"/>
      <c r="G45" s="575"/>
      <c r="H45" s="781"/>
      <c r="I45" s="576"/>
      <c r="J45" s="575"/>
      <c r="K45" s="924"/>
      <c r="L45" s="914">
        <f t="shared" si="11"/>
        <v>0</v>
      </c>
      <c r="M45" s="918" t="str">
        <f t="shared" si="7"/>
        <v>$O$45:$AD$45</v>
      </c>
      <c r="O45" s="584"/>
      <c r="P45" s="585"/>
      <c r="Q45" s="585"/>
      <c r="R45" s="585"/>
      <c r="S45" s="585"/>
      <c r="T45" s="585"/>
      <c r="U45" s="585"/>
      <c r="V45" s="585"/>
      <c r="W45" s="585"/>
      <c r="X45" s="585"/>
      <c r="Y45" s="585"/>
      <c r="Z45" s="585"/>
      <c r="AA45" s="585"/>
      <c r="AB45" s="585"/>
      <c r="AC45" s="585"/>
      <c r="AD45" s="586"/>
      <c r="AF45" s="421" t="str">
        <f t="shared" ca="1" si="12"/>
        <v/>
      </c>
      <c r="AG45" s="422" t="str">
        <f t="shared" si="8"/>
        <v/>
      </c>
      <c r="AH45" s="423" t="str">
        <f t="shared" si="13"/>
        <v/>
      </c>
      <c r="AI45" s="414"/>
      <c r="AJ45" s="780" t="str">
        <f t="shared" si="9"/>
        <v/>
      </c>
      <c r="AK45" s="414"/>
      <c r="AL45" s="159" t="str" cm="1">
        <f t="array" aca="1" ref="AL45" ca="1">IF(AND($L45=1,ISNUMBER(INDIRECT(ADDRESS(ROW(),COLUMN()-_shon_perc_gap)))), INDIRECT(ADDRESS(ROW(),COLUMN()-_shon_perc_gap))*(1-AL$5)*(1-$BH$5), "")</f>
        <v/>
      </c>
      <c r="AM45" s="160" t="str" cm="1">
        <f t="array" aca="1" ref="AM45" ca="1">IF(AND($L45=1,ISNUMBER(INDIRECT(ADDRESS(ROW(),COLUMN()-_shon_perc_gap)))), INDIRECT(ADDRESS(ROW(),COLUMN()-_shon_perc_gap))*(1-AM$5)*(1-$BH$5), "")</f>
        <v/>
      </c>
      <c r="AN45" s="160" t="str" cm="1">
        <f t="array" aca="1" ref="AN45" ca="1">IF(AND($L45=1,ISNUMBER(INDIRECT(ADDRESS(ROW(),COLUMN()-_shon_perc_gap)))), INDIRECT(ADDRESS(ROW(),COLUMN()-_shon_perc_gap))*(1-AN$5)*(1-$BH$5), "")</f>
        <v/>
      </c>
      <c r="AO45" s="160" t="str" cm="1">
        <f t="array" aca="1" ref="AO45" ca="1">IF(AND($L45=1,ISNUMBER(INDIRECT(ADDRESS(ROW(),COLUMN()-_shon_perc_gap)))), INDIRECT(ADDRESS(ROW(),COLUMN()-_shon_perc_gap))*(1-AO$5)*(1-$BH$5), "")</f>
        <v/>
      </c>
      <c r="AP45" s="160" t="str" cm="1">
        <f t="array" aca="1" ref="AP45" ca="1">IF(AND($L45=1,ISNUMBER(INDIRECT(ADDRESS(ROW(),COLUMN()-_shon_perc_gap)))), INDIRECT(ADDRESS(ROW(),COLUMN()-_shon_perc_gap))*(1-AP$5)*(1-$BH$5), "")</f>
        <v/>
      </c>
      <c r="AQ45" s="160" t="str" cm="1">
        <f t="array" aca="1" ref="AQ45" ca="1">IF(AND($L45=1,ISNUMBER(INDIRECT(ADDRESS(ROW(),COLUMN()-_shon_perc_gap)))), INDIRECT(ADDRESS(ROW(),COLUMN()-_shon_perc_gap))*(1-AQ$5)*(1-$BH$5), "")</f>
        <v/>
      </c>
      <c r="AR45" s="160" t="str" cm="1">
        <f t="array" aca="1" ref="AR45" ca="1">IF(AND($L45=1,ISNUMBER(INDIRECT(ADDRESS(ROW(),COLUMN()-_shon_perc_gap)))), INDIRECT(ADDRESS(ROW(),COLUMN()-_shon_perc_gap))*(1-AR$5)*(1-$BH$5), "")</f>
        <v/>
      </c>
      <c r="AS45" s="160" t="str" cm="1">
        <f t="array" aca="1" ref="AS45" ca="1">IF(AND($L45=1,ISNUMBER(INDIRECT(ADDRESS(ROW(),COLUMN()-_shon_perc_gap)))), INDIRECT(ADDRESS(ROW(),COLUMN()-_shon_perc_gap))*(1-AS$5)*(1-$BH$5), "")</f>
        <v/>
      </c>
      <c r="AT45" s="160" t="str" cm="1">
        <f t="array" aca="1" ref="AT45" ca="1">IF(AND($L45=1,ISNUMBER(INDIRECT(ADDRESS(ROW(),COLUMN()-_shon_perc_gap)))), INDIRECT(ADDRESS(ROW(),COLUMN()-_shon_perc_gap))*(1-AT$5)*(1-$BH$5), "")</f>
        <v/>
      </c>
      <c r="AU45" s="160" t="str" cm="1">
        <f t="array" aca="1" ref="AU45" ca="1">IF(AND($L45=1,ISNUMBER(INDIRECT(ADDRESS(ROW(),COLUMN()-_shon_perc_gap)))), INDIRECT(ADDRESS(ROW(),COLUMN()-_shon_perc_gap))*(1-AU$5)*(1-$BH$5), "")</f>
        <v/>
      </c>
      <c r="AV45" s="160" t="str" cm="1">
        <f t="array" aca="1" ref="AV45" ca="1">IF(AND($L45=1,ISNUMBER(INDIRECT(ADDRESS(ROW(),COLUMN()-_shon_perc_gap)))), INDIRECT(ADDRESS(ROW(),COLUMN()-_shon_perc_gap))*(1-AV$5)*(1-$BH$5), "")</f>
        <v/>
      </c>
      <c r="AW45" s="160" t="str" cm="1">
        <f t="array" aca="1" ref="AW45" ca="1">IF(AND($L45=1,ISNUMBER(INDIRECT(ADDRESS(ROW(),COLUMN()-_shon_perc_gap)))), INDIRECT(ADDRESS(ROW(),COLUMN()-_shon_perc_gap))*(1-AW$5)*(1-$BH$5), "")</f>
        <v/>
      </c>
      <c r="AX45" s="160" t="str" cm="1">
        <f t="array" aca="1" ref="AX45" ca="1">IF(AND($L45=1,ISNUMBER(INDIRECT(ADDRESS(ROW(),COLUMN()-_shon_perc_gap)))), INDIRECT(ADDRESS(ROW(),COLUMN()-_shon_perc_gap))*(1-AX$5)*(1-$BH$5), "")</f>
        <v/>
      </c>
      <c r="AY45" s="160" t="str" cm="1">
        <f t="array" aca="1" ref="AY45" ca="1">IF(AND($L45=1,ISNUMBER(INDIRECT(ADDRESS(ROW(),COLUMN()-_shon_perc_gap)))), INDIRECT(ADDRESS(ROW(),COLUMN()-_shon_perc_gap))*(1-AY$5)*(1-$BH$5), "")</f>
        <v/>
      </c>
      <c r="AZ45" s="160" t="str" cm="1">
        <f t="array" aca="1" ref="AZ45" ca="1">IF(AND($L45=1,ISNUMBER(INDIRECT(ADDRESS(ROW(),COLUMN()-_shon_perc_gap)))), INDIRECT(ADDRESS(ROW(),COLUMN()-_shon_perc_gap))*(1-AZ$5)*(1-$BH$5), "")</f>
        <v/>
      </c>
      <c r="BA45" s="161" t="str" cm="1">
        <f t="array" aca="1" ref="BA45" ca="1">IF(AND($L45=1,ISNUMBER(INDIRECT(ADDRESS(ROW(),COLUMN()-_shon_perc_gap)))), INDIRECT(ADDRESS(ROW(),COLUMN()-_shon_perc_gap))*(1-BA$5)*(1-$BH$5), "")</f>
        <v/>
      </c>
      <c r="BB45" s="414"/>
      <c r="BC45" s="398" t="str">
        <f t="shared" si="10"/>
        <v/>
      </c>
      <c r="BD45" s="247" t="str">
        <f t="shared" si="14"/>
        <v/>
      </c>
      <c r="BE45" s="428" t="str">
        <f t="shared" si="15"/>
        <v/>
      </c>
      <c r="BF45" s="429" t="str">
        <f t="shared" si="16"/>
        <v/>
      </c>
      <c r="BG45" s="336"/>
      <c r="BH45" s="430" t="str">
        <f t="shared" si="17"/>
        <v/>
      </c>
    </row>
    <row r="46" spans="2:60" x14ac:dyDescent="0.2">
      <c r="B46" s="490">
        <v>38</v>
      </c>
      <c r="C46" s="640"/>
      <c r="D46" s="575"/>
      <c r="E46" s="599"/>
      <c r="F46" s="575"/>
      <c r="G46" s="575"/>
      <c r="H46" s="781"/>
      <c r="I46" s="576"/>
      <c r="J46" s="575"/>
      <c r="K46" s="924"/>
      <c r="L46" s="914">
        <f t="shared" si="11"/>
        <v>0</v>
      </c>
      <c r="M46" s="918" t="str">
        <f t="shared" si="7"/>
        <v>$O$46:$AD$46</v>
      </c>
      <c r="O46" s="584"/>
      <c r="P46" s="585"/>
      <c r="Q46" s="585"/>
      <c r="R46" s="585"/>
      <c r="S46" s="585"/>
      <c r="T46" s="585"/>
      <c r="U46" s="585"/>
      <c r="V46" s="585"/>
      <c r="W46" s="585"/>
      <c r="X46" s="585"/>
      <c r="Y46" s="585"/>
      <c r="Z46" s="585"/>
      <c r="AA46" s="585"/>
      <c r="AB46" s="585"/>
      <c r="AC46" s="585"/>
      <c r="AD46" s="586"/>
      <c r="AF46" s="421" t="str">
        <f t="shared" ca="1" si="12"/>
        <v/>
      </c>
      <c r="AG46" s="422" t="str">
        <f t="shared" si="8"/>
        <v/>
      </c>
      <c r="AH46" s="423" t="str">
        <f t="shared" si="13"/>
        <v/>
      </c>
      <c r="AI46" s="414"/>
      <c r="AJ46" s="780" t="str">
        <f t="shared" si="9"/>
        <v/>
      </c>
      <c r="AK46" s="414"/>
      <c r="AL46" s="159" t="str" cm="1">
        <f t="array" aca="1" ref="AL46" ca="1">IF(AND($L46=1,ISNUMBER(INDIRECT(ADDRESS(ROW(),COLUMN()-_shon_perc_gap)))), INDIRECT(ADDRESS(ROW(),COLUMN()-_shon_perc_gap))*(1-AL$5)*(1-$BH$5), "")</f>
        <v/>
      </c>
      <c r="AM46" s="160" t="str" cm="1">
        <f t="array" aca="1" ref="AM46" ca="1">IF(AND($L46=1,ISNUMBER(INDIRECT(ADDRESS(ROW(),COLUMN()-_shon_perc_gap)))), INDIRECT(ADDRESS(ROW(),COLUMN()-_shon_perc_gap))*(1-AM$5)*(1-$BH$5), "")</f>
        <v/>
      </c>
      <c r="AN46" s="160" t="str" cm="1">
        <f t="array" aca="1" ref="AN46" ca="1">IF(AND($L46=1,ISNUMBER(INDIRECT(ADDRESS(ROW(),COLUMN()-_shon_perc_gap)))), INDIRECT(ADDRESS(ROW(),COLUMN()-_shon_perc_gap))*(1-AN$5)*(1-$BH$5), "")</f>
        <v/>
      </c>
      <c r="AO46" s="160" t="str" cm="1">
        <f t="array" aca="1" ref="AO46" ca="1">IF(AND($L46=1,ISNUMBER(INDIRECT(ADDRESS(ROW(),COLUMN()-_shon_perc_gap)))), INDIRECT(ADDRESS(ROW(),COLUMN()-_shon_perc_gap))*(1-AO$5)*(1-$BH$5), "")</f>
        <v/>
      </c>
      <c r="AP46" s="160" t="str" cm="1">
        <f t="array" aca="1" ref="AP46" ca="1">IF(AND($L46=1,ISNUMBER(INDIRECT(ADDRESS(ROW(),COLUMN()-_shon_perc_gap)))), INDIRECT(ADDRESS(ROW(),COLUMN()-_shon_perc_gap))*(1-AP$5)*(1-$BH$5), "")</f>
        <v/>
      </c>
      <c r="AQ46" s="160" t="str" cm="1">
        <f t="array" aca="1" ref="AQ46" ca="1">IF(AND($L46=1,ISNUMBER(INDIRECT(ADDRESS(ROW(),COLUMN()-_shon_perc_gap)))), INDIRECT(ADDRESS(ROW(),COLUMN()-_shon_perc_gap))*(1-AQ$5)*(1-$BH$5), "")</f>
        <v/>
      </c>
      <c r="AR46" s="160" t="str" cm="1">
        <f t="array" aca="1" ref="AR46" ca="1">IF(AND($L46=1,ISNUMBER(INDIRECT(ADDRESS(ROW(),COLUMN()-_shon_perc_gap)))), INDIRECT(ADDRESS(ROW(),COLUMN()-_shon_perc_gap))*(1-AR$5)*(1-$BH$5), "")</f>
        <v/>
      </c>
      <c r="AS46" s="160" t="str" cm="1">
        <f t="array" aca="1" ref="AS46" ca="1">IF(AND($L46=1,ISNUMBER(INDIRECT(ADDRESS(ROW(),COLUMN()-_shon_perc_gap)))), INDIRECT(ADDRESS(ROW(),COLUMN()-_shon_perc_gap))*(1-AS$5)*(1-$BH$5), "")</f>
        <v/>
      </c>
      <c r="AT46" s="160" t="str" cm="1">
        <f t="array" aca="1" ref="AT46" ca="1">IF(AND($L46=1,ISNUMBER(INDIRECT(ADDRESS(ROW(),COLUMN()-_shon_perc_gap)))), INDIRECT(ADDRESS(ROW(),COLUMN()-_shon_perc_gap))*(1-AT$5)*(1-$BH$5), "")</f>
        <v/>
      </c>
      <c r="AU46" s="160" t="str" cm="1">
        <f t="array" aca="1" ref="AU46" ca="1">IF(AND($L46=1,ISNUMBER(INDIRECT(ADDRESS(ROW(),COLUMN()-_shon_perc_gap)))), INDIRECT(ADDRESS(ROW(),COLUMN()-_shon_perc_gap))*(1-AU$5)*(1-$BH$5), "")</f>
        <v/>
      </c>
      <c r="AV46" s="160" t="str" cm="1">
        <f t="array" aca="1" ref="AV46" ca="1">IF(AND($L46=1,ISNUMBER(INDIRECT(ADDRESS(ROW(),COLUMN()-_shon_perc_gap)))), INDIRECT(ADDRESS(ROW(),COLUMN()-_shon_perc_gap))*(1-AV$5)*(1-$BH$5), "")</f>
        <v/>
      </c>
      <c r="AW46" s="160" t="str" cm="1">
        <f t="array" aca="1" ref="AW46" ca="1">IF(AND($L46=1,ISNUMBER(INDIRECT(ADDRESS(ROW(),COLUMN()-_shon_perc_gap)))), INDIRECT(ADDRESS(ROW(),COLUMN()-_shon_perc_gap))*(1-AW$5)*(1-$BH$5), "")</f>
        <v/>
      </c>
      <c r="AX46" s="160" t="str" cm="1">
        <f t="array" aca="1" ref="AX46" ca="1">IF(AND($L46=1,ISNUMBER(INDIRECT(ADDRESS(ROW(),COLUMN()-_shon_perc_gap)))), INDIRECT(ADDRESS(ROW(),COLUMN()-_shon_perc_gap))*(1-AX$5)*(1-$BH$5), "")</f>
        <v/>
      </c>
      <c r="AY46" s="160" t="str" cm="1">
        <f t="array" aca="1" ref="AY46" ca="1">IF(AND($L46=1,ISNUMBER(INDIRECT(ADDRESS(ROW(),COLUMN()-_shon_perc_gap)))), INDIRECT(ADDRESS(ROW(),COLUMN()-_shon_perc_gap))*(1-AY$5)*(1-$BH$5), "")</f>
        <v/>
      </c>
      <c r="AZ46" s="160" t="str" cm="1">
        <f t="array" aca="1" ref="AZ46" ca="1">IF(AND($L46=1,ISNUMBER(INDIRECT(ADDRESS(ROW(),COLUMN()-_shon_perc_gap)))), INDIRECT(ADDRESS(ROW(),COLUMN()-_shon_perc_gap))*(1-AZ$5)*(1-$BH$5), "")</f>
        <v/>
      </c>
      <c r="BA46" s="161" t="str" cm="1">
        <f t="array" aca="1" ref="BA46" ca="1">IF(AND($L46=1,ISNUMBER(INDIRECT(ADDRESS(ROW(),COLUMN()-_shon_perc_gap)))), INDIRECT(ADDRESS(ROW(),COLUMN()-_shon_perc_gap))*(1-BA$5)*(1-$BH$5), "")</f>
        <v/>
      </c>
      <c r="BB46" s="414"/>
      <c r="BC46" s="398" t="str">
        <f t="shared" si="10"/>
        <v/>
      </c>
      <c r="BD46" s="247" t="str">
        <f t="shared" si="14"/>
        <v/>
      </c>
      <c r="BE46" s="428" t="str">
        <f t="shared" si="15"/>
        <v/>
      </c>
      <c r="BF46" s="429" t="str">
        <f t="shared" si="16"/>
        <v/>
      </c>
      <c r="BG46" s="336"/>
      <c r="BH46" s="430" t="str">
        <f t="shared" si="17"/>
        <v/>
      </c>
    </row>
    <row r="47" spans="2:60" x14ac:dyDescent="0.2">
      <c r="B47" s="490">
        <v>39</v>
      </c>
      <c r="C47" s="640"/>
      <c r="D47" s="575"/>
      <c r="E47" s="599"/>
      <c r="F47" s="575"/>
      <c r="G47" s="575"/>
      <c r="H47" s="781"/>
      <c r="I47" s="576"/>
      <c r="J47" s="575"/>
      <c r="K47" s="924"/>
      <c r="L47" s="914">
        <f t="shared" si="11"/>
        <v>0</v>
      </c>
      <c r="M47" s="918" t="str">
        <f t="shared" si="7"/>
        <v>$O$47:$AD$47</v>
      </c>
      <c r="O47" s="584"/>
      <c r="P47" s="585"/>
      <c r="Q47" s="585"/>
      <c r="R47" s="585"/>
      <c r="S47" s="585"/>
      <c r="T47" s="585"/>
      <c r="U47" s="585"/>
      <c r="V47" s="585"/>
      <c r="W47" s="585"/>
      <c r="X47" s="585"/>
      <c r="Y47" s="585"/>
      <c r="Z47" s="585"/>
      <c r="AA47" s="585"/>
      <c r="AB47" s="585"/>
      <c r="AC47" s="585"/>
      <c r="AD47" s="586"/>
      <c r="AF47" s="421" t="str">
        <f t="shared" ca="1" si="12"/>
        <v/>
      </c>
      <c r="AG47" s="422" t="str">
        <f t="shared" si="8"/>
        <v/>
      </c>
      <c r="AH47" s="423" t="str">
        <f t="shared" si="13"/>
        <v/>
      </c>
      <c r="AI47" s="414"/>
      <c r="AJ47" s="780" t="str">
        <f t="shared" si="9"/>
        <v/>
      </c>
      <c r="AK47" s="414"/>
      <c r="AL47" s="159" t="str" cm="1">
        <f t="array" aca="1" ref="AL47" ca="1">IF(AND($L47=1,ISNUMBER(INDIRECT(ADDRESS(ROW(),COLUMN()-_shon_perc_gap)))), INDIRECT(ADDRESS(ROW(),COLUMN()-_shon_perc_gap))*(1-AL$5)*(1-$BH$5), "")</f>
        <v/>
      </c>
      <c r="AM47" s="160" t="str" cm="1">
        <f t="array" aca="1" ref="AM47" ca="1">IF(AND($L47=1,ISNUMBER(INDIRECT(ADDRESS(ROW(),COLUMN()-_shon_perc_gap)))), INDIRECT(ADDRESS(ROW(),COLUMN()-_shon_perc_gap))*(1-AM$5)*(1-$BH$5), "")</f>
        <v/>
      </c>
      <c r="AN47" s="160" t="str" cm="1">
        <f t="array" aca="1" ref="AN47" ca="1">IF(AND($L47=1,ISNUMBER(INDIRECT(ADDRESS(ROW(),COLUMN()-_shon_perc_gap)))), INDIRECT(ADDRESS(ROW(),COLUMN()-_shon_perc_gap))*(1-AN$5)*(1-$BH$5), "")</f>
        <v/>
      </c>
      <c r="AO47" s="160" t="str" cm="1">
        <f t="array" aca="1" ref="AO47" ca="1">IF(AND($L47=1,ISNUMBER(INDIRECT(ADDRESS(ROW(),COLUMN()-_shon_perc_gap)))), INDIRECT(ADDRESS(ROW(),COLUMN()-_shon_perc_gap))*(1-AO$5)*(1-$BH$5), "")</f>
        <v/>
      </c>
      <c r="AP47" s="160" t="str" cm="1">
        <f t="array" aca="1" ref="AP47" ca="1">IF(AND($L47=1,ISNUMBER(INDIRECT(ADDRESS(ROW(),COLUMN()-_shon_perc_gap)))), INDIRECT(ADDRESS(ROW(),COLUMN()-_shon_perc_gap))*(1-AP$5)*(1-$BH$5), "")</f>
        <v/>
      </c>
      <c r="AQ47" s="160" t="str" cm="1">
        <f t="array" aca="1" ref="AQ47" ca="1">IF(AND($L47=1,ISNUMBER(INDIRECT(ADDRESS(ROW(),COLUMN()-_shon_perc_gap)))), INDIRECT(ADDRESS(ROW(),COLUMN()-_shon_perc_gap))*(1-AQ$5)*(1-$BH$5), "")</f>
        <v/>
      </c>
      <c r="AR47" s="160" t="str" cm="1">
        <f t="array" aca="1" ref="AR47" ca="1">IF(AND($L47=1,ISNUMBER(INDIRECT(ADDRESS(ROW(),COLUMN()-_shon_perc_gap)))), INDIRECT(ADDRESS(ROW(),COLUMN()-_shon_perc_gap))*(1-AR$5)*(1-$BH$5), "")</f>
        <v/>
      </c>
      <c r="AS47" s="160" t="str" cm="1">
        <f t="array" aca="1" ref="AS47" ca="1">IF(AND($L47=1,ISNUMBER(INDIRECT(ADDRESS(ROW(),COLUMN()-_shon_perc_gap)))), INDIRECT(ADDRESS(ROW(),COLUMN()-_shon_perc_gap))*(1-AS$5)*(1-$BH$5), "")</f>
        <v/>
      </c>
      <c r="AT47" s="160" t="str" cm="1">
        <f t="array" aca="1" ref="AT47" ca="1">IF(AND($L47=1,ISNUMBER(INDIRECT(ADDRESS(ROW(),COLUMN()-_shon_perc_gap)))), INDIRECT(ADDRESS(ROW(),COLUMN()-_shon_perc_gap))*(1-AT$5)*(1-$BH$5), "")</f>
        <v/>
      </c>
      <c r="AU47" s="160" t="str" cm="1">
        <f t="array" aca="1" ref="AU47" ca="1">IF(AND($L47=1,ISNUMBER(INDIRECT(ADDRESS(ROW(),COLUMN()-_shon_perc_gap)))), INDIRECT(ADDRESS(ROW(),COLUMN()-_shon_perc_gap))*(1-AU$5)*(1-$BH$5), "")</f>
        <v/>
      </c>
      <c r="AV47" s="160" t="str" cm="1">
        <f t="array" aca="1" ref="AV47" ca="1">IF(AND($L47=1,ISNUMBER(INDIRECT(ADDRESS(ROW(),COLUMN()-_shon_perc_gap)))), INDIRECT(ADDRESS(ROW(),COLUMN()-_shon_perc_gap))*(1-AV$5)*(1-$BH$5), "")</f>
        <v/>
      </c>
      <c r="AW47" s="160" t="str" cm="1">
        <f t="array" aca="1" ref="AW47" ca="1">IF(AND($L47=1,ISNUMBER(INDIRECT(ADDRESS(ROW(),COLUMN()-_shon_perc_gap)))), INDIRECT(ADDRESS(ROW(),COLUMN()-_shon_perc_gap))*(1-AW$5)*(1-$BH$5), "")</f>
        <v/>
      </c>
      <c r="AX47" s="160" t="str" cm="1">
        <f t="array" aca="1" ref="AX47" ca="1">IF(AND($L47=1,ISNUMBER(INDIRECT(ADDRESS(ROW(),COLUMN()-_shon_perc_gap)))), INDIRECT(ADDRESS(ROW(),COLUMN()-_shon_perc_gap))*(1-AX$5)*(1-$BH$5), "")</f>
        <v/>
      </c>
      <c r="AY47" s="160" t="str" cm="1">
        <f t="array" aca="1" ref="AY47" ca="1">IF(AND($L47=1,ISNUMBER(INDIRECT(ADDRESS(ROW(),COLUMN()-_shon_perc_gap)))), INDIRECT(ADDRESS(ROW(),COLUMN()-_shon_perc_gap))*(1-AY$5)*(1-$BH$5), "")</f>
        <v/>
      </c>
      <c r="AZ47" s="160" t="str" cm="1">
        <f t="array" aca="1" ref="AZ47" ca="1">IF(AND($L47=1,ISNUMBER(INDIRECT(ADDRESS(ROW(),COLUMN()-_shon_perc_gap)))), INDIRECT(ADDRESS(ROW(),COLUMN()-_shon_perc_gap))*(1-AZ$5)*(1-$BH$5), "")</f>
        <v/>
      </c>
      <c r="BA47" s="161" t="str" cm="1">
        <f t="array" aca="1" ref="BA47" ca="1">IF(AND($L47=1,ISNUMBER(INDIRECT(ADDRESS(ROW(),COLUMN()-_shon_perc_gap)))), INDIRECT(ADDRESS(ROW(),COLUMN()-_shon_perc_gap))*(1-BA$5)*(1-$BH$5), "")</f>
        <v/>
      </c>
      <c r="BB47" s="414"/>
      <c r="BC47" s="398" t="str">
        <f t="shared" si="10"/>
        <v/>
      </c>
      <c r="BD47" s="247" t="str">
        <f t="shared" si="14"/>
        <v/>
      </c>
      <c r="BE47" s="428" t="str">
        <f t="shared" si="15"/>
        <v/>
      </c>
      <c r="BF47" s="429" t="str">
        <f t="shared" si="16"/>
        <v/>
      </c>
      <c r="BG47" s="336"/>
      <c r="BH47" s="430" t="str">
        <f t="shared" si="17"/>
        <v/>
      </c>
    </row>
    <row r="48" spans="2:60" x14ac:dyDescent="0.2">
      <c r="B48" s="490">
        <v>40</v>
      </c>
      <c r="C48" s="640"/>
      <c r="D48" s="575"/>
      <c r="E48" s="599"/>
      <c r="F48" s="575"/>
      <c r="G48" s="575"/>
      <c r="H48" s="781"/>
      <c r="I48" s="576"/>
      <c r="J48" s="575"/>
      <c r="K48" s="924"/>
      <c r="L48" s="914">
        <f t="shared" si="11"/>
        <v>0</v>
      </c>
      <c r="M48" s="918" t="str">
        <f t="shared" si="7"/>
        <v>$O$48:$AD$48</v>
      </c>
      <c r="O48" s="584"/>
      <c r="P48" s="585"/>
      <c r="Q48" s="585"/>
      <c r="R48" s="585"/>
      <c r="S48" s="585"/>
      <c r="T48" s="585"/>
      <c r="U48" s="585"/>
      <c r="V48" s="585"/>
      <c r="W48" s="585"/>
      <c r="X48" s="585"/>
      <c r="Y48" s="585"/>
      <c r="Z48" s="585"/>
      <c r="AA48" s="585"/>
      <c r="AB48" s="585"/>
      <c r="AC48" s="585"/>
      <c r="AD48" s="586"/>
      <c r="AF48" s="421" t="str">
        <f t="shared" ca="1" si="12"/>
        <v/>
      </c>
      <c r="AG48" s="422" t="str">
        <f t="shared" si="8"/>
        <v/>
      </c>
      <c r="AH48" s="423" t="str">
        <f t="shared" si="13"/>
        <v/>
      </c>
      <c r="AI48" s="414"/>
      <c r="AJ48" s="780" t="str">
        <f t="shared" si="9"/>
        <v/>
      </c>
      <c r="AK48" s="414"/>
      <c r="AL48" s="159" t="str" cm="1">
        <f t="array" aca="1" ref="AL48" ca="1">IF(AND($L48=1,ISNUMBER(INDIRECT(ADDRESS(ROW(),COLUMN()-_shon_perc_gap)))), INDIRECT(ADDRESS(ROW(),COLUMN()-_shon_perc_gap))*(1-AL$5)*(1-$BH$5), "")</f>
        <v/>
      </c>
      <c r="AM48" s="160" t="str" cm="1">
        <f t="array" aca="1" ref="AM48" ca="1">IF(AND($L48=1,ISNUMBER(INDIRECT(ADDRESS(ROW(),COLUMN()-_shon_perc_gap)))), INDIRECT(ADDRESS(ROW(),COLUMN()-_shon_perc_gap))*(1-AM$5)*(1-$BH$5), "")</f>
        <v/>
      </c>
      <c r="AN48" s="160" t="str" cm="1">
        <f t="array" aca="1" ref="AN48" ca="1">IF(AND($L48=1,ISNUMBER(INDIRECT(ADDRESS(ROW(),COLUMN()-_shon_perc_gap)))), INDIRECT(ADDRESS(ROW(),COLUMN()-_shon_perc_gap))*(1-AN$5)*(1-$BH$5), "")</f>
        <v/>
      </c>
      <c r="AO48" s="160" t="str" cm="1">
        <f t="array" aca="1" ref="AO48" ca="1">IF(AND($L48=1,ISNUMBER(INDIRECT(ADDRESS(ROW(),COLUMN()-_shon_perc_gap)))), INDIRECT(ADDRESS(ROW(),COLUMN()-_shon_perc_gap))*(1-AO$5)*(1-$BH$5), "")</f>
        <v/>
      </c>
      <c r="AP48" s="160" t="str" cm="1">
        <f t="array" aca="1" ref="AP48" ca="1">IF(AND($L48=1,ISNUMBER(INDIRECT(ADDRESS(ROW(),COLUMN()-_shon_perc_gap)))), INDIRECT(ADDRESS(ROW(),COLUMN()-_shon_perc_gap))*(1-AP$5)*(1-$BH$5), "")</f>
        <v/>
      </c>
      <c r="AQ48" s="160" t="str" cm="1">
        <f t="array" aca="1" ref="AQ48" ca="1">IF(AND($L48=1,ISNUMBER(INDIRECT(ADDRESS(ROW(),COLUMN()-_shon_perc_gap)))), INDIRECT(ADDRESS(ROW(),COLUMN()-_shon_perc_gap))*(1-AQ$5)*(1-$BH$5), "")</f>
        <v/>
      </c>
      <c r="AR48" s="160" t="str" cm="1">
        <f t="array" aca="1" ref="AR48" ca="1">IF(AND($L48=1,ISNUMBER(INDIRECT(ADDRESS(ROW(),COLUMN()-_shon_perc_gap)))), INDIRECT(ADDRESS(ROW(),COLUMN()-_shon_perc_gap))*(1-AR$5)*(1-$BH$5), "")</f>
        <v/>
      </c>
      <c r="AS48" s="160" t="str" cm="1">
        <f t="array" aca="1" ref="AS48" ca="1">IF(AND($L48=1,ISNUMBER(INDIRECT(ADDRESS(ROW(),COLUMN()-_shon_perc_gap)))), INDIRECT(ADDRESS(ROW(),COLUMN()-_shon_perc_gap))*(1-AS$5)*(1-$BH$5), "")</f>
        <v/>
      </c>
      <c r="AT48" s="160" t="str" cm="1">
        <f t="array" aca="1" ref="AT48" ca="1">IF(AND($L48=1,ISNUMBER(INDIRECT(ADDRESS(ROW(),COLUMN()-_shon_perc_gap)))), INDIRECT(ADDRESS(ROW(),COLUMN()-_shon_perc_gap))*(1-AT$5)*(1-$BH$5), "")</f>
        <v/>
      </c>
      <c r="AU48" s="160" t="str" cm="1">
        <f t="array" aca="1" ref="AU48" ca="1">IF(AND($L48=1,ISNUMBER(INDIRECT(ADDRESS(ROW(),COLUMN()-_shon_perc_gap)))), INDIRECT(ADDRESS(ROW(),COLUMN()-_shon_perc_gap))*(1-AU$5)*(1-$BH$5), "")</f>
        <v/>
      </c>
      <c r="AV48" s="160" t="str" cm="1">
        <f t="array" aca="1" ref="AV48" ca="1">IF(AND($L48=1,ISNUMBER(INDIRECT(ADDRESS(ROW(),COLUMN()-_shon_perc_gap)))), INDIRECT(ADDRESS(ROW(),COLUMN()-_shon_perc_gap))*(1-AV$5)*(1-$BH$5), "")</f>
        <v/>
      </c>
      <c r="AW48" s="160" t="str" cm="1">
        <f t="array" aca="1" ref="AW48" ca="1">IF(AND($L48=1,ISNUMBER(INDIRECT(ADDRESS(ROW(),COLUMN()-_shon_perc_gap)))), INDIRECT(ADDRESS(ROW(),COLUMN()-_shon_perc_gap))*(1-AW$5)*(1-$BH$5), "")</f>
        <v/>
      </c>
      <c r="AX48" s="160" t="str" cm="1">
        <f t="array" aca="1" ref="AX48" ca="1">IF(AND($L48=1,ISNUMBER(INDIRECT(ADDRESS(ROW(),COLUMN()-_shon_perc_gap)))), INDIRECT(ADDRESS(ROW(),COLUMN()-_shon_perc_gap))*(1-AX$5)*(1-$BH$5), "")</f>
        <v/>
      </c>
      <c r="AY48" s="160" t="str" cm="1">
        <f t="array" aca="1" ref="AY48" ca="1">IF(AND($L48=1,ISNUMBER(INDIRECT(ADDRESS(ROW(),COLUMN()-_shon_perc_gap)))), INDIRECT(ADDRESS(ROW(),COLUMN()-_shon_perc_gap))*(1-AY$5)*(1-$BH$5), "")</f>
        <v/>
      </c>
      <c r="AZ48" s="160" t="str" cm="1">
        <f t="array" aca="1" ref="AZ48" ca="1">IF(AND($L48=1,ISNUMBER(INDIRECT(ADDRESS(ROW(),COLUMN()-_shon_perc_gap)))), INDIRECT(ADDRESS(ROW(),COLUMN()-_shon_perc_gap))*(1-AZ$5)*(1-$BH$5), "")</f>
        <v/>
      </c>
      <c r="BA48" s="161" t="str" cm="1">
        <f t="array" aca="1" ref="BA48" ca="1">IF(AND($L48=1,ISNUMBER(INDIRECT(ADDRESS(ROW(),COLUMN()-_shon_perc_gap)))), INDIRECT(ADDRESS(ROW(),COLUMN()-_shon_perc_gap))*(1-BA$5)*(1-$BH$5), "")</f>
        <v/>
      </c>
      <c r="BB48" s="414"/>
      <c r="BC48" s="398" t="str">
        <f t="shared" si="10"/>
        <v/>
      </c>
      <c r="BD48" s="247" t="str">
        <f t="shared" si="14"/>
        <v/>
      </c>
      <c r="BE48" s="428" t="str">
        <f t="shared" si="15"/>
        <v/>
      </c>
      <c r="BF48" s="429" t="str">
        <f t="shared" si="16"/>
        <v/>
      </c>
      <c r="BG48" s="336"/>
      <c r="BH48" s="430" t="str">
        <f t="shared" si="17"/>
        <v/>
      </c>
    </row>
    <row r="49" spans="2:60" x14ac:dyDescent="0.2">
      <c r="B49" s="490">
        <v>41</v>
      </c>
      <c r="C49" s="640"/>
      <c r="D49" s="575"/>
      <c r="E49" s="599"/>
      <c r="F49" s="575"/>
      <c r="G49" s="575"/>
      <c r="H49" s="781"/>
      <c r="I49" s="576"/>
      <c r="J49" s="575"/>
      <c r="K49" s="924"/>
      <c r="L49" s="914">
        <f t="shared" si="11"/>
        <v>0</v>
      </c>
      <c r="M49" s="918" t="str">
        <f t="shared" si="7"/>
        <v>$O$49:$AD$49</v>
      </c>
      <c r="O49" s="584"/>
      <c r="P49" s="585"/>
      <c r="Q49" s="585"/>
      <c r="R49" s="585"/>
      <c r="S49" s="585"/>
      <c r="T49" s="585"/>
      <c r="U49" s="585"/>
      <c r="V49" s="585"/>
      <c r="W49" s="585"/>
      <c r="X49" s="585"/>
      <c r="Y49" s="585"/>
      <c r="Z49" s="585"/>
      <c r="AA49" s="585"/>
      <c r="AB49" s="585"/>
      <c r="AC49" s="585"/>
      <c r="AD49" s="586"/>
      <c r="AF49" s="421" t="str">
        <f t="shared" ca="1" si="12"/>
        <v/>
      </c>
      <c r="AG49" s="422" t="str">
        <f t="shared" si="8"/>
        <v/>
      </c>
      <c r="AH49" s="423" t="str">
        <f t="shared" si="13"/>
        <v/>
      </c>
      <c r="AI49" s="414"/>
      <c r="AJ49" s="780" t="str">
        <f t="shared" si="9"/>
        <v/>
      </c>
      <c r="AK49" s="414"/>
      <c r="AL49" s="159" t="str" cm="1">
        <f t="array" aca="1" ref="AL49" ca="1">IF(AND($L49=1,ISNUMBER(INDIRECT(ADDRESS(ROW(),COLUMN()-_shon_perc_gap)))), INDIRECT(ADDRESS(ROW(),COLUMN()-_shon_perc_gap))*(1-AL$5)*(1-$BH$5), "")</f>
        <v/>
      </c>
      <c r="AM49" s="160" t="str" cm="1">
        <f t="array" aca="1" ref="AM49" ca="1">IF(AND($L49=1,ISNUMBER(INDIRECT(ADDRESS(ROW(),COLUMN()-_shon_perc_gap)))), INDIRECT(ADDRESS(ROW(),COLUMN()-_shon_perc_gap))*(1-AM$5)*(1-$BH$5), "")</f>
        <v/>
      </c>
      <c r="AN49" s="160" t="str" cm="1">
        <f t="array" aca="1" ref="AN49" ca="1">IF(AND($L49=1,ISNUMBER(INDIRECT(ADDRESS(ROW(),COLUMN()-_shon_perc_gap)))), INDIRECT(ADDRESS(ROW(),COLUMN()-_shon_perc_gap))*(1-AN$5)*(1-$BH$5), "")</f>
        <v/>
      </c>
      <c r="AO49" s="160" t="str" cm="1">
        <f t="array" aca="1" ref="AO49" ca="1">IF(AND($L49=1,ISNUMBER(INDIRECT(ADDRESS(ROW(),COLUMN()-_shon_perc_gap)))), INDIRECT(ADDRESS(ROW(),COLUMN()-_shon_perc_gap))*(1-AO$5)*(1-$BH$5), "")</f>
        <v/>
      </c>
      <c r="AP49" s="160" t="str" cm="1">
        <f t="array" aca="1" ref="AP49" ca="1">IF(AND($L49=1,ISNUMBER(INDIRECT(ADDRESS(ROW(),COLUMN()-_shon_perc_gap)))), INDIRECT(ADDRESS(ROW(),COLUMN()-_shon_perc_gap))*(1-AP$5)*(1-$BH$5), "")</f>
        <v/>
      </c>
      <c r="AQ49" s="160" t="str" cm="1">
        <f t="array" aca="1" ref="AQ49" ca="1">IF(AND($L49=1,ISNUMBER(INDIRECT(ADDRESS(ROW(),COLUMN()-_shon_perc_gap)))), INDIRECT(ADDRESS(ROW(),COLUMN()-_shon_perc_gap))*(1-AQ$5)*(1-$BH$5), "")</f>
        <v/>
      </c>
      <c r="AR49" s="160" t="str" cm="1">
        <f t="array" aca="1" ref="AR49" ca="1">IF(AND($L49=1,ISNUMBER(INDIRECT(ADDRESS(ROW(),COLUMN()-_shon_perc_gap)))), INDIRECT(ADDRESS(ROW(),COLUMN()-_shon_perc_gap))*(1-AR$5)*(1-$BH$5), "")</f>
        <v/>
      </c>
      <c r="AS49" s="160" t="str" cm="1">
        <f t="array" aca="1" ref="AS49" ca="1">IF(AND($L49=1,ISNUMBER(INDIRECT(ADDRESS(ROW(),COLUMN()-_shon_perc_gap)))), INDIRECT(ADDRESS(ROW(),COLUMN()-_shon_perc_gap))*(1-AS$5)*(1-$BH$5), "")</f>
        <v/>
      </c>
      <c r="AT49" s="160" t="str" cm="1">
        <f t="array" aca="1" ref="AT49" ca="1">IF(AND($L49=1,ISNUMBER(INDIRECT(ADDRESS(ROW(),COLUMN()-_shon_perc_gap)))), INDIRECT(ADDRESS(ROW(),COLUMN()-_shon_perc_gap))*(1-AT$5)*(1-$BH$5), "")</f>
        <v/>
      </c>
      <c r="AU49" s="160" t="str" cm="1">
        <f t="array" aca="1" ref="AU49" ca="1">IF(AND($L49=1,ISNUMBER(INDIRECT(ADDRESS(ROW(),COLUMN()-_shon_perc_gap)))), INDIRECT(ADDRESS(ROW(),COLUMN()-_shon_perc_gap))*(1-AU$5)*(1-$BH$5), "")</f>
        <v/>
      </c>
      <c r="AV49" s="160" t="str" cm="1">
        <f t="array" aca="1" ref="AV49" ca="1">IF(AND($L49=1,ISNUMBER(INDIRECT(ADDRESS(ROW(),COLUMN()-_shon_perc_gap)))), INDIRECT(ADDRESS(ROW(),COLUMN()-_shon_perc_gap))*(1-AV$5)*(1-$BH$5), "")</f>
        <v/>
      </c>
      <c r="AW49" s="160" t="str" cm="1">
        <f t="array" aca="1" ref="AW49" ca="1">IF(AND($L49=1,ISNUMBER(INDIRECT(ADDRESS(ROW(),COLUMN()-_shon_perc_gap)))), INDIRECT(ADDRESS(ROW(),COLUMN()-_shon_perc_gap))*(1-AW$5)*(1-$BH$5), "")</f>
        <v/>
      </c>
      <c r="AX49" s="160" t="str" cm="1">
        <f t="array" aca="1" ref="AX49" ca="1">IF(AND($L49=1,ISNUMBER(INDIRECT(ADDRESS(ROW(),COLUMN()-_shon_perc_gap)))), INDIRECT(ADDRESS(ROW(),COLUMN()-_shon_perc_gap))*(1-AX$5)*(1-$BH$5), "")</f>
        <v/>
      </c>
      <c r="AY49" s="160" t="str" cm="1">
        <f t="array" aca="1" ref="AY49" ca="1">IF(AND($L49=1,ISNUMBER(INDIRECT(ADDRESS(ROW(),COLUMN()-_shon_perc_gap)))), INDIRECT(ADDRESS(ROW(),COLUMN()-_shon_perc_gap))*(1-AY$5)*(1-$BH$5), "")</f>
        <v/>
      </c>
      <c r="AZ49" s="160" t="str" cm="1">
        <f t="array" aca="1" ref="AZ49" ca="1">IF(AND($L49=1,ISNUMBER(INDIRECT(ADDRESS(ROW(),COLUMN()-_shon_perc_gap)))), INDIRECT(ADDRESS(ROW(),COLUMN()-_shon_perc_gap))*(1-AZ$5)*(1-$BH$5), "")</f>
        <v/>
      </c>
      <c r="BA49" s="161" t="str" cm="1">
        <f t="array" aca="1" ref="BA49" ca="1">IF(AND($L49=1,ISNUMBER(INDIRECT(ADDRESS(ROW(),COLUMN()-_shon_perc_gap)))), INDIRECT(ADDRESS(ROW(),COLUMN()-_shon_perc_gap))*(1-BA$5)*(1-$BH$5), "")</f>
        <v/>
      </c>
      <c r="BB49" s="414"/>
      <c r="BC49" s="398" t="str">
        <f t="shared" si="10"/>
        <v/>
      </c>
      <c r="BD49" s="247" t="str">
        <f t="shared" si="14"/>
        <v/>
      </c>
      <c r="BE49" s="428" t="str">
        <f t="shared" si="15"/>
        <v/>
      </c>
      <c r="BF49" s="429" t="str">
        <f t="shared" si="16"/>
        <v/>
      </c>
      <c r="BG49" s="336"/>
      <c r="BH49" s="430" t="str">
        <f t="shared" si="17"/>
        <v/>
      </c>
    </row>
    <row r="50" spans="2:60" x14ac:dyDescent="0.2">
      <c r="B50" s="490">
        <v>42</v>
      </c>
      <c r="C50" s="640"/>
      <c r="D50" s="575"/>
      <c r="E50" s="599"/>
      <c r="F50" s="575"/>
      <c r="G50" s="575"/>
      <c r="H50" s="781"/>
      <c r="I50" s="576"/>
      <c r="J50" s="575"/>
      <c r="K50" s="924"/>
      <c r="L50" s="914">
        <f t="shared" si="11"/>
        <v>0</v>
      </c>
      <c r="M50" s="918" t="str">
        <f t="shared" si="7"/>
        <v>$O$50:$AD$50</v>
      </c>
      <c r="O50" s="584"/>
      <c r="P50" s="585"/>
      <c r="Q50" s="585"/>
      <c r="R50" s="585"/>
      <c r="S50" s="585"/>
      <c r="T50" s="585"/>
      <c r="U50" s="585"/>
      <c r="V50" s="585"/>
      <c r="W50" s="585"/>
      <c r="X50" s="585"/>
      <c r="Y50" s="585"/>
      <c r="Z50" s="585"/>
      <c r="AA50" s="585"/>
      <c r="AB50" s="585"/>
      <c r="AC50" s="585"/>
      <c r="AD50" s="586"/>
      <c r="AF50" s="421" t="str">
        <f t="shared" ca="1" si="12"/>
        <v/>
      </c>
      <c r="AG50" s="422" t="str">
        <f t="shared" si="8"/>
        <v/>
      </c>
      <c r="AH50" s="423" t="str">
        <f t="shared" si="13"/>
        <v/>
      </c>
      <c r="AI50" s="414"/>
      <c r="AJ50" s="780" t="str">
        <f t="shared" si="9"/>
        <v/>
      </c>
      <c r="AK50" s="414"/>
      <c r="AL50" s="159" t="str" cm="1">
        <f t="array" aca="1" ref="AL50" ca="1">IF(AND($L50=1,ISNUMBER(INDIRECT(ADDRESS(ROW(),COLUMN()-_shon_perc_gap)))), INDIRECT(ADDRESS(ROW(),COLUMN()-_shon_perc_gap))*(1-AL$5)*(1-$BH$5), "")</f>
        <v/>
      </c>
      <c r="AM50" s="160" t="str" cm="1">
        <f t="array" aca="1" ref="AM50" ca="1">IF(AND($L50=1,ISNUMBER(INDIRECT(ADDRESS(ROW(),COLUMN()-_shon_perc_gap)))), INDIRECT(ADDRESS(ROW(),COLUMN()-_shon_perc_gap))*(1-AM$5)*(1-$BH$5), "")</f>
        <v/>
      </c>
      <c r="AN50" s="160" t="str" cm="1">
        <f t="array" aca="1" ref="AN50" ca="1">IF(AND($L50=1,ISNUMBER(INDIRECT(ADDRESS(ROW(),COLUMN()-_shon_perc_gap)))), INDIRECT(ADDRESS(ROW(),COLUMN()-_shon_perc_gap))*(1-AN$5)*(1-$BH$5), "")</f>
        <v/>
      </c>
      <c r="AO50" s="160" t="str" cm="1">
        <f t="array" aca="1" ref="AO50" ca="1">IF(AND($L50=1,ISNUMBER(INDIRECT(ADDRESS(ROW(),COLUMN()-_shon_perc_gap)))), INDIRECT(ADDRESS(ROW(),COLUMN()-_shon_perc_gap))*(1-AO$5)*(1-$BH$5), "")</f>
        <v/>
      </c>
      <c r="AP50" s="160" t="str" cm="1">
        <f t="array" aca="1" ref="AP50" ca="1">IF(AND($L50=1,ISNUMBER(INDIRECT(ADDRESS(ROW(),COLUMN()-_shon_perc_gap)))), INDIRECT(ADDRESS(ROW(),COLUMN()-_shon_perc_gap))*(1-AP$5)*(1-$BH$5), "")</f>
        <v/>
      </c>
      <c r="AQ50" s="160" t="str" cm="1">
        <f t="array" aca="1" ref="AQ50" ca="1">IF(AND($L50=1,ISNUMBER(INDIRECT(ADDRESS(ROW(),COLUMN()-_shon_perc_gap)))), INDIRECT(ADDRESS(ROW(),COLUMN()-_shon_perc_gap))*(1-AQ$5)*(1-$BH$5), "")</f>
        <v/>
      </c>
      <c r="AR50" s="160" t="str" cm="1">
        <f t="array" aca="1" ref="AR50" ca="1">IF(AND($L50=1,ISNUMBER(INDIRECT(ADDRESS(ROW(),COLUMN()-_shon_perc_gap)))), INDIRECT(ADDRESS(ROW(),COLUMN()-_shon_perc_gap))*(1-AR$5)*(1-$BH$5), "")</f>
        <v/>
      </c>
      <c r="AS50" s="160" t="str" cm="1">
        <f t="array" aca="1" ref="AS50" ca="1">IF(AND($L50=1,ISNUMBER(INDIRECT(ADDRESS(ROW(),COLUMN()-_shon_perc_gap)))), INDIRECT(ADDRESS(ROW(),COLUMN()-_shon_perc_gap))*(1-AS$5)*(1-$BH$5), "")</f>
        <v/>
      </c>
      <c r="AT50" s="160" t="str" cm="1">
        <f t="array" aca="1" ref="AT50" ca="1">IF(AND($L50=1,ISNUMBER(INDIRECT(ADDRESS(ROW(),COLUMN()-_shon_perc_gap)))), INDIRECT(ADDRESS(ROW(),COLUMN()-_shon_perc_gap))*(1-AT$5)*(1-$BH$5), "")</f>
        <v/>
      </c>
      <c r="AU50" s="160" t="str" cm="1">
        <f t="array" aca="1" ref="AU50" ca="1">IF(AND($L50=1,ISNUMBER(INDIRECT(ADDRESS(ROW(),COLUMN()-_shon_perc_gap)))), INDIRECT(ADDRESS(ROW(),COLUMN()-_shon_perc_gap))*(1-AU$5)*(1-$BH$5), "")</f>
        <v/>
      </c>
      <c r="AV50" s="160" t="str" cm="1">
        <f t="array" aca="1" ref="AV50" ca="1">IF(AND($L50=1,ISNUMBER(INDIRECT(ADDRESS(ROW(),COLUMN()-_shon_perc_gap)))), INDIRECT(ADDRESS(ROW(),COLUMN()-_shon_perc_gap))*(1-AV$5)*(1-$BH$5), "")</f>
        <v/>
      </c>
      <c r="AW50" s="160" t="str" cm="1">
        <f t="array" aca="1" ref="AW50" ca="1">IF(AND($L50=1,ISNUMBER(INDIRECT(ADDRESS(ROW(),COLUMN()-_shon_perc_gap)))), INDIRECT(ADDRESS(ROW(),COLUMN()-_shon_perc_gap))*(1-AW$5)*(1-$BH$5), "")</f>
        <v/>
      </c>
      <c r="AX50" s="160" t="str" cm="1">
        <f t="array" aca="1" ref="AX50" ca="1">IF(AND($L50=1,ISNUMBER(INDIRECT(ADDRESS(ROW(),COLUMN()-_shon_perc_gap)))), INDIRECT(ADDRESS(ROW(),COLUMN()-_shon_perc_gap))*(1-AX$5)*(1-$BH$5), "")</f>
        <v/>
      </c>
      <c r="AY50" s="160" t="str" cm="1">
        <f t="array" aca="1" ref="AY50" ca="1">IF(AND($L50=1,ISNUMBER(INDIRECT(ADDRESS(ROW(),COLUMN()-_shon_perc_gap)))), INDIRECT(ADDRESS(ROW(),COLUMN()-_shon_perc_gap))*(1-AY$5)*(1-$BH$5), "")</f>
        <v/>
      </c>
      <c r="AZ50" s="160" t="str" cm="1">
        <f t="array" aca="1" ref="AZ50" ca="1">IF(AND($L50=1,ISNUMBER(INDIRECT(ADDRESS(ROW(),COLUMN()-_shon_perc_gap)))), INDIRECT(ADDRESS(ROW(),COLUMN()-_shon_perc_gap))*(1-AZ$5)*(1-$BH$5), "")</f>
        <v/>
      </c>
      <c r="BA50" s="161" t="str" cm="1">
        <f t="array" aca="1" ref="BA50" ca="1">IF(AND($L50=1,ISNUMBER(INDIRECT(ADDRESS(ROW(),COLUMN()-_shon_perc_gap)))), INDIRECT(ADDRESS(ROW(),COLUMN()-_shon_perc_gap))*(1-BA$5)*(1-$BH$5), "")</f>
        <v/>
      </c>
      <c r="BB50" s="414"/>
      <c r="BC50" s="398" t="str">
        <f t="shared" si="10"/>
        <v/>
      </c>
      <c r="BD50" s="247" t="str">
        <f t="shared" si="14"/>
        <v/>
      </c>
      <c r="BE50" s="428" t="str">
        <f t="shared" si="15"/>
        <v/>
      </c>
      <c r="BF50" s="429" t="str">
        <f t="shared" si="16"/>
        <v/>
      </c>
      <c r="BG50" s="336"/>
      <c r="BH50" s="430" t="str">
        <f t="shared" si="17"/>
        <v/>
      </c>
    </row>
    <row r="51" spans="2:60" x14ac:dyDescent="0.2">
      <c r="B51" s="490">
        <v>43</v>
      </c>
      <c r="C51" s="640"/>
      <c r="D51" s="575"/>
      <c r="E51" s="599"/>
      <c r="F51" s="575"/>
      <c r="G51" s="575"/>
      <c r="H51" s="781"/>
      <c r="I51" s="576"/>
      <c r="J51" s="575"/>
      <c r="K51" s="924"/>
      <c r="L51" s="914">
        <f t="shared" si="11"/>
        <v>0</v>
      </c>
      <c r="M51" s="918" t="str">
        <f t="shared" si="7"/>
        <v>$O$51:$AD$51</v>
      </c>
      <c r="O51" s="584"/>
      <c r="P51" s="585"/>
      <c r="Q51" s="585"/>
      <c r="R51" s="585"/>
      <c r="S51" s="585"/>
      <c r="T51" s="585"/>
      <c r="U51" s="585"/>
      <c r="V51" s="585"/>
      <c r="W51" s="585"/>
      <c r="X51" s="585"/>
      <c r="Y51" s="585"/>
      <c r="Z51" s="585"/>
      <c r="AA51" s="585"/>
      <c r="AB51" s="585"/>
      <c r="AC51" s="585"/>
      <c r="AD51" s="586"/>
      <c r="AF51" s="421" t="str">
        <f t="shared" ca="1" si="12"/>
        <v/>
      </c>
      <c r="AG51" s="422" t="str">
        <f t="shared" si="8"/>
        <v/>
      </c>
      <c r="AH51" s="423" t="str">
        <f t="shared" si="13"/>
        <v/>
      </c>
      <c r="AI51" s="414"/>
      <c r="AJ51" s="780" t="str">
        <f t="shared" si="9"/>
        <v/>
      </c>
      <c r="AK51" s="414"/>
      <c r="AL51" s="159" t="str" cm="1">
        <f t="array" aca="1" ref="AL51" ca="1">IF(AND($L51=1,ISNUMBER(INDIRECT(ADDRESS(ROW(),COLUMN()-_shon_perc_gap)))), INDIRECT(ADDRESS(ROW(),COLUMN()-_shon_perc_gap))*(1-AL$5)*(1-$BH$5), "")</f>
        <v/>
      </c>
      <c r="AM51" s="160" t="str" cm="1">
        <f t="array" aca="1" ref="AM51" ca="1">IF(AND($L51=1,ISNUMBER(INDIRECT(ADDRESS(ROW(),COLUMN()-_shon_perc_gap)))), INDIRECT(ADDRESS(ROW(),COLUMN()-_shon_perc_gap))*(1-AM$5)*(1-$BH$5), "")</f>
        <v/>
      </c>
      <c r="AN51" s="160" t="str" cm="1">
        <f t="array" aca="1" ref="AN51" ca="1">IF(AND($L51=1,ISNUMBER(INDIRECT(ADDRESS(ROW(),COLUMN()-_shon_perc_gap)))), INDIRECT(ADDRESS(ROW(),COLUMN()-_shon_perc_gap))*(1-AN$5)*(1-$BH$5), "")</f>
        <v/>
      </c>
      <c r="AO51" s="160" t="str" cm="1">
        <f t="array" aca="1" ref="AO51" ca="1">IF(AND($L51=1,ISNUMBER(INDIRECT(ADDRESS(ROW(),COLUMN()-_shon_perc_gap)))), INDIRECT(ADDRESS(ROW(),COLUMN()-_shon_perc_gap))*(1-AO$5)*(1-$BH$5), "")</f>
        <v/>
      </c>
      <c r="AP51" s="160" t="str" cm="1">
        <f t="array" aca="1" ref="AP51" ca="1">IF(AND($L51=1,ISNUMBER(INDIRECT(ADDRESS(ROW(),COLUMN()-_shon_perc_gap)))), INDIRECT(ADDRESS(ROW(),COLUMN()-_shon_perc_gap))*(1-AP$5)*(1-$BH$5), "")</f>
        <v/>
      </c>
      <c r="AQ51" s="160" t="str" cm="1">
        <f t="array" aca="1" ref="AQ51" ca="1">IF(AND($L51=1,ISNUMBER(INDIRECT(ADDRESS(ROW(),COLUMN()-_shon_perc_gap)))), INDIRECT(ADDRESS(ROW(),COLUMN()-_shon_perc_gap))*(1-AQ$5)*(1-$BH$5), "")</f>
        <v/>
      </c>
      <c r="AR51" s="160" t="str" cm="1">
        <f t="array" aca="1" ref="AR51" ca="1">IF(AND($L51=1,ISNUMBER(INDIRECT(ADDRESS(ROW(),COLUMN()-_shon_perc_gap)))), INDIRECT(ADDRESS(ROW(),COLUMN()-_shon_perc_gap))*(1-AR$5)*(1-$BH$5), "")</f>
        <v/>
      </c>
      <c r="AS51" s="160" t="str" cm="1">
        <f t="array" aca="1" ref="AS51" ca="1">IF(AND($L51=1,ISNUMBER(INDIRECT(ADDRESS(ROW(),COLUMN()-_shon_perc_gap)))), INDIRECT(ADDRESS(ROW(),COLUMN()-_shon_perc_gap))*(1-AS$5)*(1-$BH$5), "")</f>
        <v/>
      </c>
      <c r="AT51" s="160" t="str" cm="1">
        <f t="array" aca="1" ref="AT51" ca="1">IF(AND($L51=1,ISNUMBER(INDIRECT(ADDRESS(ROW(),COLUMN()-_shon_perc_gap)))), INDIRECT(ADDRESS(ROW(),COLUMN()-_shon_perc_gap))*(1-AT$5)*(1-$BH$5), "")</f>
        <v/>
      </c>
      <c r="AU51" s="160" t="str" cm="1">
        <f t="array" aca="1" ref="AU51" ca="1">IF(AND($L51=1,ISNUMBER(INDIRECT(ADDRESS(ROW(),COLUMN()-_shon_perc_gap)))), INDIRECT(ADDRESS(ROW(),COLUMN()-_shon_perc_gap))*(1-AU$5)*(1-$BH$5), "")</f>
        <v/>
      </c>
      <c r="AV51" s="160" t="str" cm="1">
        <f t="array" aca="1" ref="AV51" ca="1">IF(AND($L51=1,ISNUMBER(INDIRECT(ADDRESS(ROW(),COLUMN()-_shon_perc_gap)))), INDIRECT(ADDRESS(ROW(),COLUMN()-_shon_perc_gap))*(1-AV$5)*(1-$BH$5), "")</f>
        <v/>
      </c>
      <c r="AW51" s="160" t="str" cm="1">
        <f t="array" aca="1" ref="AW51" ca="1">IF(AND($L51=1,ISNUMBER(INDIRECT(ADDRESS(ROW(),COLUMN()-_shon_perc_gap)))), INDIRECT(ADDRESS(ROW(),COLUMN()-_shon_perc_gap))*(1-AW$5)*(1-$BH$5), "")</f>
        <v/>
      </c>
      <c r="AX51" s="160" t="str" cm="1">
        <f t="array" aca="1" ref="AX51" ca="1">IF(AND($L51=1,ISNUMBER(INDIRECT(ADDRESS(ROW(),COLUMN()-_shon_perc_gap)))), INDIRECT(ADDRESS(ROW(),COLUMN()-_shon_perc_gap))*(1-AX$5)*(1-$BH$5), "")</f>
        <v/>
      </c>
      <c r="AY51" s="160" t="str" cm="1">
        <f t="array" aca="1" ref="AY51" ca="1">IF(AND($L51=1,ISNUMBER(INDIRECT(ADDRESS(ROW(),COLUMN()-_shon_perc_gap)))), INDIRECT(ADDRESS(ROW(),COLUMN()-_shon_perc_gap))*(1-AY$5)*(1-$BH$5), "")</f>
        <v/>
      </c>
      <c r="AZ51" s="160" t="str" cm="1">
        <f t="array" aca="1" ref="AZ51" ca="1">IF(AND($L51=1,ISNUMBER(INDIRECT(ADDRESS(ROW(),COLUMN()-_shon_perc_gap)))), INDIRECT(ADDRESS(ROW(),COLUMN()-_shon_perc_gap))*(1-AZ$5)*(1-$BH$5), "")</f>
        <v/>
      </c>
      <c r="BA51" s="161" t="str" cm="1">
        <f t="array" aca="1" ref="BA51" ca="1">IF(AND($L51=1,ISNUMBER(INDIRECT(ADDRESS(ROW(),COLUMN()-_shon_perc_gap)))), INDIRECT(ADDRESS(ROW(),COLUMN()-_shon_perc_gap))*(1-BA$5)*(1-$BH$5), "")</f>
        <v/>
      </c>
      <c r="BB51" s="414"/>
      <c r="BC51" s="398" t="str">
        <f t="shared" si="10"/>
        <v/>
      </c>
      <c r="BD51" s="247" t="str">
        <f t="shared" si="14"/>
        <v/>
      </c>
      <c r="BE51" s="428" t="str">
        <f t="shared" si="15"/>
        <v/>
      </c>
      <c r="BF51" s="429" t="str">
        <f t="shared" si="16"/>
        <v/>
      </c>
      <c r="BG51" s="336"/>
      <c r="BH51" s="430" t="str">
        <f t="shared" si="17"/>
        <v/>
      </c>
    </row>
    <row r="52" spans="2:60" x14ac:dyDescent="0.2">
      <c r="B52" s="490">
        <v>44</v>
      </c>
      <c r="C52" s="640"/>
      <c r="D52" s="575"/>
      <c r="E52" s="599"/>
      <c r="F52" s="575"/>
      <c r="G52" s="575"/>
      <c r="H52" s="781"/>
      <c r="I52" s="576"/>
      <c r="J52" s="575"/>
      <c r="K52" s="924"/>
      <c r="L52" s="914">
        <f t="shared" si="11"/>
        <v>0</v>
      </c>
      <c r="M52" s="918" t="str">
        <f t="shared" si="7"/>
        <v>$O$52:$AD$52</v>
      </c>
      <c r="O52" s="584"/>
      <c r="P52" s="585"/>
      <c r="Q52" s="585"/>
      <c r="R52" s="585"/>
      <c r="S52" s="585"/>
      <c r="T52" s="585"/>
      <c r="U52" s="585"/>
      <c r="V52" s="585"/>
      <c r="W52" s="585"/>
      <c r="X52" s="585"/>
      <c r="Y52" s="585"/>
      <c r="Z52" s="585"/>
      <c r="AA52" s="585"/>
      <c r="AB52" s="585"/>
      <c r="AC52" s="585"/>
      <c r="AD52" s="586"/>
      <c r="AF52" s="421" t="str">
        <f t="shared" ca="1" si="12"/>
        <v/>
      </c>
      <c r="AG52" s="422" t="str">
        <f t="shared" si="8"/>
        <v/>
      </c>
      <c r="AH52" s="423" t="str">
        <f t="shared" si="13"/>
        <v/>
      </c>
      <c r="AI52" s="414"/>
      <c r="AJ52" s="780" t="str">
        <f t="shared" si="9"/>
        <v/>
      </c>
      <c r="AK52" s="414"/>
      <c r="AL52" s="159" t="str" cm="1">
        <f t="array" aca="1" ref="AL52" ca="1">IF(AND($L52=1,ISNUMBER(INDIRECT(ADDRESS(ROW(),COLUMN()-_shon_perc_gap)))), INDIRECT(ADDRESS(ROW(),COLUMN()-_shon_perc_gap))*(1-AL$5)*(1-$BH$5), "")</f>
        <v/>
      </c>
      <c r="AM52" s="160" t="str" cm="1">
        <f t="array" aca="1" ref="AM52" ca="1">IF(AND($L52=1,ISNUMBER(INDIRECT(ADDRESS(ROW(),COLUMN()-_shon_perc_gap)))), INDIRECT(ADDRESS(ROW(),COLUMN()-_shon_perc_gap))*(1-AM$5)*(1-$BH$5), "")</f>
        <v/>
      </c>
      <c r="AN52" s="160" t="str" cm="1">
        <f t="array" aca="1" ref="AN52" ca="1">IF(AND($L52=1,ISNUMBER(INDIRECT(ADDRESS(ROW(),COLUMN()-_shon_perc_gap)))), INDIRECT(ADDRESS(ROW(),COLUMN()-_shon_perc_gap))*(1-AN$5)*(1-$BH$5), "")</f>
        <v/>
      </c>
      <c r="AO52" s="160" t="str" cm="1">
        <f t="array" aca="1" ref="AO52" ca="1">IF(AND($L52=1,ISNUMBER(INDIRECT(ADDRESS(ROW(),COLUMN()-_shon_perc_gap)))), INDIRECT(ADDRESS(ROW(),COLUMN()-_shon_perc_gap))*(1-AO$5)*(1-$BH$5), "")</f>
        <v/>
      </c>
      <c r="AP52" s="160" t="str" cm="1">
        <f t="array" aca="1" ref="AP52" ca="1">IF(AND($L52=1,ISNUMBER(INDIRECT(ADDRESS(ROW(),COLUMN()-_shon_perc_gap)))), INDIRECT(ADDRESS(ROW(),COLUMN()-_shon_perc_gap))*(1-AP$5)*(1-$BH$5), "")</f>
        <v/>
      </c>
      <c r="AQ52" s="160" t="str" cm="1">
        <f t="array" aca="1" ref="AQ52" ca="1">IF(AND($L52=1,ISNUMBER(INDIRECT(ADDRESS(ROW(),COLUMN()-_shon_perc_gap)))), INDIRECT(ADDRESS(ROW(),COLUMN()-_shon_perc_gap))*(1-AQ$5)*(1-$BH$5), "")</f>
        <v/>
      </c>
      <c r="AR52" s="160" t="str" cm="1">
        <f t="array" aca="1" ref="AR52" ca="1">IF(AND($L52=1,ISNUMBER(INDIRECT(ADDRESS(ROW(),COLUMN()-_shon_perc_gap)))), INDIRECT(ADDRESS(ROW(),COLUMN()-_shon_perc_gap))*(1-AR$5)*(1-$BH$5), "")</f>
        <v/>
      </c>
      <c r="AS52" s="160" t="str" cm="1">
        <f t="array" aca="1" ref="AS52" ca="1">IF(AND($L52=1,ISNUMBER(INDIRECT(ADDRESS(ROW(),COLUMN()-_shon_perc_gap)))), INDIRECT(ADDRESS(ROW(),COLUMN()-_shon_perc_gap))*(1-AS$5)*(1-$BH$5), "")</f>
        <v/>
      </c>
      <c r="AT52" s="160" t="str" cm="1">
        <f t="array" aca="1" ref="AT52" ca="1">IF(AND($L52=1,ISNUMBER(INDIRECT(ADDRESS(ROW(),COLUMN()-_shon_perc_gap)))), INDIRECT(ADDRESS(ROW(),COLUMN()-_shon_perc_gap))*(1-AT$5)*(1-$BH$5), "")</f>
        <v/>
      </c>
      <c r="AU52" s="160" t="str" cm="1">
        <f t="array" aca="1" ref="AU52" ca="1">IF(AND($L52=1,ISNUMBER(INDIRECT(ADDRESS(ROW(),COLUMN()-_shon_perc_gap)))), INDIRECT(ADDRESS(ROW(),COLUMN()-_shon_perc_gap))*(1-AU$5)*(1-$BH$5), "")</f>
        <v/>
      </c>
      <c r="AV52" s="160" t="str" cm="1">
        <f t="array" aca="1" ref="AV52" ca="1">IF(AND($L52=1,ISNUMBER(INDIRECT(ADDRESS(ROW(),COLUMN()-_shon_perc_gap)))), INDIRECT(ADDRESS(ROW(),COLUMN()-_shon_perc_gap))*(1-AV$5)*(1-$BH$5), "")</f>
        <v/>
      </c>
      <c r="AW52" s="160" t="str" cm="1">
        <f t="array" aca="1" ref="AW52" ca="1">IF(AND($L52=1,ISNUMBER(INDIRECT(ADDRESS(ROW(),COLUMN()-_shon_perc_gap)))), INDIRECT(ADDRESS(ROW(),COLUMN()-_shon_perc_gap))*(1-AW$5)*(1-$BH$5), "")</f>
        <v/>
      </c>
      <c r="AX52" s="160" t="str" cm="1">
        <f t="array" aca="1" ref="AX52" ca="1">IF(AND($L52=1,ISNUMBER(INDIRECT(ADDRESS(ROW(),COLUMN()-_shon_perc_gap)))), INDIRECT(ADDRESS(ROW(),COLUMN()-_shon_perc_gap))*(1-AX$5)*(1-$BH$5), "")</f>
        <v/>
      </c>
      <c r="AY52" s="160" t="str" cm="1">
        <f t="array" aca="1" ref="AY52" ca="1">IF(AND($L52=1,ISNUMBER(INDIRECT(ADDRESS(ROW(),COLUMN()-_shon_perc_gap)))), INDIRECT(ADDRESS(ROW(),COLUMN()-_shon_perc_gap))*(1-AY$5)*(1-$BH$5), "")</f>
        <v/>
      </c>
      <c r="AZ52" s="160" t="str" cm="1">
        <f t="array" aca="1" ref="AZ52" ca="1">IF(AND($L52=1,ISNUMBER(INDIRECT(ADDRESS(ROW(),COLUMN()-_shon_perc_gap)))), INDIRECT(ADDRESS(ROW(),COLUMN()-_shon_perc_gap))*(1-AZ$5)*(1-$BH$5), "")</f>
        <v/>
      </c>
      <c r="BA52" s="161" t="str" cm="1">
        <f t="array" aca="1" ref="BA52" ca="1">IF(AND($L52=1,ISNUMBER(INDIRECT(ADDRESS(ROW(),COLUMN()-_shon_perc_gap)))), INDIRECT(ADDRESS(ROW(),COLUMN()-_shon_perc_gap))*(1-BA$5)*(1-$BH$5), "")</f>
        <v/>
      </c>
      <c r="BB52" s="414"/>
      <c r="BC52" s="398" t="str">
        <f t="shared" si="10"/>
        <v/>
      </c>
      <c r="BD52" s="247" t="str">
        <f t="shared" si="14"/>
        <v/>
      </c>
      <c r="BE52" s="428" t="str">
        <f t="shared" si="15"/>
        <v/>
      </c>
      <c r="BF52" s="429" t="str">
        <f t="shared" si="16"/>
        <v/>
      </c>
      <c r="BG52" s="336"/>
      <c r="BH52" s="430" t="str">
        <f t="shared" si="17"/>
        <v/>
      </c>
    </row>
    <row r="53" spans="2:60" x14ac:dyDescent="0.2">
      <c r="B53" s="490">
        <v>45</v>
      </c>
      <c r="C53" s="640"/>
      <c r="D53" s="575"/>
      <c r="E53" s="599"/>
      <c r="F53" s="575"/>
      <c r="G53" s="575"/>
      <c r="H53" s="781"/>
      <c r="I53" s="576"/>
      <c r="J53" s="575"/>
      <c r="K53" s="924"/>
      <c r="L53" s="914">
        <f t="shared" si="11"/>
        <v>0</v>
      </c>
      <c r="M53" s="918" t="str">
        <f t="shared" si="7"/>
        <v>$O$53:$AD$53</v>
      </c>
      <c r="O53" s="584"/>
      <c r="P53" s="585"/>
      <c r="Q53" s="585"/>
      <c r="R53" s="585"/>
      <c r="S53" s="585"/>
      <c r="T53" s="585"/>
      <c r="U53" s="585"/>
      <c r="V53" s="585"/>
      <c r="W53" s="585"/>
      <c r="X53" s="585"/>
      <c r="Y53" s="585"/>
      <c r="Z53" s="585"/>
      <c r="AA53" s="585"/>
      <c r="AB53" s="585"/>
      <c r="AC53" s="585"/>
      <c r="AD53" s="586"/>
      <c r="AF53" s="421" t="str">
        <f t="shared" ca="1" si="12"/>
        <v/>
      </c>
      <c r="AG53" s="422" t="str">
        <f t="shared" si="8"/>
        <v/>
      </c>
      <c r="AH53" s="423" t="str">
        <f t="shared" si="13"/>
        <v/>
      </c>
      <c r="AI53" s="414"/>
      <c r="AJ53" s="780" t="str">
        <f t="shared" si="9"/>
        <v/>
      </c>
      <c r="AK53" s="414"/>
      <c r="AL53" s="159" t="str" cm="1">
        <f t="array" aca="1" ref="AL53" ca="1">IF(AND($L53=1,ISNUMBER(INDIRECT(ADDRESS(ROW(),COLUMN()-_shon_perc_gap)))), INDIRECT(ADDRESS(ROW(),COLUMN()-_shon_perc_gap))*(1-AL$5)*(1-$BH$5), "")</f>
        <v/>
      </c>
      <c r="AM53" s="160" t="str" cm="1">
        <f t="array" aca="1" ref="AM53" ca="1">IF(AND($L53=1,ISNUMBER(INDIRECT(ADDRESS(ROW(),COLUMN()-_shon_perc_gap)))), INDIRECT(ADDRESS(ROW(),COLUMN()-_shon_perc_gap))*(1-AM$5)*(1-$BH$5), "")</f>
        <v/>
      </c>
      <c r="AN53" s="160" t="str" cm="1">
        <f t="array" aca="1" ref="AN53" ca="1">IF(AND($L53=1,ISNUMBER(INDIRECT(ADDRESS(ROW(),COLUMN()-_shon_perc_gap)))), INDIRECT(ADDRESS(ROW(),COLUMN()-_shon_perc_gap))*(1-AN$5)*(1-$BH$5), "")</f>
        <v/>
      </c>
      <c r="AO53" s="160" t="str" cm="1">
        <f t="array" aca="1" ref="AO53" ca="1">IF(AND($L53=1,ISNUMBER(INDIRECT(ADDRESS(ROW(),COLUMN()-_shon_perc_gap)))), INDIRECT(ADDRESS(ROW(),COLUMN()-_shon_perc_gap))*(1-AO$5)*(1-$BH$5), "")</f>
        <v/>
      </c>
      <c r="AP53" s="160" t="str" cm="1">
        <f t="array" aca="1" ref="AP53" ca="1">IF(AND($L53=1,ISNUMBER(INDIRECT(ADDRESS(ROW(),COLUMN()-_shon_perc_gap)))), INDIRECT(ADDRESS(ROW(),COLUMN()-_shon_perc_gap))*(1-AP$5)*(1-$BH$5), "")</f>
        <v/>
      </c>
      <c r="AQ53" s="160" t="str" cm="1">
        <f t="array" aca="1" ref="AQ53" ca="1">IF(AND($L53=1,ISNUMBER(INDIRECT(ADDRESS(ROW(),COLUMN()-_shon_perc_gap)))), INDIRECT(ADDRESS(ROW(),COLUMN()-_shon_perc_gap))*(1-AQ$5)*(1-$BH$5), "")</f>
        <v/>
      </c>
      <c r="AR53" s="160" t="str" cm="1">
        <f t="array" aca="1" ref="AR53" ca="1">IF(AND($L53=1,ISNUMBER(INDIRECT(ADDRESS(ROW(),COLUMN()-_shon_perc_gap)))), INDIRECT(ADDRESS(ROW(),COLUMN()-_shon_perc_gap))*(1-AR$5)*(1-$BH$5), "")</f>
        <v/>
      </c>
      <c r="AS53" s="160" t="str" cm="1">
        <f t="array" aca="1" ref="AS53" ca="1">IF(AND($L53=1,ISNUMBER(INDIRECT(ADDRESS(ROW(),COLUMN()-_shon_perc_gap)))), INDIRECT(ADDRESS(ROW(),COLUMN()-_shon_perc_gap))*(1-AS$5)*(1-$BH$5), "")</f>
        <v/>
      </c>
      <c r="AT53" s="160" t="str" cm="1">
        <f t="array" aca="1" ref="AT53" ca="1">IF(AND($L53=1,ISNUMBER(INDIRECT(ADDRESS(ROW(),COLUMN()-_shon_perc_gap)))), INDIRECT(ADDRESS(ROW(),COLUMN()-_shon_perc_gap))*(1-AT$5)*(1-$BH$5), "")</f>
        <v/>
      </c>
      <c r="AU53" s="160" t="str" cm="1">
        <f t="array" aca="1" ref="AU53" ca="1">IF(AND($L53=1,ISNUMBER(INDIRECT(ADDRESS(ROW(),COLUMN()-_shon_perc_gap)))), INDIRECT(ADDRESS(ROW(),COLUMN()-_shon_perc_gap))*(1-AU$5)*(1-$BH$5), "")</f>
        <v/>
      </c>
      <c r="AV53" s="160" t="str" cm="1">
        <f t="array" aca="1" ref="AV53" ca="1">IF(AND($L53=1,ISNUMBER(INDIRECT(ADDRESS(ROW(),COLUMN()-_shon_perc_gap)))), INDIRECT(ADDRESS(ROW(),COLUMN()-_shon_perc_gap))*(1-AV$5)*(1-$BH$5), "")</f>
        <v/>
      </c>
      <c r="AW53" s="160" t="str" cm="1">
        <f t="array" aca="1" ref="AW53" ca="1">IF(AND($L53=1,ISNUMBER(INDIRECT(ADDRESS(ROW(),COLUMN()-_shon_perc_gap)))), INDIRECT(ADDRESS(ROW(),COLUMN()-_shon_perc_gap))*(1-AW$5)*(1-$BH$5), "")</f>
        <v/>
      </c>
      <c r="AX53" s="160" t="str" cm="1">
        <f t="array" aca="1" ref="AX53" ca="1">IF(AND($L53=1,ISNUMBER(INDIRECT(ADDRESS(ROW(),COLUMN()-_shon_perc_gap)))), INDIRECT(ADDRESS(ROW(),COLUMN()-_shon_perc_gap))*(1-AX$5)*(1-$BH$5), "")</f>
        <v/>
      </c>
      <c r="AY53" s="160" t="str" cm="1">
        <f t="array" aca="1" ref="AY53" ca="1">IF(AND($L53=1,ISNUMBER(INDIRECT(ADDRESS(ROW(),COLUMN()-_shon_perc_gap)))), INDIRECT(ADDRESS(ROW(),COLUMN()-_shon_perc_gap))*(1-AY$5)*(1-$BH$5), "")</f>
        <v/>
      </c>
      <c r="AZ53" s="160" t="str" cm="1">
        <f t="array" aca="1" ref="AZ53" ca="1">IF(AND($L53=1,ISNUMBER(INDIRECT(ADDRESS(ROW(),COLUMN()-_shon_perc_gap)))), INDIRECT(ADDRESS(ROW(),COLUMN()-_shon_perc_gap))*(1-AZ$5)*(1-$BH$5), "")</f>
        <v/>
      </c>
      <c r="BA53" s="161" t="str" cm="1">
        <f t="array" aca="1" ref="BA53" ca="1">IF(AND($L53=1,ISNUMBER(INDIRECT(ADDRESS(ROW(),COLUMN()-_shon_perc_gap)))), INDIRECT(ADDRESS(ROW(),COLUMN()-_shon_perc_gap))*(1-BA$5)*(1-$BH$5), "")</f>
        <v/>
      </c>
      <c r="BB53" s="414"/>
      <c r="BC53" s="398" t="str">
        <f t="shared" si="10"/>
        <v/>
      </c>
      <c r="BD53" s="247" t="str">
        <f t="shared" si="14"/>
        <v/>
      </c>
      <c r="BE53" s="428" t="str">
        <f t="shared" si="15"/>
        <v/>
      </c>
      <c r="BF53" s="429" t="str">
        <f t="shared" si="16"/>
        <v/>
      </c>
      <c r="BG53" s="336"/>
      <c r="BH53" s="430" t="str">
        <f t="shared" si="17"/>
        <v/>
      </c>
    </row>
    <row r="54" spans="2:60" x14ac:dyDescent="0.2">
      <c r="B54" s="490">
        <v>46</v>
      </c>
      <c r="C54" s="640"/>
      <c r="D54" s="575"/>
      <c r="E54" s="599"/>
      <c r="F54" s="575"/>
      <c r="G54" s="575"/>
      <c r="H54" s="781"/>
      <c r="I54" s="576"/>
      <c r="J54" s="575"/>
      <c r="K54" s="924"/>
      <c r="L54" s="914">
        <f t="shared" si="11"/>
        <v>0</v>
      </c>
      <c r="M54" s="918" t="str">
        <f t="shared" si="7"/>
        <v>$O$54:$AD$54</v>
      </c>
      <c r="O54" s="584"/>
      <c r="P54" s="585"/>
      <c r="Q54" s="585"/>
      <c r="R54" s="585"/>
      <c r="S54" s="585"/>
      <c r="T54" s="585"/>
      <c r="U54" s="585"/>
      <c r="V54" s="585"/>
      <c r="W54" s="585"/>
      <c r="X54" s="585"/>
      <c r="Y54" s="585"/>
      <c r="Z54" s="585"/>
      <c r="AA54" s="585"/>
      <c r="AB54" s="585"/>
      <c r="AC54" s="585"/>
      <c r="AD54" s="586"/>
      <c r="AF54" s="421" t="str">
        <f t="shared" ca="1" si="12"/>
        <v/>
      </c>
      <c r="AG54" s="422" t="str">
        <f t="shared" si="8"/>
        <v/>
      </c>
      <c r="AH54" s="423" t="str">
        <f t="shared" si="13"/>
        <v/>
      </c>
      <c r="AI54" s="414"/>
      <c r="AJ54" s="780" t="str">
        <f t="shared" si="9"/>
        <v/>
      </c>
      <c r="AK54" s="414"/>
      <c r="AL54" s="159" t="str" cm="1">
        <f t="array" aca="1" ref="AL54" ca="1">IF(AND($L54=1,ISNUMBER(INDIRECT(ADDRESS(ROW(),COLUMN()-_shon_perc_gap)))), INDIRECT(ADDRESS(ROW(),COLUMN()-_shon_perc_gap))*(1-AL$5)*(1-$BH$5), "")</f>
        <v/>
      </c>
      <c r="AM54" s="160" t="str" cm="1">
        <f t="array" aca="1" ref="AM54" ca="1">IF(AND($L54=1,ISNUMBER(INDIRECT(ADDRESS(ROW(),COLUMN()-_shon_perc_gap)))), INDIRECT(ADDRESS(ROW(),COLUMN()-_shon_perc_gap))*(1-AM$5)*(1-$BH$5), "")</f>
        <v/>
      </c>
      <c r="AN54" s="160" t="str" cm="1">
        <f t="array" aca="1" ref="AN54" ca="1">IF(AND($L54=1,ISNUMBER(INDIRECT(ADDRESS(ROW(),COLUMN()-_shon_perc_gap)))), INDIRECT(ADDRESS(ROW(),COLUMN()-_shon_perc_gap))*(1-AN$5)*(1-$BH$5), "")</f>
        <v/>
      </c>
      <c r="AO54" s="160" t="str" cm="1">
        <f t="array" aca="1" ref="AO54" ca="1">IF(AND($L54=1,ISNUMBER(INDIRECT(ADDRESS(ROW(),COLUMN()-_shon_perc_gap)))), INDIRECT(ADDRESS(ROW(),COLUMN()-_shon_perc_gap))*(1-AO$5)*(1-$BH$5), "")</f>
        <v/>
      </c>
      <c r="AP54" s="160" t="str" cm="1">
        <f t="array" aca="1" ref="AP54" ca="1">IF(AND($L54=1,ISNUMBER(INDIRECT(ADDRESS(ROW(),COLUMN()-_shon_perc_gap)))), INDIRECT(ADDRESS(ROW(),COLUMN()-_shon_perc_gap))*(1-AP$5)*(1-$BH$5), "")</f>
        <v/>
      </c>
      <c r="AQ54" s="160" t="str" cm="1">
        <f t="array" aca="1" ref="AQ54" ca="1">IF(AND($L54=1,ISNUMBER(INDIRECT(ADDRESS(ROW(),COLUMN()-_shon_perc_gap)))), INDIRECT(ADDRESS(ROW(),COLUMN()-_shon_perc_gap))*(1-AQ$5)*(1-$BH$5), "")</f>
        <v/>
      </c>
      <c r="AR54" s="160" t="str" cm="1">
        <f t="array" aca="1" ref="AR54" ca="1">IF(AND($L54=1,ISNUMBER(INDIRECT(ADDRESS(ROW(),COLUMN()-_shon_perc_gap)))), INDIRECT(ADDRESS(ROW(),COLUMN()-_shon_perc_gap))*(1-AR$5)*(1-$BH$5), "")</f>
        <v/>
      </c>
      <c r="AS54" s="160" t="str" cm="1">
        <f t="array" aca="1" ref="AS54" ca="1">IF(AND($L54=1,ISNUMBER(INDIRECT(ADDRESS(ROW(),COLUMN()-_shon_perc_gap)))), INDIRECT(ADDRESS(ROW(),COLUMN()-_shon_perc_gap))*(1-AS$5)*(1-$BH$5), "")</f>
        <v/>
      </c>
      <c r="AT54" s="160" t="str" cm="1">
        <f t="array" aca="1" ref="AT54" ca="1">IF(AND($L54=1,ISNUMBER(INDIRECT(ADDRESS(ROW(),COLUMN()-_shon_perc_gap)))), INDIRECT(ADDRESS(ROW(),COLUMN()-_shon_perc_gap))*(1-AT$5)*(1-$BH$5), "")</f>
        <v/>
      </c>
      <c r="AU54" s="160" t="str" cm="1">
        <f t="array" aca="1" ref="AU54" ca="1">IF(AND($L54=1,ISNUMBER(INDIRECT(ADDRESS(ROW(),COLUMN()-_shon_perc_gap)))), INDIRECT(ADDRESS(ROW(),COLUMN()-_shon_perc_gap))*(1-AU$5)*(1-$BH$5), "")</f>
        <v/>
      </c>
      <c r="AV54" s="160" t="str" cm="1">
        <f t="array" aca="1" ref="AV54" ca="1">IF(AND($L54=1,ISNUMBER(INDIRECT(ADDRESS(ROW(),COLUMN()-_shon_perc_gap)))), INDIRECT(ADDRESS(ROW(),COLUMN()-_shon_perc_gap))*(1-AV$5)*(1-$BH$5), "")</f>
        <v/>
      </c>
      <c r="AW54" s="160" t="str" cm="1">
        <f t="array" aca="1" ref="AW54" ca="1">IF(AND($L54=1,ISNUMBER(INDIRECT(ADDRESS(ROW(),COLUMN()-_shon_perc_gap)))), INDIRECT(ADDRESS(ROW(),COLUMN()-_shon_perc_gap))*(1-AW$5)*(1-$BH$5), "")</f>
        <v/>
      </c>
      <c r="AX54" s="160" t="str" cm="1">
        <f t="array" aca="1" ref="AX54" ca="1">IF(AND($L54=1,ISNUMBER(INDIRECT(ADDRESS(ROW(),COLUMN()-_shon_perc_gap)))), INDIRECT(ADDRESS(ROW(),COLUMN()-_shon_perc_gap))*(1-AX$5)*(1-$BH$5), "")</f>
        <v/>
      </c>
      <c r="AY54" s="160" t="str" cm="1">
        <f t="array" aca="1" ref="AY54" ca="1">IF(AND($L54=1,ISNUMBER(INDIRECT(ADDRESS(ROW(),COLUMN()-_shon_perc_gap)))), INDIRECT(ADDRESS(ROW(),COLUMN()-_shon_perc_gap))*(1-AY$5)*(1-$BH$5), "")</f>
        <v/>
      </c>
      <c r="AZ54" s="160" t="str" cm="1">
        <f t="array" aca="1" ref="AZ54" ca="1">IF(AND($L54=1,ISNUMBER(INDIRECT(ADDRESS(ROW(),COLUMN()-_shon_perc_gap)))), INDIRECT(ADDRESS(ROW(),COLUMN()-_shon_perc_gap))*(1-AZ$5)*(1-$BH$5), "")</f>
        <v/>
      </c>
      <c r="BA54" s="161" t="str" cm="1">
        <f t="array" aca="1" ref="BA54" ca="1">IF(AND($L54=1,ISNUMBER(INDIRECT(ADDRESS(ROW(),COLUMN()-_shon_perc_gap)))), INDIRECT(ADDRESS(ROW(),COLUMN()-_shon_perc_gap))*(1-BA$5)*(1-$BH$5), "")</f>
        <v/>
      </c>
      <c r="BB54" s="414"/>
      <c r="BC54" s="398" t="str">
        <f t="shared" si="10"/>
        <v/>
      </c>
      <c r="BD54" s="247" t="str">
        <f t="shared" si="14"/>
        <v/>
      </c>
      <c r="BE54" s="428" t="str">
        <f t="shared" si="15"/>
        <v/>
      </c>
      <c r="BF54" s="429" t="str">
        <f t="shared" si="16"/>
        <v/>
      </c>
      <c r="BG54" s="336"/>
      <c r="BH54" s="430" t="str">
        <f t="shared" si="17"/>
        <v/>
      </c>
    </row>
    <row r="55" spans="2:60" x14ac:dyDescent="0.2">
      <c r="B55" s="490">
        <v>47</v>
      </c>
      <c r="C55" s="640"/>
      <c r="D55" s="575"/>
      <c r="E55" s="599"/>
      <c r="F55" s="575"/>
      <c r="G55" s="575"/>
      <c r="H55" s="781"/>
      <c r="I55" s="576"/>
      <c r="J55" s="575"/>
      <c r="K55" s="924"/>
      <c r="L55" s="914">
        <f t="shared" si="11"/>
        <v>0</v>
      </c>
      <c r="M55" s="918" t="str">
        <f t="shared" si="7"/>
        <v>$O$55:$AD$55</v>
      </c>
      <c r="O55" s="584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6"/>
      <c r="AF55" s="421" t="str">
        <f t="shared" ca="1" si="12"/>
        <v/>
      </c>
      <c r="AG55" s="422" t="str">
        <f t="shared" si="8"/>
        <v/>
      </c>
      <c r="AH55" s="423" t="str">
        <f t="shared" si="13"/>
        <v/>
      </c>
      <c r="AI55" s="414"/>
      <c r="AJ55" s="780" t="str">
        <f t="shared" si="9"/>
        <v/>
      </c>
      <c r="AK55" s="414"/>
      <c r="AL55" s="159" t="str" cm="1">
        <f t="array" aca="1" ref="AL55" ca="1">IF(AND($L55=1,ISNUMBER(INDIRECT(ADDRESS(ROW(),COLUMN()-_shon_perc_gap)))), INDIRECT(ADDRESS(ROW(),COLUMN()-_shon_perc_gap))*(1-AL$5)*(1-$BH$5), "")</f>
        <v/>
      </c>
      <c r="AM55" s="160" t="str" cm="1">
        <f t="array" aca="1" ref="AM55" ca="1">IF(AND($L55=1,ISNUMBER(INDIRECT(ADDRESS(ROW(),COLUMN()-_shon_perc_gap)))), INDIRECT(ADDRESS(ROW(),COLUMN()-_shon_perc_gap))*(1-AM$5)*(1-$BH$5), "")</f>
        <v/>
      </c>
      <c r="AN55" s="160" t="str" cm="1">
        <f t="array" aca="1" ref="AN55" ca="1">IF(AND($L55=1,ISNUMBER(INDIRECT(ADDRESS(ROW(),COLUMN()-_shon_perc_gap)))), INDIRECT(ADDRESS(ROW(),COLUMN()-_shon_perc_gap))*(1-AN$5)*(1-$BH$5), "")</f>
        <v/>
      </c>
      <c r="AO55" s="160" t="str" cm="1">
        <f t="array" aca="1" ref="AO55" ca="1">IF(AND($L55=1,ISNUMBER(INDIRECT(ADDRESS(ROW(),COLUMN()-_shon_perc_gap)))), INDIRECT(ADDRESS(ROW(),COLUMN()-_shon_perc_gap))*(1-AO$5)*(1-$BH$5), "")</f>
        <v/>
      </c>
      <c r="AP55" s="160" t="str" cm="1">
        <f t="array" aca="1" ref="AP55" ca="1">IF(AND($L55=1,ISNUMBER(INDIRECT(ADDRESS(ROW(),COLUMN()-_shon_perc_gap)))), INDIRECT(ADDRESS(ROW(),COLUMN()-_shon_perc_gap))*(1-AP$5)*(1-$BH$5), "")</f>
        <v/>
      </c>
      <c r="AQ55" s="160" t="str" cm="1">
        <f t="array" aca="1" ref="AQ55" ca="1">IF(AND($L55=1,ISNUMBER(INDIRECT(ADDRESS(ROW(),COLUMN()-_shon_perc_gap)))), INDIRECT(ADDRESS(ROW(),COLUMN()-_shon_perc_gap))*(1-AQ$5)*(1-$BH$5), "")</f>
        <v/>
      </c>
      <c r="AR55" s="160" t="str" cm="1">
        <f t="array" aca="1" ref="AR55" ca="1">IF(AND($L55=1,ISNUMBER(INDIRECT(ADDRESS(ROW(),COLUMN()-_shon_perc_gap)))), INDIRECT(ADDRESS(ROW(),COLUMN()-_shon_perc_gap))*(1-AR$5)*(1-$BH$5), "")</f>
        <v/>
      </c>
      <c r="AS55" s="160" t="str" cm="1">
        <f t="array" aca="1" ref="AS55" ca="1">IF(AND($L55=1,ISNUMBER(INDIRECT(ADDRESS(ROW(),COLUMN()-_shon_perc_gap)))), INDIRECT(ADDRESS(ROW(),COLUMN()-_shon_perc_gap))*(1-AS$5)*(1-$BH$5), "")</f>
        <v/>
      </c>
      <c r="AT55" s="160" t="str" cm="1">
        <f t="array" aca="1" ref="AT55" ca="1">IF(AND($L55=1,ISNUMBER(INDIRECT(ADDRESS(ROW(),COLUMN()-_shon_perc_gap)))), INDIRECT(ADDRESS(ROW(),COLUMN()-_shon_perc_gap))*(1-AT$5)*(1-$BH$5), "")</f>
        <v/>
      </c>
      <c r="AU55" s="160" t="str" cm="1">
        <f t="array" aca="1" ref="AU55" ca="1">IF(AND($L55=1,ISNUMBER(INDIRECT(ADDRESS(ROW(),COLUMN()-_shon_perc_gap)))), INDIRECT(ADDRESS(ROW(),COLUMN()-_shon_perc_gap))*(1-AU$5)*(1-$BH$5), "")</f>
        <v/>
      </c>
      <c r="AV55" s="160" t="str" cm="1">
        <f t="array" aca="1" ref="AV55" ca="1">IF(AND($L55=1,ISNUMBER(INDIRECT(ADDRESS(ROW(),COLUMN()-_shon_perc_gap)))), INDIRECT(ADDRESS(ROW(),COLUMN()-_shon_perc_gap))*(1-AV$5)*(1-$BH$5), "")</f>
        <v/>
      </c>
      <c r="AW55" s="160" t="str" cm="1">
        <f t="array" aca="1" ref="AW55" ca="1">IF(AND($L55=1,ISNUMBER(INDIRECT(ADDRESS(ROW(),COLUMN()-_shon_perc_gap)))), INDIRECT(ADDRESS(ROW(),COLUMN()-_shon_perc_gap))*(1-AW$5)*(1-$BH$5), "")</f>
        <v/>
      </c>
      <c r="AX55" s="160" t="str" cm="1">
        <f t="array" aca="1" ref="AX55" ca="1">IF(AND($L55=1,ISNUMBER(INDIRECT(ADDRESS(ROW(),COLUMN()-_shon_perc_gap)))), INDIRECT(ADDRESS(ROW(),COLUMN()-_shon_perc_gap))*(1-AX$5)*(1-$BH$5), "")</f>
        <v/>
      </c>
      <c r="AY55" s="160" t="str" cm="1">
        <f t="array" aca="1" ref="AY55" ca="1">IF(AND($L55=1,ISNUMBER(INDIRECT(ADDRESS(ROW(),COLUMN()-_shon_perc_gap)))), INDIRECT(ADDRESS(ROW(),COLUMN()-_shon_perc_gap))*(1-AY$5)*(1-$BH$5), "")</f>
        <v/>
      </c>
      <c r="AZ55" s="160" t="str" cm="1">
        <f t="array" aca="1" ref="AZ55" ca="1">IF(AND($L55=1,ISNUMBER(INDIRECT(ADDRESS(ROW(),COLUMN()-_shon_perc_gap)))), INDIRECT(ADDRESS(ROW(),COLUMN()-_shon_perc_gap))*(1-AZ$5)*(1-$BH$5), "")</f>
        <v/>
      </c>
      <c r="BA55" s="161" t="str" cm="1">
        <f t="array" aca="1" ref="BA55" ca="1">IF(AND($L55=1,ISNUMBER(INDIRECT(ADDRESS(ROW(),COLUMN()-_shon_perc_gap)))), INDIRECT(ADDRESS(ROW(),COLUMN()-_shon_perc_gap))*(1-BA$5)*(1-$BH$5), "")</f>
        <v/>
      </c>
      <c r="BB55" s="414"/>
      <c r="BC55" s="398" t="str">
        <f t="shared" si="10"/>
        <v/>
      </c>
      <c r="BD55" s="247" t="str">
        <f t="shared" si="14"/>
        <v/>
      </c>
      <c r="BE55" s="428" t="str">
        <f t="shared" si="15"/>
        <v/>
      </c>
      <c r="BF55" s="429" t="str">
        <f t="shared" si="16"/>
        <v/>
      </c>
      <c r="BG55" s="336"/>
      <c r="BH55" s="430" t="str">
        <f t="shared" si="17"/>
        <v/>
      </c>
    </row>
    <row r="56" spans="2:60" x14ac:dyDescent="0.2">
      <c r="B56" s="490">
        <v>48</v>
      </c>
      <c r="C56" s="640"/>
      <c r="D56" s="575"/>
      <c r="E56" s="599"/>
      <c r="F56" s="575"/>
      <c r="G56" s="575"/>
      <c r="H56" s="781"/>
      <c r="I56" s="576"/>
      <c r="J56" s="575"/>
      <c r="K56" s="924"/>
      <c r="L56" s="914">
        <f t="shared" si="11"/>
        <v>0</v>
      </c>
      <c r="M56" s="918" t="str">
        <f t="shared" si="7"/>
        <v>$O$56:$AD$56</v>
      </c>
      <c r="O56" s="584"/>
      <c r="P56" s="585"/>
      <c r="Q56" s="585"/>
      <c r="R56" s="585"/>
      <c r="S56" s="585"/>
      <c r="T56" s="585"/>
      <c r="U56" s="585"/>
      <c r="V56" s="585"/>
      <c r="W56" s="585"/>
      <c r="X56" s="585"/>
      <c r="Y56" s="585"/>
      <c r="Z56" s="585"/>
      <c r="AA56" s="585"/>
      <c r="AB56" s="585"/>
      <c r="AC56" s="585"/>
      <c r="AD56" s="586"/>
      <c r="AF56" s="421" t="str">
        <f t="shared" ca="1" si="12"/>
        <v/>
      </c>
      <c r="AG56" s="422" t="str">
        <f t="shared" si="8"/>
        <v/>
      </c>
      <c r="AH56" s="423" t="str">
        <f t="shared" si="13"/>
        <v/>
      </c>
      <c r="AI56" s="414"/>
      <c r="AJ56" s="780" t="str">
        <f t="shared" si="9"/>
        <v/>
      </c>
      <c r="AK56" s="414"/>
      <c r="AL56" s="159" t="str" cm="1">
        <f t="array" aca="1" ref="AL56" ca="1">IF(AND($L56=1,ISNUMBER(INDIRECT(ADDRESS(ROW(),COLUMN()-_shon_perc_gap)))), INDIRECT(ADDRESS(ROW(),COLUMN()-_shon_perc_gap))*(1-AL$5)*(1-$BH$5), "")</f>
        <v/>
      </c>
      <c r="AM56" s="160" t="str" cm="1">
        <f t="array" aca="1" ref="AM56" ca="1">IF(AND($L56=1,ISNUMBER(INDIRECT(ADDRESS(ROW(),COLUMN()-_shon_perc_gap)))), INDIRECT(ADDRESS(ROW(),COLUMN()-_shon_perc_gap))*(1-AM$5)*(1-$BH$5), "")</f>
        <v/>
      </c>
      <c r="AN56" s="160" t="str" cm="1">
        <f t="array" aca="1" ref="AN56" ca="1">IF(AND($L56=1,ISNUMBER(INDIRECT(ADDRESS(ROW(),COLUMN()-_shon_perc_gap)))), INDIRECT(ADDRESS(ROW(),COLUMN()-_shon_perc_gap))*(1-AN$5)*(1-$BH$5), "")</f>
        <v/>
      </c>
      <c r="AO56" s="160" t="str" cm="1">
        <f t="array" aca="1" ref="AO56" ca="1">IF(AND($L56=1,ISNUMBER(INDIRECT(ADDRESS(ROW(),COLUMN()-_shon_perc_gap)))), INDIRECT(ADDRESS(ROW(),COLUMN()-_shon_perc_gap))*(1-AO$5)*(1-$BH$5), "")</f>
        <v/>
      </c>
      <c r="AP56" s="160" t="str" cm="1">
        <f t="array" aca="1" ref="AP56" ca="1">IF(AND($L56=1,ISNUMBER(INDIRECT(ADDRESS(ROW(),COLUMN()-_shon_perc_gap)))), INDIRECT(ADDRESS(ROW(),COLUMN()-_shon_perc_gap))*(1-AP$5)*(1-$BH$5), "")</f>
        <v/>
      </c>
      <c r="AQ56" s="160" t="str" cm="1">
        <f t="array" aca="1" ref="AQ56" ca="1">IF(AND($L56=1,ISNUMBER(INDIRECT(ADDRESS(ROW(),COLUMN()-_shon_perc_gap)))), INDIRECT(ADDRESS(ROW(),COLUMN()-_shon_perc_gap))*(1-AQ$5)*(1-$BH$5), "")</f>
        <v/>
      </c>
      <c r="AR56" s="160" t="str" cm="1">
        <f t="array" aca="1" ref="AR56" ca="1">IF(AND($L56=1,ISNUMBER(INDIRECT(ADDRESS(ROW(),COLUMN()-_shon_perc_gap)))), INDIRECT(ADDRESS(ROW(),COLUMN()-_shon_perc_gap))*(1-AR$5)*(1-$BH$5), "")</f>
        <v/>
      </c>
      <c r="AS56" s="160" t="str" cm="1">
        <f t="array" aca="1" ref="AS56" ca="1">IF(AND($L56=1,ISNUMBER(INDIRECT(ADDRESS(ROW(),COLUMN()-_shon_perc_gap)))), INDIRECT(ADDRESS(ROW(),COLUMN()-_shon_perc_gap))*(1-AS$5)*(1-$BH$5), "")</f>
        <v/>
      </c>
      <c r="AT56" s="160" t="str" cm="1">
        <f t="array" aca="1" ref="AT56" ca="1">IF(AND($L56=1,ISNUMBER(INDIRECT(ADDRESS(ROW(),COLUMN()-_shon_perc_gap)))), INDIRECT(ADDRESS(ROW(),COLUMN()-_shon_perc_gap))*(1-AT$5)*(1-$BH$5), "")</f>
        <v/>
      </c>
      <c r="AU56" s="160" t="str" cm="1">
        <f t="array" aca="1" ref="AU56" ca="1">IF(AND($L56=1,ISNUMBER(INDIRECT(ADDRESS(ROW(),COLUMN()-_shon_perc_gap)))), INDIRECT(ADDRESS(ROW(),COLUMN()-_shon_perc_gap))*(1-AU$5)*(1-$BH$5), "")</f>
        <v/>
      </c>
      <c r="AV56" s="160" t="str" cm="1">
        <f t="array" aca="1" ref="AV56" ca="1">IF(AND($L56=1,ISNUMBER(INDIRECT(ADDRESS(ROW(),COLUMN()-_shon_perc_gap)))), INDIRECT(ADDRESS(ROW(),COLUMN()-_shon_perc_gap))*(1-AV$5)*(1-$BH$5), "")</f>
        <v/>
      </c>
      <c r="AW56" s="160" t="str" cm="1">
        <f t="array" aca="1" ref="AW56" ca="1">IF(AND($L56=1,ISNUMBER(INDIRECT(ADDRESS(ROW(),COLUMN()-_shon_perc_gap)))), INDIRECT(ADDRESS(ROW(),COLUMN()-_shon_perc_gap))*(1-AW$5)*(1-$BH$5), "")</f>
        <v/>
      </c>
      <c r="AX56" s="160" t="str" cm="1">
        <f t="array" aca="1" ref="AX56" ca="1">IF(AND($L56=1,ISNUMBER(INDIRECT(ADDRESS(ROW(),COLUMN()-_shon_perc_gap)))), INDIRECT(ADDRESS(ROW(),COLUMN()-_shon_perc_gap))*(1-AX$5)*(1-$BH$5), "")</f>
        <v/>
      </c>
      <c r="AY56" s="160" t="str" cm="1">
        <f t="array" aca="1" ref="AY56" ca="1">IF(AND($L56=1,ISNUMBER(INDIRECT(ADDRESS(ROW(),COLUMN()-_shon_perc_gap)))), INDIRECT(ADDRESS(ROW(),COLUMN()-_shon_perc_gap))*(1-AY$5)*(1-$BH$5), "")</f>
        <v/>
      </c>
      <c r="AZ56" s="160" t="str" cm="1">
        <f t="array" aca="1" ref="AZ56" ca="1">IF(AND($L56=1,ISNUMBER(INDIRECT(ADDRESS(ROW(),COLUMN()-_shon_perc_gap)))), INDIRECT(ADDRESS(ROW(),COLUMN()-_shon_perc_gap))*(1-AZ$5)*(1-$BH$5), "")</f>
        <v/>
      </c>
      <c r="BA56" s="161" t="str" cm="1">
        <f t="array" aca="1" ref="BA56" ca="1">IF(AND($L56=1,ISNUMBER(INDIRECT(ADDRESS(ROW(),COLUMN()-_shon_perc_gap)))), INDIRECT(ADDRESS(ROW(),COLUMN()-_shon_perc_gap))*(1-BA$5)*(1-$BH$5), "")</f>
        <v/>
      </c>
      <c r="BB56" s="414"/>
      <c r="BC56" s="398" t="str">
        <f t="shared" si="10"/>
        <v/>
      </c>
      <c r="BD56" s="247" t="str">
        <f t="shared" si="14"/>
        <v/>
      </c>
      <c r="BE56" s="428" t="str">
        <f t="shared" si="15"/>
        <v/>
      </c>
      <c r="BF56" s="429" t="str">
        <f t="shared" si="16"/>
        <v/>
      </c>
      <c r="BG56" s="336"/>
      <c r="BH56" s="430" t="str">
        <f t="shared" si="17"/>
        <v/>
      </c>
    </row>
    <row r="57" spans="2:60" x14ac:dyDescent="0.2">
      <c r="B57" s="490">
        <v>49</v>
      </c>
      <c r="C57" s="640"/>
      <c r="D57" s="575"/>
      <c r="E57" s="599"/>
      <c r="F57" s="575"/>
      <c r="G57" s="575"/>
      <c r="H57" s="781"/>
      <c r="I57" s="576"/>
      <c r="J57" s="575"/>
      <c r="K57" s="924"/>
      <c r="L57" s="914">
        <f t="shared" si="11"/>
        <v>0</v>
      </c>
      <c r="M57" s="918" t="str">
        <f t="shared" si="7"/>
        <v>$O$57:$AD$57</v>
      </c>
      <c r="O57" s="584"/>
      <c r="P57" s="585"/>
      <c r="Q57" s="585"/>
      <c r="R57" s="585"/>
      <c r="S57" s="585"/>
      <c r="T57" s="585"/>
      <c r="U57" s="585"/>
      <c r="V57" s="585"/>
      <c r="W57" s="585"/>
      <c r="X57" s="585"/>
      <c r="Y57" s="585"/>
      <c r="Z57" s="585"/>
      <c r="AA57" s="585"/>
      <c r="AB57" s="585"/>
      <c r="AC57" s="585"/>
      <c r="AD57" s="586"/>
      <c r="AF57" s="421" t="str">
        <f t="shared" ca="1" si="12"/>
        <v/>
      </c>
      <c r="AG57" s="422" t="str">
        <f t="shared" si="8"/>
        <v/>
      </c>
      <c r="AH57" s="423" t="str">
        <f t="shared" si="13"/>
        <v/>
      </c>
      <c r="AI57" s="414"/>
      <c r="AJ57" s="780" t="str">
        <f t="shared" si="9"/>
        <v/>
      </c>
      <c r="AK57" s="414"/>
      <c r="AL57" s="159" t="str" cm="1">
        <f t="array" aca="1" ref="AL57" ca="1">IF(AND($L57=1,ISNUMBER(INDIRECT(ADDRESS(ROW(),COLUMN()-_shon_perc_gap)))), INDIRECT(ADDRESS(ROW(),COLUMN()-_shon_perc_gap))*(1-AL$5)*(1-$BH$5), "")</f>
        <v/>
      </c>
      <c r="AM57" s="160" t="str" cm="1">
        <f t="array" aca="1" ref="AM57" ca="1">IF(AND($L57=1,ISNUMBER(INDIRECT(ADDRESS(ROW(),COLUMN()-_shon_perc_gap)))), INDIRECT(ADDRESS(ROW(),COLUMN()-_shon_perc_gap))*(1-AM$5)*(1-$BH$5), "")</f>
        <v/>
      </c>
      <c r="AN57" s="160" t="str" cm="1">
        <f t="array" aca="1" ref="AN57" ca="1">IF(AND($L57=1,ISNUMBER(INDIRECT(ADDRESS(ROW(),COLUMN()-_shon_perc_gap)))), INDIRECT(ADDRESS(ROW(),COLUMN()-_shon_perc_gap))*(1-AN$5)*(1-$BH$5), "")</f>
        <v/>
      </c>
      <c r="AO57" s="160" t="str" cm="1">
        <f t="array" aca="1" ref="AO57" ca="1">IF(AND($L57=1,ISNUMBER(INDIRECT(ADDRESS(ROW(),COLUMN()-_shon_perc_gap)))), INDIRECT(ADDRESS(ROW(),COLUMN()-_shon_perc_gap))*(1-AO$5)*(1-$BH$5), "")</f>
        <v/>
      </c>
      <c r="AP57" s="160" t="str" cm="1">
        <f t="array" aca="1" ref="AP57" ca="1">IF(AND($L57=1,ISNUMBER(INDIRECT(ADDRESS(ROW(),COLUMN()-_shon_perc_gap)))), INDIRECT(ADDRESS(ROW(),COLUMN()-_shon_perc_gap))*(1-AP$5)*(1-$BH$5), "")</f>
        <v/>
      </c>
      <c r="AQ57" s="160" t="str" cm="1">
        <f t="array" aca="1" ref="AQ57" ca="1">IF(AND($L57=1,ISNUMBER(INDIRECT(ADDRESS(ROW(),COLUMN()-_shon_perc_gap)))), INDIRECT(ADDRESS(ROW(),COLUMN()-_shon_perc_gap))*(1-AQ$5)*(1-$BH$5), "")</f>
        <v/>
      </c>
      <c r="AR57" s="160" t="str" cm="1">
        <f t="array" aca="1" ref="AR57" ca="1">IF(AND($L57=1,ISNUMBER(INDIRECT(ADDRESS(ROW(),COLUMN()-_shon_perc_gap)))), INDIRECT(ADDRESS(ROW(),COLUMN()-_shon_perc_gap))*(1-AR$5)*(1-$BH$5), "")</f>
        <v/>
      </c>
      <c r="AS57" s="160" t="str" cm="1">
        <f t="array" aca="1" ref="AS57" ca="1">IF(AND($L57=1,ISNUMBER(INDIRECT(ADDRESS(ROW(),COLUMN()-_shon_perc_gap)))), INDIRECT(ADDRESS(ROW(),COLUMN()-_shon_perc_gap))*(1-AS$5)*(1-$BH$5), "")</f>
        <v/>
      </c>
      <c r="AT57" s="160" t="str" cm="1">
        <f t="array" aca="1" ref="AT57" ca="1">IF(AND($L57=1,ISNUMBER(INDIRECT(ADDRESS(ROW(),COLUMN()-_shon_perc_gap)))), INDIRECT(ADDRESS(ROW(),COLUMN()-_shon_perc_gap))*(1-AT$5)*(1-$BH$5), "")</f>
        <v/>
      </c>
      <c r="AU57" s="160" t="str" cm="1">
        <f t="array" aca="1" ref="AU57" ca="1">IF(AND($L57=1,ISNUMBER(INDIRECT(ADDRESS(ROW(),COLUMN()-_shon_perc_gap)))), INDIRECT(ADDRESS(ROW(),COLUMN()-_shon_perc_gap))*(1-AU$5)*(1-$BH$5), "")</f>
        <v/>
      </c>
      <c r="AV57" s="160" t="str" cm="1">
        <f t="array" aca="1" ref="AV57" ca="1">IF(AND($L57=1,ISNUMBER(INDIRECT(ADDRESS(ROW(),COLUMN()-_shon_perc_gap)))), INDIRECT(ADDRESS(ROW(),COLUMN()-_shon_perc_gap))*(1-AV$5)*(1-$BH$5), "")</f>
        <v/>
      </c>
      <c r="AW57" s="160" t="str" cm="1">
        <f t="array" aca="1" ref="AW57" ca="1">IF(AND($L57=1,ISNUMBER(INDIRECT(ADDRESS(ROW(),COLUMN()-_shon_perc_gap)))), INDIRECT(ADDRESS(ROW(),COLUMN()-_shon_perc_gap))*(1-AW$5)*(1-$BH$5), "")</f>
        <v/>
      </c>
      <c r="AX57" s="160" t="str" cm="1">
        <f t="array" aca="1" ref="AX57" ca="1">IF(AND($L57=1,ISNUMBER(INDIRECT(ADDRESS(ROW(),COLUMN()-_shon_perc_gap)))), INDIRECT(ADDRESS(ROW(),COLUMN()-_shon_perc_gap))*(1-AX$5)*(1-$BH$5), "")</f>
        <v/>
      </c>
      <c r="AY57" s="160" t="str" cm="1">
        <f t="array" aca="1" ref="AY57" ca="1">IF(AND($L57=1,ISNUMBER(INDIRECT(ADDRESS(ROW(),COLUMN()-_shon_perc_gap)))), INDIRECT(ADDRESS(ROW(),COLUMN()-_shon_perc_gap))*(1-AY$5)*(1-$BH$5), "")</f>
        <v/>
      </c>
      <c r="AZ57" s="160" t="str" cm="1">
        <f t="array" aca="1" ref="AZ57" ca="1">IF(AND($L57=1,ISNUMBER(INDIRECT(ADDRESS(ROW(),COLUMN()-_shon_perc_gap)))), INDIRECT(ADDRESS(ROW(),COLUMN()-_shon_perc_gap))*(1-AZ$5)*(1-$BH$5), "")</f>
        <v/>
      </c>
      <c r="BA57" s="161" t="str" cm="1">
        <f t="array" aca="1" ref="BA57" ca="1">IF(AND($L57=1,ISNUMBER(INDIRECT(ADDRESS(ROW(),COLUMN()-_shon_perc_gap)))), INDIRECT(ADDRESS(ROW(),COLUMN()-_shon_perc_gap))*(1-BA$5)*(1-$BH$5), "")</f>
        <v/>
      </c>
      <c r="BB57" s="414"/>
      <c r="BC57" s="398" t="str">
        <f t="shared" si="10"/>
        <v/>
      </c>
      <c r="BD57" s="247" t="str">
        <f t="shared" si="14"/>
        <v/>
      </c>
      <c r="BE57" s="428" t="str">
        <f t="shared" si="15"/>
        <v/>
      </c>
      <c r="BF57" s="429" t="str">
        <f t="shared" si="16"/>
        <v/>
      </c>
      <c r="BG57" s="336"/>
      <c r="BH57" s="430" t="str">
        <f t="shared" si="17"/>
        <v/>
      </c>
    </row>
    <row r="58" spans="2:60" x14ac:dyDescent="0.2">
      <c r="B58" s="490">
        <v>50</v>
      </c>
      <c r="C58" s="640"/>
      <c r="D58" s="575"/>
      <c r="E58" s="599"/>
      <c r="F58" s="575"/>
      <c r="G58" s="575"/>
      <c r="H58" s="781"/>
      <c r="I58" s="576"/>
      <c r="J58" s="575"/>
      <c r="K58" s="924"/>
      <c r="L58" s="914">
        <f t="shared" si="11"/>
        <v>0</v>
      </c>
      <c r="M58" s="918" t="str">
        <f t="shared" si="7"/>
        <v>$O$58:$AD$58</v>
      </c>
      <c r="O58" s="584"/>
      <c r="P58" s="585"/>
      <c r="Q58" s="585"/>
      <c r="R58" s="585"/>
      <c r="S58" s="585"/>
      <c r="T58" s="585"/>
      <c r="U58" s="585"/>
      <c r="V58" s="585"/>
      <c r="W58" s="585"/>
      <c r="X58" s="585"/>
      <c r="Y58" s="585"/>
      <c r="Z58" s="585"/>
      <c r="AA58" s="585"/>
      <c r="AB58" s="585"/>
      <c r="AC58" s="585"/>
      <c r="AD58" s="586"/>
      <c r="AF58" s="421" t="str">
        <f t="shared" ca="1" si="12"/>
        <v/>
      </c>
      <c r="AG58" s="422" t="str">
        <f t="shared" si="8"/>
        <v/>
      </c>
      <c r="AH58" s="423" t="str">
        <f t="shared" si="13"/>
        <v/>
      </c>
      <c r="AI58" s="414"/>
      <c r="AJ58" s="780" t="str">
        <f t="shared" si="9"/>
        <v/>
      </c>
      <c r="AK58" s="414"/>
      <c r="AL58" s="159" t="str" cm="1">
        <f t="array" aca="1" ref="AL58" ca="1">IF(AND($L58=1,ISNUMBER(INDIRECT(ADDRESS(ROW(),COLUMN()-_shon_perc_gap)))), INDIRECT(ADDRESS(ROW(),COLUMN()-_shon_perc_gap))*(1-AL$5)*(1-$BH$5), "")</f>
        <v/>
      </c>
      <c r="AM58" s="160" t="str" cm="1">
        <f t="array" aca="1" ref="AM58" ca="1">IF(AND($L58=1,ISNUMBER(INDIRECT(ADDRESS(ROW(),COLUMN()-_shon_perc_gap)))), INDIRECT(ADDRESS(ROW(),COLUMN()-_shon_perc_gap))*(1-AM$5)*(1-$BH$5), "")</f>
        <v/>
      </c>
      <c r="AN58" s="160" t="str" cm="1">
        <f t="array" aca="1" ref="AN58" ca="1">IF(AND($L58=1,ISNUMBER(INDIRECT(ADDRESS(ROW(),COLUMN()-_shon_perc_gap)))), INDIRECT(ADDRESS(ROW(),COLUMN()-_shon_perc_gap))*(1-AN$5)*(1-$BH$5), "")</f>
        <v/>
      </c>
      <c r="AO58" s="160" t="str" cm="1">
        <f t="array" aca="1" ref="AO58" ca="1">IF(AND($L58=1,ISNUMBER(INDIRECT(ADDRESS(ROW(),COLUMN()-_shon_perc_gap)))), INDIRECT(ADDRESS(ROW(),COLUMN()-_shon_perc_gap))*(1-AO$5)*(1-$BH$5), "")</f>
        <v/>
      </c>
      <c r="AP58" s="160" t="str" cm="1">
        <f t="array" aca="1" ref="AP58" ca="1">IF(AND($L58=1,ISNUMBER(INDIRECT(ADDRESS(ROW(),COLUMN()-_shon_perc_gap)))), INDIRECT(ADDRESS(ROW(),COLUMN()-_shon_perc_gap))*(1-AP$5)*(1-$BH$5), "")</f>
        <v/>
      </c>
      <c r="AQ58" s="160" t="str" cm="1">
        <f t="array" aca="1" ref="AQ58" ca="1">IF(AND($L58=1,ISNUMBER(INDIRECT(ADDRESS(ROW(),COLUMN()-_shon_perc_gap)))), INDIRECT(ADDRESS(ROW(),COLUMN()-_shon_perc_gap))*(1-AQ$5)*(1-$BH$5), "")</f>
        <v/>
      </c>
      <c r="AR58" s="160" t="str" cm="1">
        <f t="array" aca="1" ref="AR58" ca="1">IF(AND($L58=1,ISNUMBER(INDIRECT(ADDRESS(ROW(),COLUMN()-_shon_perc_gap)))), INDIRECT(ADDRESS(ROW(),COLUMN()-_shon_perc_gap))*(1-AR$5)*(1-$BH$5), "")</f>
        <v/>
      </c>
      <c r="AS58" s="160" t="str" cm="1">
        <f t="array" aca="1" ref="AS58" ca="1">IF(AND($L58=1,ISNUMBER(INDIRECT(ADDRESS(ROW(),COLUMN()-_shon_perc_gap)))), INDIRECT(ADDRESS(ROW(),COLUMN()-_shon_perc_gap))*(1-AS$5)*(1-$BH$5), "")</f>
        <v/>
      </c>
      <c r="AT58" s="160" t="str" cm="1">
        <f t="array" aca="1" ref="AT58" ca="1">IF(AND($L58=1,ISNUMBER(INDIRECT(ADDRESS(ROW(),COLUMN()-_shon_perc_gap)))), INDIRECT(ADDRESS(ROW(),COLUMN()-_shon_perc_gap))*(1-AT$5)*(1-$BH$5), "")</f>
        <v/>
      </c>
      <c r="AU58" s="160" t="str" cm="1">
        <f t="array" aca="1" ref="AU58" ca="1">IF(AND($L58=1,ISNUMBER(INDIRECT(ADDRESS(ROW(),COLUMN()-_shon_perc_gap)))), INDIRECT(ADDRESS(ROW(),COLUMN()-_shon_perc_gap))*(1-AU$5)*(1-$BH$5), "")</f>
        <v/>
      </c>
      <c r="AV58" s="160" t="str" cm="1">
        <f t="array" aca="1" ref="AV58" ca="1">IF(AND($L58=1,ISNUMBER(INDIRECT(ADDRESS(ROW(),COLUMN()-_shon_perc_gap)))), INDIRECT(ADDRESS(ROW(),COLUMN()-_shon_perc_gap))*(1-AV$5)*(1-$BH$5), "")</f>
        <v/>
      </c>
      <c r="AW58" s="160" t="str" cm="1">
        <f t="array" aca="1" ref="AW58" ca="1">IF(AND($L58=1,ISNUMBER(INDIRECT(ADDRESS(ROW(),COLUMN()-_shon_perc_gap)))), INDIRECT(ADDRESS(ROW(),COLUMN()-_shon_perc_gap))*(1-AW$5)*(1-$BH$5), "")</f>
        <v/>
      </c>
      <c r="AX58" s="160" t="str" cm="1">
        <f t="array" aca="1" ref="AX58" ca="1">IF(AND($L58=1,ISNUMBER(INDIRECT(ADDRESS(ROW(),COLUMN()-_shon_perc_gap)))), INDIRECT(ADDRESS(ROW(),COLUMN()-_shon_perc_gap))*(1-AX$5)*(1-$BH$5), "")</f>
        <v/>
      </c>
      <c r="AY58" s="160" t="str" cm="1">
        <f t="array" aca="1" ref="AY58" ca="1">IF(AND($L58=1,ISNUMBER(INDIRECT(ADDRESS(ROW(),COLUMN()-_shon_perc_gap)))), INDIRECT(ADDRESS(ROW(),COLUMN()-_shon_perc_gap))*(1-AY$5)*(1-$BH$5), "")</f>
        <v/>
      </c>
      <c r="AZ58" s="160" t="str" cm="1">
        <f t="array" aca="1" ref="AZ58" ca="1">IF(AND($L58=1,ISNUMBER(INDIRECT(ADDRESS(ROW(),COLUMN()-_shon_perc_gap)))), INDIRECT(ADDRESS(ROW(),COLUMN()-_shon_perc_gap))*(1-AZ$5)*(1-$BH$5), "")</f>
        <v/>
      </c>
      <c r="BA58" s="161" t="str" cm="1">
        <f t="array" aca="1" ref="BA58" ca="1">IF(AND($L58=1,ISNUMBER(INDIRECT(ADDRESS(ROW(),COLUMN()-_shon_perc_gap)))), INDIRECT(ADDRESS(ROW(),COLUMN()-_shon_perc_gap))*(1-BA$5)*(1-$BH$5), "")</f>
        <v/>
      </c>
      <c r="BB58" s="414"/>
      <c r="BC58" s="398" t="str">
        <f t="shared" si="10"/>
        <v/>
      </c>
      <c r="BD58" s="247" t="str">
        <f t="shared" si="14"/>
        <v/>
      </c>
      <c r="BE58" s="428" t="str">
        <f t="shared" si="15"/>
        <v/>
      </c>
      <c r="BF58" s="429" t="str">
        <f t="shared" si="16"/>
        <v/>
      </c>
      <c r="BG58" s="336"/>
      <c r="BH58" s="430" t="str">
        <f t="shared" si="17"/>
        <v/>
      </c>
    </row>
    <row r="59" spans="2:60" x14ac:dyDescent="0.2">
      <c r="B59" s="490">
        <v>51</v>
      </c>
      <c r="C59" s="640"/>
      <c r="D59" s="575"/>
      <c r="E59" s="599"/>
      <c r="F59" s="575"/>
      <c r="G59" s="575"/>
      <c r="H59" s="781"/>
      <c r="I59" s="576"/>
      <c r="J59" s="575"/>
      <c r="K59" s="924"/>
      <c r="L59" s="914">
        <f t="shared" si="11"/>
        <v>0</v>
      </c>
      <c r="M59" s="918" t="str">
        <f t="shared" si="7"/>
        <v>$O$59:$AD$59</v>
      </c>
      <c r="O59" s="584"/>
      <c r="P59" s="585"/>
      <c r="Q59" s="585"/>
      <c r="R59" s="585"/>
      <c r="S59" s="585"/>
      <c r="T59" s="585"/>
      <c r="U59" s="585"/>
      <c r="V59" s="585"/>
      <c r="W59" s="585"/>
      <c r="X59" s="585"/>
      <c r="Y59" s="585"/>
      <c r="Z59" s="585"/>
      <c r="AA59" s="585"/>
      <c r="AB59" s="585"/>
      <c r="AC59" s="585"/>
      <c r="AD59" s="586"/>
      <c r="AF59" s="421" t="str">
        <f t="shared" ca="1" si="12"/>
        <v/>
      </c>
      <c r="AG59" s="422" t="str">
        <f t="shared" si="8"/>
        <v/>
      </c>
      <c r="AH59" s="423" t="str">
        <f t="shared" si="13"/>
        <v/>
      </c>
      <c r="AI59" s="414"/>
      <c r="AJ59" s="780" t="str">
        <f t="shared" si="9"/>
        <v/>
      </c>
      <c r="AK59" s="414"/>
      <c r="AL59" s="159" t="str" cm="1">
        <f t="array" aca="1" ref="AL59" ca="1">IF(AND($L59=1,ISNUMBER(INDIRECT(ADDRESS(ROW(),COLUMN()-_shon_perc_gap)))), INDIRECT(ADDRESS(ROW(),COLUMN()-_shon_perc_gap))*(1-AL$5)*(1-$BH$5), "")</f>
        <v/>
      </c>
      <c r="AM59" s="160" t="str" cm="1">
        <f t="array" aca="1" ref="AM59" ca="1">IF(AND($L59=1,ISNUMBER(INDIRECT(ADDRESS(ROW(),COLUMN()-_shon_perc_gap)))), INDIRECT(ADDRESS(ROW(),COLUMN()-_shon_perc_gap))*(1-AM$5)*(1-$BH$5), "")</f>
        <v/>
      </c>
      <c r="AN59" s="160" t="str" cm="1">
        <f t="array" aca="1" ref="AN59" ca="1">IF(AND($L59=1,ISNUMBER(INDIRECT(ADDRESS(ROW(),COLUMN()-_shon_perc_gap)))), INDIRECT(ADDRESS(ROW(),COLUMN()-_shon_perc_gap))*(1-AN$5)*(1-$BH$5), "")</f>
        <v/>
      </c>
      <c r="AO59" s="160" t="str" cm="1">
        <f t="array" aca="1" ref="AO59" ca="1">IF(AND($L59=1,ISNUMBER(INDIRECT(ADDRESS(ROW(),COLUMN()-_shon_perc_gap)))), INDIRECT(ADDRESS(ROW(),COLUMN()-_shon_perc_gap))*(1-AO$5)*(1-$BH$5), "")</f>
        <v/>
      </c>
      <c r="AP59" s="160" t="str" cm="1">
        <f t="array" aca="1" ref="AP59" ca="1">IF(AND($L59=1,ISNUMBER(INDIRECT(ADDRESS(ROW(),COLUMN()-_shon_perc_gap)))), INDIRECT(ADDRESS(ROW(),COLUMN()-_shon_perc_gap))*(1-AP$5)*(1-$BH$5), "")</f>
        <v/>
      </c>
      <c r="AQ59" s="160" t="str" cm="1">
        <f t="array" aca="1" ref="AQ59" ca="1">IF(AND($L59=1,ISNUMBER(INDIRECT(ADDRESS(ROW(),COLUMN()-_shon_perc_gap)))), INDIRECT(ADDRESS(ROW(),COLUMN()-_shon_perc_gap))*(1-AQ$5)*(1-$BH$5), "")</f>
        <v/>
      </c>
      <c r="AR59" s="160" t="str" cm="1">
        <f t="array" aca="1" ref="AR59" ca="1">IF(AND($L59=1,ISNUMBER(INDIRECT(ADDRESS(ROW(),COLUMN()-_shon_perc_gap)))), INDIRECT(ADDRESS(ROW(),COLUMN()-_shon_perc_gap))*(1-AR$5)*(1-$BH$5), "")</f>
        <v/>
      </c>
      <c r="AS59" s="160" t="str" cm="1">
        <f t="array" aca="1" ref="AS59" ca="1">IF(AND($L59=1,ISNUMBER(INDIRECT(ADDRESS(ROW(),COLUMN()-_shon_perc_gap)))), INDIRECT(ADDRESS(ROW(),COLUMN()-_shon_perc_gap))*(1-AS$5)*(1-$BH$5), "")</f>
        <v/>
      </c>
      <c r="AT59" s="160" t="str" cm="1">
        <f t="array" aca="1" ref="AT59" ca="1">IF(AND($L59=1,ISNUMBER(INDIRECT(ADDRESS(ROW(),COLUMN()-_shon_perc_gap)))), INDIRECT(ADDRESS(ROW(),COLUMN()-_shon_perc_gap))*(1-AT$5)*(1-$BH$5), "")</f>
        <v/>
      </c>
      <c r="AU59" s="160" t="str" cm="1">
        <f t="array" aca="1" ref="AU59" ca="1">IF(AND($L59=1,ISNUMBER(INDIRECT(ADDRESS(ROW(),COLUMN()-_shon_perc_gap)))), INDIRECT(ADDRESS(ROW(),COLUMN()-_shon_perc_gap))*(1-AU$5)*(1-$BH$5), "")</f>
        <v/>
      </c>
      <c r="AV59" s="160" t="str" cm="1">
        <f t="array" aca="1" ref="AV59" ca="1">IF(AND($L59=1,ISNUMBER(INDIRECT(ADDRESS(ROW(),COLUMN()-_shon_perc_gap)))), INDIRECT(ADDRESS(ROW(),COLUMN()-_shon_perc_gap))*(1-AV$5)*(1-$BH$5), "")</f>
        <v/>
      </c>
      <c r="AW59" s="160" t="str" cm="1">
        <f t="array" aca="1" ref="AW59" ca="1">IF(AND($L59=1,ISNUMBER(INDIRECT(ADDRESS(ROW(),COLUMN()-_shon_perc_gap)))), INDIRECT(ADDRESS(ROW(),COLUMN()-_shon_perc_gap))*(1-AW$5)*(1-$BH$5), "")</f>
        <v/>
      </c>
      <c r="AX59" s="160" t="str" cm="1">
        <f t="array" aca="1" ref="AX59" ca="1">IF(AND($L59=1,ISNUMBER(INDIRECT(ADDRESS(ROW(),COLUMN()-_shon_perc_gap)))), INDIRECT(ADDRESS(ROW(),COLUMN()-_shon_perc_gap))*(1-AX$5)*(1-$BH$5), "")</f>
        <v/>
      </c>
      <c r="AY59" s="160" t="str" cm="1">
        <f t="array" aca="1" ref="AY59" ca="1">IF(AND($L59=1,ISNUMBER(INDIRECT(ADDRESS(ROW(),COLUMN()-_shon_perc_gap)))), INDIRECT(ADDRESS(ROW(),COLUMN()-_shon_perc_gap))*(1-AY$5)*(1-$BH$5), "")</f>
        <v/>
      </c>
      <c r="AZ59" s="160" t="str" cm="1">
        <f t="array" aca="1" ref="AZ59" ca="1">IF(AND($L59=1,ISNUMBER(INDIRECT(ADDRESS(ROW(),COLUMN()-_shon_perc_gap)))), INDIRECT(ADDRESS(ROW(),COLUMN()-_shon_perc_gap))*(1-AZ$5)*(1-$BH$5), "")</f>
        <v/>
      </c>
      <c r="BA59" s="161" t="str" cm="1">
        <f t="array" aca="1" ref="BA59" ca="1">IF(AND($L59=1,ISNUMBER(INDIRECT(ADDRESS(ROW(),COLUMN()-_shon_perc_gap)))), INDIRECT(ADDRESS(ROW(),COLUMN()-_shon_perc_gap))*(1-BA$5)*(1-$BH$5), "")</f>
        <v/>
      </c>
      <c r="BB59" s="414"/>
      <c r="BC59" s="398" t="str">
        <f t="shared" si="10"/>
        <v/>
      </c>
      <c r="BD59" s="247" t="str">
        <f t="shared" si="14"/>
        <v/>
      </c>
      <c r="BE59" s="428" t="str">
        <f t="shared" si="15"/>
        <v/>
      </c>
      <c r="BF59" s="429" t="str">
        <f t="shared" si="16"/>
        <v/>
      </c>
      <c r="BG59" s="336"/>
      <c r="BH59" s="430" t="str">
        <f t="shared" si="17"/>
        <v/>
      </c>
    </row>
    <row r="60" spans="2:60" x14ac:dyDescent="0.2">
      <c r="B60" s="490">
        <v>52</v>
      </c>
      <c r="C60" s="640"/>
      <c r="D60" s="575"/>
      <c r="E60" s="599"/>
      <c r="F60" s="575"/>
      <c r="G60" s="575"/>
      <c r="H60" s="781"/>
      <c r="I60" s="576"/>
      <c r="J60" s="575"/>
      <c r="K60" s="924"/>
      <c r="L60" s="914">
        <f t="shared" si="11"/>
        <v>0</v>
      </c>
      <c r="M60" s="918" t="str">
        <f t="shared" si="7"/>
        <v>$O$60:$AD$60</v>
      </c>
      <c r="O60" s="584"/>
      <c r="P60" s="585"/>
      <c r="Q60" s="585"/>
      <c r="R60" s="585"/>
      <c r="S60" s="585"/>
      <c r="T60" s="585"/>
      <c r="U60" s="585"/>
      <c r="V60" s="585"/>
      <c r="W60" s="585"/>
      <c r="X60" s="585"/>
      <c r="Y60" s="585"/>
      <c r="Z60" s="585"/>
      <c r="AA60" s="585"/>
      <c r="AB60" s="585"/>
      <c r="AC60" s="585"/>
      <c r="AD60" s="586"/>
      <c r="AF60" s="421" t="str">
        <f t="shared" ca="1" si="12"/>
        <v/>
      </c>
      <c r="AG60" s="422" t="str">
        <f t="shared" si="8"/>
        <v/>
      </c>
      <c r="AH60" s="423" t="str">
        <f t="shared" si="13"/>
        <v/>
      </c>
      <c r="AI60" s="414"/>
      <c r="AJ60" s="780" t="str">
        <f t="shared" si="9"/>
        <v/>
      </c>
      <c r="AK60" s="414"/>
      <c r="AL60" s="159" t="str" cm="1">
        <f t="array" aca="1" ref="AL60" ca="1">IF(AND($L60=1,ISNUMBER(INDIRECT(ADDRESS(ROW(),COLUMN()-_shon_perc_gap)))), INDIRECT(ADDRESS(ROW(),COLUMN()-_shon_perc_gap))*(1-AL$5)*(1-$BH$5), "")</f>
        <v/>
      </c>
      <c r="AM60" s="160" t="str" cm="1">
        <f t="array" aca="1" ref="AM60" ca="1">IF(AND($L60=1,ISNUMBER(INDIRECT(ADDRESS(ROW(),COLUMN()-_shon_perc_gap)))), INDIRECT(ADDRESS(ROW(),COLUMN()-_shon_perc_gap))*(1-AM$5)*(1-$BH$5), "")</f>
        <v/>
      </c>
      <c r="AN60" s="160" t="str" cm="1">
        <f t="array" aca="1" ref="AN60" ca="1">IF(AND($L60=1,ISNUMBER(INDIRECT(ADDRESS(ROW(),COLUMN()-_shon_perc_gap)))), INDIRECT(ADDRESS(ROW(),COLUMN()-_shon_perc_gap))*(1-AN$5)*(1-$BH$5), "")</f>
        <v/>
      </c>
      <c r="AO60" s="160" t="str" cm="1">
        <f t="array" aca="1" ref="AO60" ca="1">IF(AND($L60=1,ISNUMBER(INDIRECT(ADDRESS(ROW(),COLUMN()-_shon_perc_gap)))), INDIRECT(ADDRESS(ROW(),COLUMN()-_shon_perc_gap))*(1-AO$5)*(1-$BH$5), "")</f>
        <v/>
      </c>
      <c r="AP60" s="160" t="str" cm="1">
        <f t="array" aca="1" ref="AP60" ca="1">IF(AND($L60=1,ISNUMBER(INDIRECT(ADDRESS(ROW(),COLUMN()-_shon_perc_gap)))), INDIRECT(ADDRESS(ROW(),COLUMN()-_shon_perc_gap))*(1-AP$5)*(1-$BH$5), "")</f>
        <v/>
      </c>
      <c r="AQ60" s="160" t="str" cm="1">
        <f t="array" aca="1" ref="AQ60" ca="1">IF(AND($L60=1,ISNUMBER(INDIRECT(ADDRESS(ROW(),COLUMN()-_shon_perc_gap)))), INDIRECT(ADDRESS(ROW(),COLUMN()-_shon_perc_gap))*(1-AQ$5)*(1-$BH$5), "")</f>
        <v/>
      </c>
      <c r="AR60" s="160" t="str" cm="1">
        <f t="array" aca="1" ref="AR60" ca="1">IF(AND($L60=1,ISNUMBER(INDIRECT(ADDRESS(ROW(),COLUMN()-_shon_perc_gap)))), INDIRECT(ADDRESS(ROW(),COLUMN()-_shon_perc_gap))*(1-AR$5)*(1-$BH$5), "")</f>
        <v/>
      </c>
      <c r="AS60" s="160" t="str" cm="1">
        <f t="array" aca="1" ref="AS60" ca="1">IF(AND($L60=1,ISNUMBER(INDIRECT(ADDRESS(ROW(),COLUMN()-_shon_perc_gap)))), INDIRECT(ADDRESS(ROW(),COLUMN()-_shon_perc_gap))*(1-AS$5)*(1-$BH$5), "")</f>
        <v/>
      </c>
      <c r="AT60" s="160" t="str" cm="1">
        <f t="array" aca="1" ref="AT60" ca="1">IF(AND($L60=1,ISNUMBER(INDIRECT(ADDRESS(ROW(),COLUMN()-_shon_perc_gap)))), INDIRECT(ADDRESS(ROW(),COLUMN()-_shon_perc_gap))*(1-AT$5)*(1-$BH$5), "")</f>
        <v/>
      </c>
      <c r="AU60" s="160" t="str" cm="1">
        <f t="array" aca="1" ref="AU60" ca="1">IF(AND($L60=1,ISNUMBER(INDIRECT(ADDRESS(ROW(),COLUMN()-_shon_perc_gap)))), INDIRECT(ADDRESS(ROW(),COLUMN()-_shon_perc_gap))*(1-AU$5)*(1-$BH$5), "")</f>
        <v/>
      </c>
      <c r="AV60" s="160" t="str" cm="1">
        <f t="array" aca="1" ref="AV60" ca="1">IF(AND($L60=1,ISNUMBER(INDIRECT(ADDRESS(ROW(),COLUMN()-_shon_perc_gap)))), INDIRECT(ADDRESS(ROW(),COLUMN()-_shon_perc_gap))*(1-AV$5)*(1-$BH$5), "")</f>
        <v/>
      </c>
      <c r="AW60" s="160" t="str" cm="1">
        <f t="array" aca="1" ref="AW60" ca="1">IF(AND($L60=1,ISNUMBER(INDIRECT(ADDRESS(ROW(),COLUMN()-_shon_perc_gap)))), INDIRECT(ADDRESS(ROW(),COLUMN()-_shon_perc_gap))*(1-AW$5)*(1-$BH$5), "")</f>
        <v/>
      </c>
      <c r="AX60" s="160" t="str" cm="1">
        <f t="array" aca="1" ref="AX60" ca="1">IF(AND($L60=1,ISNUMBER(INDIRECT(ADDRESS(ROW(),COLUMN()-_shon_perc_gap)))), INDIRECT(ADDRESS(ROW(),COLUMN()-_shon_perc_gap))*(1-AX$5)*(1-$BH$5), "")</f>
        <v/>
      </c>
      <c r="AY60" s="160" t="str" cm="1">
        <f t="array" aca="1" ref="AY60" ca="1">IF(AND($L60=1,ISNUMBER(INDIRECT(ADDRESS(ROW(),COLUMN()-_shon_perc_gap)))), INDIRECT(ADDRESS(ROW(),COLUMN()-_shon_perc_gap))*(1-AY$5)*(1-$BH$5), "")</f>
        <v/>
      </c>
      <c r="AZ60" s="160" t="str" cm="1">
        <f t="array" aca="1" ref="AZ60" ca="1">IF(AND($L60=1,ISNUMBER(INDIRECT(ADDRESS(ROW(),COLUMN()-_shon_perc_gap)))), INDIRECT(ADDRESS(ROW(),COLUMN()-_shon_perc_gap))*(1-AZ$5)*(1-$BH$5), "")</f>
        <v/>
      </c>
      <c r="BA60" s="161" t="str" cm="1">
        <f t="array" aca="1" ref="BA60" ca="1">IF(AND($L60=1,ISNUMBER(INDIRECT(ADDRESS(ROW(),COLUMN()-_shon_perc_gap)))), INDIRECT(ADDRESS(ROW(),COLUMN()-_shon_perc_gap))*(1-BA$5)*(1-$BH$5), "")</f>
        <v/>
      </c>
      <c r="BB60" s="414"/>
      <c r="BC60" s="398" t="str">
        <f t="shared" si="10"/>
        <v/>
      </c>
      <c r="BD60" s="247" t="str">
        <f t="shared" si="14"/>
        <v/>
      </c>
      <c r="BE60" s="428" t="str">
        <f t="shared" si="15"/>
        <v/>
      </c>
      <c r="BF60" s="429" t="str">
        <f t="shared" si="16"/>
        <v/>
      </c>
      <c r="BG60" s="336"/>
      <c r="BH60" s="430" t="str">
        <f t="shared" si="17"/>
        <v/>
      </c>
    </row>
    <row r="61" spans="2:60" x14ac:dyDescent="0.2">
      <c r="B61" s="490">
        <v>53</v>
      </c>
      <c r="C61" s="640"/>
      <c r="D61" s="575"/>
      <c r="E61" s="599"/>
      <c r="F61" s="575"/>
      <c r="G61" s="575"/>
      <c r="H61" s="781"/>
      <c r="I61" s="576"/>
      <c r="J61" s="575"/>
      <c r="K61" s="924"/>
      <c r="L61" s="914">
        <f t="shared" si="11"/>
        <v>0</v>
      </c>
      <c r="M61" s="918" t="str">
        <f t="shared" si="7"/>
        <v>$O$61:$AD$61</v>
      </c>
      <c r="O61" s="584"/>
      <c r="P61" s="585"/>
      <c r="Q61" s="585"/>
      <c r="R61" s="585"/>
      <c r="S61" s="585"/>
      <c r="T61" s="585"/>
      <c r="U61" s="585"/>
      <c r="V61" s="585"/>
      <c r="W61" s="585"/>
      <c r="X61" s="585"/>
      <c r="Y61" s="585"/>
      <c r="Z61" s="585"/>
      <c r="AA61" s="585"/>
      <c r="AB61" s="585"/>
      <c r="AC61" s="585"/>
      <c r="AD61" s="586"/>
      <c r="AF61" s="421" t="str">
        <f t="shared" ca="1" si="12"/>
        <v/>
      </c>
      <c r="AG61" s="422" t="str">
        <f t="shared" si="8"/>
        <v/>
      </c>
      <c r="AH61" s="423" t="str">
        <f t="shared" si="13"/>
        <v/>
      </c>
      <c r="AI61" s="414"/>
      <c r="AJ61" s="780" t="str">
        <f t="shared" si="9"/>
        <v/>
      </c>
      <c r="AK61" s="414"/>
      <c r="AL61" s="159" t="str" cm="1">
        <f t="array" aca="1" ref="AL61" ca="1">IF(AND($L61=1,ISNUMBER(INDIRECT(ADDRESS(ROW(),COLUMN()-_shon_perc_gap)))), INDIRECT(ADDRESS(ROW(),COLUMN()-_shon_perc_gap))*(1-AL$5)*(1-$BH$5), "")</f>
        <v/>
      </c>
      <c r="AM61" s="160" t="str" cm="1">
        <f t="array" aca="1" ref="AM61" ca="1">IF(AND($L61=1,ISNUMBER(INDIRECT(ADDRESS(ROW(),COLUMN()-_shon_perc_gap)))), INDIRECT(ADDRESS(ROW(),COLUMN()-_shon_perc_gap))*(1-AM$5)*(1-$BH$5), "")</f>
        <v/>
      </c>
      <c r="AN61" s="160" t="str" cm="1">
        <f t="array" aca="1" ref="AN61" ca="1">IF(AND($L61=1,ISNUMBER(INDIRECT(ADDRESS(ROW(),COLUMN()-_shon_perc_gap)))), INDIRECT(ADDRESS(ROW(),COLUMN()-_shon_perc_gap))*(1-AN$5)*(1-$BH$5), "")</f>
        <v/>
      </c>
      <c r="AO61" s="160" t="str" cm="1">
        <f t="array" aca="1" ref="AO61" ca="1">IF(AND($L61=1,ISNUMBER(INDIRECT(ADDRESS(ROW(),COLUMN()-_shon_perc_gap)))), INDIRECT(ADDRESS(ROW(),COLUMN()-_shon_perc_gap))*(1-AO$5)*(1-$BH$5), "")</f>
        <v/>
      </c>
      <c r="AP61" s="160" t="str" cm="1">
        <f t="array" aca="1" ref="AP61" ca="1">IF(AND($L61=1,ISNUMBER(INDIRECT(ADDRESS(ROW(),COLUMN()-_shon_perc_gap)))), INDIRECT(ADDRESS(ROW(),COLUMN()-_shon_perc_gap))*(1-AP$5)*(1-$BH$5), "")</f>
        <v/>
      </c>
      <c r="AQ61" s="160" t="str" cm="1">
        <f t="array" aca="1" ref="AQ61" ca="1">IF(AND($L61=1,ISNUMBER(INDIRECT(ADDRESS(ROW(),COLUMN()-_shon_perc_gap)))), INDIRECT(ADDRESS(ROW(),COLUMN()-_shon_perc_gap))*(1-AQ$5)*(1-$BH$5), "")</f>
        <v/>
      </c>
      <c r="AR61" s="160" t="str" cm="1">
        <f t="array" aca="1" ref="AR61" ca="1">IF(AND($L61=1,ISNUMBER(INDIRECT(ADDRESS(ROW(),COLUMN()-_shon_perc_gap)))), INDIRECT(ADDRESS(ROW(),COLUMN()-_shon_perc_gap))*(1-AR$5)*(1-$BH$5), "")</f>
        <v/>
      </c>
      <c r="AS61" s="160" t="str" cm="1">
        <f t="array" aca="1" ref="AS61" ca="1">IF(AND($L61=1,ISNUMBER(INDIRECT(ADDRESS(ROW(),COLUMN()-_shon_perc_gap)))), INDIRECT(ADDRESS(ROW(),COLUMN()-_shon_perc_gap))*(1-AS$5)*(1-$BH$5), "")</f>
        <v/>
      </c>
      <c r="AT61" s="160" t="str" cm="1">
        <f t="array" aca="1" ref="AT61" ca="1">IF(AND($L61=1,ISNUMBER(INDIRECT(ADDRESS(ROW(),COLUMN()-_shon_perc_gap)))), INDIRECT(ADDRESS(ROW(),COLUMN()-_shon_perc_gap))*(1-AT$5)*(1-$BH$5), "")</f>
        <v/>
      </c>
      <c r="AU61" s="160" t="str" cm="1">
        <f t="array" aca="1" ref="AU61" ca="1">IF(AND($L61=1,ISNUMBER(INDIRECT(ADDRESS(ROW(),COLUMN()-_shon_perc_gap)))), INDIRECT(ADDRESS(ROW(),COLUMN()-_shon_perc_gap))*(1-AU$5)*(1-$BH$5), "")</f>
        <v/>
      </c>
      <c r="AV61" s="160" t="str" cm="1">
        <f t="array" aca="1" ref="AV61" ca="1">IF(AND($L61=1,ISNUMBER(INDIRECT(ADDRESS(ROW(),COLUMN()-_shon_perc_gap)))), INDIRECT(ADDRESS(ROW(),COLUMN()-_shon_perc_gap))*(1-AV$5)*(1-$BH$5), "")</f>
        <v/>
      </c>
      <c r="AW61" s="160" t="str" cm="1">
        <f t="array" aca="1" ref="AW61" ca="1">IF(AND($L61=1,ISNUMBER(INDIRECT(ADDRESS(ROW(),COLUMN()-_shon_perc_gap)))), INDIRECT(ADDRESS(ROW(),COLUMN()-_shon_perc_gap))*(1-AW$5)*(1-$BH$5), "")</f>
        <v/>
      </c>
      <c r="AX61" s="160" t="str" cm="1">
        <f t="array" aca="1" ref="AX61" ca="1">IF(AND($L61=1,ISNUMBER(INDIRECT(ADDRESS(ROW(),COLUMN()-_shon_perc_gap)))), INDIRECT(ADDRESS(ROW(),COLUMN()-_shon_perc_gap))*(1-AX$5)*(1-$BH$5), "")</f>
        <v/>
      </c>
      <c r="AY61" s="160" t="str" cm="1">
        <f t="array" aca="1" ref="AY61" ca="1">IF(AND($L61=1,ISNUMBER(INDIRECT(ADDRESS(ROW(),COLUMN()-_shon_perc_gap)))), INDIRECT(ADDRESS(ROW(),COLUMN()-_shon_perc_gap))*(1-AY$5)*(1-$BH$5), "")</f>
        <v/>
      </c>
      <c r="AZ61" s="160" t="str" cm="1">
        <f t="array" aca="1" ref="AZ61" ca="1">IF(AND($L61=1,ISNUMBER(INDIRECT(ADDRESS(ROW(),COLUMN()-_shon_perc_gap)))), INDIRECT(ADDRESS(ROW(),COLUMN()-_shon_perc_gap))*(1-AZ$5)*(1-$BH$5), "")</f>
        <v/>
      </c>
      <c r="BA61" s="161" t="str" cm="1">
        <f t="array" aca="1" ref="BA61" ca="1">IF(AND($L61=1,ISNUMBER(INDIRECT(ADDRESS(ROW(),COLUMN()-_shon_perc_gap)))), INDIRECT(ADDRESS(ROW(),COLUMN()-_shon_perc_gap))*(1-BA$5)*(1-$BH$5), "")</f>
        <v/>
      </c>
      <c r="BB61" s="414"/>
      <c r="BC61" s="398" t="str">
        <f t="shared" si="10"/>
        <v/>
      </c>
      <c r="BD61" s="247" t="str">
        <f t="shared" si="14"/>
        <v/>
      </c>
      <c r="BE61" s="428" t="str">
        <f t="shared" si="15"/>
        <v/>
      </c>
      <c r="BF61" s="429" t="str">
        <f t="shared" si="16"/>
        <v/>
      </c>
      <c r="BG61" s="336"/>
      <c r="BH61" s="430" t="str">
        <f t="shared" si="17"/>
        <v/>
      </c>
    </row>
    <row r="62" spans="2:60" x14ac:dyDescent="0.2">
      <c r="B62" s="490">
        <v>54</v>
      </c>
      <c r="C62" s="640"/>
      <c r="D62" s="575"/>
      <c r="E62" s="599"/>
      <c r="F62" s="575"/>
      <c r="G62" s="575"/>
      <c r="H62" s="781"/>
      <c r="I62" s="576"/>
      <c r="J62" s="575"/>
      <c r="K62" s="924"/>
      <c r="L62" s="914">
        <f t="shared" si="11"/>
        <v>0</v>
      </c>
      <c r="M62" s="918" t="str">
        <f t="shared" si="7"/>
        <v>$O$62:$AD$62</v>
      </c>
      <c r="O62" s="584"/>
      <c r="P62" s="585"/>
      <c r="Q62" s="585"/>
      <c r="R62" s="585"/>
      <c r="S62" s="585"/>
      <c r="T62" s="585"/>
      <c r="U62" s="585"/>
      <c r="V62" s="585"/>
      <c r="W62" s="585"/>
      <c r="X62" s="585"/>
      <c r="Y62" s="585"/>
      <c r="Z62" s="585"/>
      <c r="AA62" s="585"/>
      <c r="AB62" s="585"/>
      <c r="AC62" s="585"/>
      <c r="AD62" s="586"/>
      <c r="AF62" s="421" t="str">
        <f t="shared" ca="1" si="12"/>
        <v/>
      </c>
      <c r="AG62" s="422" t="str">
        <f t="shared" si="8"/>
        <v/>
      </c>
      <c r="AH62" s="423" t="str">
        <f t="shared" si="13"/>
        <v/>
      </c>
      <c r="AI62" s="414"/>
      <c r="AJ62" s="780" t="str">
        <f t="shared" si="9"/>
        <v/>
      </c>
      <c r="AK62" s="414"/>
      <c r="AL62" s="159" t="str" cm="1">
        <f t="array" aca="1" ref="AL62" ca="1">IF(AND($L62=1,ISNUMBER(INDIRECT(ADDRESS(ROW(),COLUMN()-_shon_perc_gap)))), INDIRECT(ADDRESS(ROW(),COLUMN()-_shon_perc_gap))*(1-AL$5)*(1-$BH$5), "")</f>
        <v/>
      </c>
      <c r="AM62" s="160" t="str" cm="1">
        <f t="array" aca="1" ref="AM62" ca="1">IF(AND($L62=1,ISNUMBER(INDIRECT(ADDRESS(ROW(),COLUMN()-_shon_perc_gap)))), INDIRECT(ADDRESS(ROW(),COLUMN()-_shon_perc_gap))*(1-AM$5)*(1-$BH$5), "")</f>
        <v/>
      </c>
      <c r="AN62" s="160" t="str" cm="1">
        <f t="array" aca="1" ref="AN62" ca="1">IF(AND($L62=1,ISNUMBER(INDIRECT(ADDRESS(ROW(),COLUMN()-_shon_perc_gap)))), INDIRECT(ADDRESS(ROW(),COLUMN()-_shon_perc_gap))*(1-AN$5)*(1-$BH$5), "")</f>
        <v/>
      </c>
      <c r="AO62" s="160" t="str" cm="1">
        <f t="array" aca="1" ref="AO62" ca="1">IF(AND($L62=1,ISNUMBER(INDIRECT(ADDRESS(ROW(),COLUMN()-_shon_perc_gap)))), INDIRECT(ADDRESS(ROW(),COLUMN()-_shon_perc_gap))*(1-AO$5)*(1-$BH$5), "")</f>
        <v/>
      </c>
      <c r="AP62" s="160" t="str" cm="1">
        <f t="array" aca="1" ref="AP62" ca="1">IF(AND($L62=1,ISNUMBER(INDIRECT(ADDRESS(ROW(),COLUMN()-_shon_perc_gap)))), INDIRECT(ADDRESS(ROW(),COLUMN()-_shon_perc_gap))*(1-AP$5)*(1-$BH$5), "")</f>
        <v/>
      </c>
      <c r="AQ62" s="160" t="str" cm="1">
        <f t="array" aca="1" ref="AQ62" ca="1">IF(AND($L62=1,ISNUMBER(INDIRECT(ADDRESS(ROW(),COLUMN()-_shon_perc_gap)))), INDIRECT(ADDRESS(ROW(),COLUMN()-_shon_perc_gap))*(1-AQ$5)*(1-$BH$5), "")</f>
        <v/>
      </c>
      <c r="AR62" s="160" t="str" cm="1">
        <f t="array" aca="1" ref="AR62" ca="1">IF(AND($L62=1,ISNUMBER(INDIRECT(ADDRESS(ROW(),COLUMN()-_shon_perc_gap)))), INDIRECT(ADDRESS(ROW(),COLUMN()-_shon_perc_gap))*(1-AR$5)*(1-$BH$5), "")</f>
        <v/>
      </c>
      <c r="AS62" s="160" t="str" cm="1">
        <f t="array" aca="1" ref="AS62" ca="1">IF(AND($L62=1,ISNUMBER(INDIRECT(ADDRESS(ROW(),COLUMN()-_shon_perc_gap)))), INDIRECT(ADDRESS(ROW(),COLUMN()-_shon_perc_gap))*(1-AS$5)*(1-$BH$5), "")</f>
        <v/>
      </c>
      <c r="AT62" s="160" t="str" cm="1">
        <f t="array" aca="1" ref="AT62" ca="1">IF(AND($L62=1,ISNUMBER(INDIRECT(ADDRESS(ROW(),COLUMN()-_shon_perc_gap)))), INDIRECT(ADDRESS(ROW(),COLUMN()-_shon_perc_gap))*(1-AT$5)*(1-$BH$5), "")</f>
        <v/>
      </c>
      <c r="AU62" s="160" t="str" cm="1">
        <f t="array" aca="1" ref="AU62" ca="1">IF(AND($L62=1,ISNUMBER(INDIRECT(ADDRESS(ROW(),COLUMN()-_shon_perc_gap)))), INDIRECT(ADDRESS(ROW(),COLUMN()-_shon_perc_gap))*(1-AU$5)*(1-$BH$5), "")</f>
        <v/>
      </c>
      <c r="AV62" s="160" t="str" cm="1">
        <f t="array" aca="1" ref="AV62" ca="1">IF(AND($L62=1,ISNUMBER(INDIRECT(ADDRESS(ROW(),COLUMN()-_shon_perc_gap)))), INDIRECT(ADDRESS(ROW(),COLUMN()-_shon_perc_gap))*(1-AV$5)*(1-$BH$5), "")</f>
        <v/>
      </c>
      <c r="AW62" s="160" t="str" cm="1">
        <f t="array" aca="1" ref="AW62" ca="1">IF(AND($L62=1,ISNUMBER(INDIRECT(ADDRESS(ROW(),COLUMN()-_shon_perc_gap)))), INDIRECT(ADDRESS(ROW(),COLUMN()-_shon_perc_gap))*(1-AW$5)*(1-$BH$5), "")</f>
        <v/>
      </c>
      <c r="AX62" s="160" t="str" cm="1">
        <f t="array" aca="1" ref="AX62" ca="1">IF(AND($L62=1,ISNUMBER(INDIRECT(ADDRESS(ROW(),COLUMN()-_shon_perc_gap)))), INDIRECT(ADDRESS(ROW(),COLUMN()-_shon_perc_gap))*(1-AX$5)*(1-$BH$5), "")</f>
        <v/>
      </c>
      <c r="AY62" s="160" t="str" cm="1">
        <f t="array" aca="1" ref="AY62" ca="1">IF(AND($L62=1,ISNUMBER(INDIRECT(ADDRESS(ROW(),COLUMN()-_shon_perc_gap)))), INDIRECT(ADDRESS(ROW(),COLUMN()-_shon_perc_gap))*(1-AY$5)*(1-$BH$5), "")</f>
        <v/>
      </c>
      <c r="AZ62" s="160" t="str" cm="1">
        <f t="array" aca="1" ref="AZ62" ca="1">IF(AND($L62=1,ISNUMBER(INDIRECT(ADDRESS(ROW(),COLUMN()-_shon_perc_gap)))), INDIRECT(ADDRESS(ROW(),COLUMN()-_shon_perc_gap))*(1-AZ$5)*(1-$BH$5), "")</f>
        <v/>
      </c>
      <c r="BA62" s="161" t="str" cm="1">
        <f t="array" aca="1" ref="BA62" ca="1">IF(AND($L62=1,ISNUMBER(INDIRECT(ADDRESS(ROW(),COLUMN()-_shon_perc_gap)))), INDIRECT(ADDRESS(ROW(),COLUMN()-_shon_perc_gap))*(1-BA$5)*(1-$BH$5), "")</f>
        <v/>
      </c>
      <c r="BB62" s="414"/>
      <c r="BC62" s="398" t="str">
        <f t="shared" si="10"/>
        <v/>
      </c>
      <c r="BD62" s="247" t="str">
        <f t="shared" si="14"/>
        <v/>
      </c>
      <c r="BE62" s="428" t="str">
        <f t="shared" si="15"/>
        <v/>
      </c>
      <c r="BF62" s="429" t="str">
        <f t="shared" si="16"/>
        <v/>
      </c>
      <c r="BG62" s="336"/>
      <c r="BH62" s="430" t="str">
        <f t="shared" si="17"/>
        <v/>
      </c>
    </row>
    <row r="63" spans="2:60" x14ac:dyDescent="0.2">
      <c r="B63" s="490">
        <v>55</v>
      </c>
      <c r="C63" s="640"/>
      <c r="D63" s="575"/>
      <c r="E63" s="599"/>
      <c r="F63" s="575"/>
      <c r="G63" s="575"/>
      <c r="H63" s="781"/>
      <c r="I63" s="576"/>
      <c r="J63" s="575"/>
      <c r="K63" s="924"/>
      <c r="L63" s="914">
        <f t="shared" si="11"/>
        <v>0</v>
      </c>
      <c r="M63" s="918" t="str">
        <f t="shared" si="7"/>
        <v>$O$63:$AD$63</v>
      </c>
      <c r="O63" s="584"/>
      <c r="P63" s="585"/>
      <c r="Q63" s="585"/>
      <c r="R63" s="585"/>
      <c r="S63" s="585"/>
      <c r="T63" s="585"/>
      <c r="U63" s="585"/>
      <c r="V63" s="585"/>
      <c r="W63" s="585"/>
      <c r="X63" s="585"/>
      <c r="Y63" s="585"/>
      <c r="Z63" s="585"/>
      <c r="AA63" s="585"/>
      <c r="AB63" s="585"/>
      <c r="AC63" s="585"/>
      <c r="AD63" s="586"/>
      <c r="AF63" s="421" t="str">
        <f t="shared" ca="1" si="12"/>
        <v/>
      </c>
      <c r="AG63" s="422" t="str">
        <f t="shared" si="8"/>
        <v/>
      </c>
      <c r="AH63" s="423" t="str">
        <f t="shared" si="13"/>
        <v/>
      </c>
      <c r="AI63" s="414"/>
      <c r="AJ63" s="780" t="str">
        <f t="shared" si="9"/>
        <v/>
      </c>
      <c r="AK63" s="414"/>
      <c r="AL63" s="159" t="str" cm="1">
        <f t="array" aca="1" ref="AL63" ca="1">IF(AND($L63=1,ISNUMBER(INDIRECT(ADDRESS(ROW(),COLUMN()-_shon_perc_gap)))), INDIRECT(ADDRESS(ROW(),COLUMN()-_shon_perc_gap))*(1-AL$5)*(1-$BH$5), "")</f>
        <v/>
      </c>
      <c r="AM63" s="160" t="str" cm="1">
        <f t="array" aca="1" ref="AM63" ca="1">IF(AND($L63=1,ISNUMBER(INDIRECT(ADDRESS(ROW(),COLUMN()-_shon_perc_gap)))), INDIRECT(ADDRESS(ROW(),COLUMN()-_shon_perc_gap))*(1-AM$5)*(1-$BH$5), "")</f>
        <v/>
      </c>
      <c r="AN63" s="160" t="str" cm="1">
        <f t="array" aca="1" ref="AN63" ca="1">IF(AND($L63=1,ISNUMBER(INDIRECT(ADDRESS(ROW(),COLUMN()-_shon_perc_gap)))), INDIRECT(ADDRESS(ROW(),COLUMN()-_shon_perc_gap))*(1-AN$5)*(1-$BH$5), "")</f>
        <v/>
      </c>
      <c r="AO63" s="160" t="str" cm="1">
        <f t="array" aca="1" ref="AO63" ca="1">IF(AND($L63=1,ISNUMBER(INDIRECT(ADDRESS(ROW(),COLUMN()-_shon_perc_gap)))), INDIRECT(ADDRESS(ROW(),COLUMN()-_shon_perc_gap))*(1-AO$5)*(1-$BH$5), "")</f>
        <v/>
      </c>
      <c r="AP63" s="160" t="str" cm="1">
        <f t="array" aca="1" ref="AP63" ca="1">IF(AND($L63=1,ISNUMBER(INDIRECT(ADDRESS(ROW(),COLUMN()-_shon_perc_gap)))), INDIRECT(ADDRESS(ROW(),COLUMN()-_shon_perc_gap))*(1-AP$5)*(1-$BH$5), "")</f>
        <v/>
      </c>
      <c r="AQ63" s="160" t="str" cm="1">
        <f t="array" aca="1" ref="AQ63" ca="1">IF(AND($L63=1,ISNUMBER(INDIRECT(ADDRESS(ROW(),COLUMN()-_shon_perc_gap)))), INDIRECT(ADDRESS(ROW(),COLUMN()-_shon_perc_gap))*(1-AQ$5)*(1-$BH$5), "")</f>
        <v/>
      </c>
      <c r="AR63" s="160" t="str" cm="1">
        <f t="array" aca="1" ref="AR63" ca="1">IF(AND($L63=1,ISNUMBER(INDIRECT(ADDRESS(ROW(),COLUMN()-_shon_perc_gap)))), INDIRECT(ADDRESS(ROW(),COLUMN()-_shon_perc_gap))*(1-AR$5)*(1-$BH$5), "")</f>
        <v/>
      </c>
      <c r="AS63" s="160" t="str" cm="1">
        <f t="array" aca="1" ref="AS63" ca="1">IF(AND($L63=1,ISNUMBER(INDIRECT(ADDRESS(ROW(),COLUMN()-_shon_perc_gap)))), INDIRECT(ADDRESS(ROW(),COLUMN()-_shon_perc_gap))*(1-AS$5)*(1-$BH$5), "")</f>
        <v/>
      </c>
      <c r="AT63" s="160" t="str" cm="1">
        <f t="array" aca="1" ref="AT63" ca="1">IF(AND($L63=1,ISNUMBER(INDIRECT(ADDRESS(ROW(),COLUMN()-_shon_perc_gap)))), INDIRECT(ADDRESS(ROW(),COLUMN()-_shon_perc_gap))*(1-AT$5)*(1-$BH$5), "")</f>
        <v/>
      </c>
      <c r="AU63" s="160" t="str" cm="1">
        <f t="array" aca="1" ref="AU63" ca="1">IF(AND($L63=1,ISNUMBER(INDIRECT(ADDRESS(ROW(),COLUMN()-_shon_perc_gap)))), INDIRECT(ADDRESS(ROW(),COLUMN()-_shon_perc_gap))*(1-AU$5)*(1-$BH$5), "")</f>
        <v/>
      </c>
      <c r="AV63" s="160" t="str" cm="1">
        <f t="array" aca="1" ref="AV63" ca="1">IF(AND($L63=1,ISNUMBER(INDIRECT(ADDRESS(ROW(),COLUMN()-_shon_perc_gap)))), INDIRECT(ADDRESS(ROW(),COLUMN()-_shon_perc_gap))*(1-AV$5)*(1-$BH$5), "")</f>
        <v/>
      </c>
      <c r="AW63" s="160" t="str" cm="1">
        <f t="array" aca="1" ref="AW63" ca="1">IF(AND($L63=1,ISNUMBER(INDIRECT(ADDRESS(ROW(),COLUMN()-_shon_perc_gap)))), INDIRECT(ADDRESS(ROW(),COLUMN()-_shon_perc_gap))*(1-AW$5)*(1-$BH$5), "")</f>
        <v/>
      </c>
      <c r="AX63" s="160" t="str" cm="1">
        <f t="array" aca="1" ref="AX63" ca="1">IF(AND($L63=1,ISNUMBER(INDIRECT(ADDRESS(ROW(),COLUMN()-_shon_perc_gap)))), INDIRECT(ADDRESS(ROW(),COLUMN()-_shon_perc_gap))*(1-AX$5)*(1-$BH$5), "")</f>
        <v/>
      </c>
      <c r="AY63" s="160" t="str" cm="1">
        <f t="array" aca="1" ref="AY63" ca="1">IF(AND($L63=1,ISNUMBER(INDIRECT(ADDRESS(ROW(),COLUMN()-_shon_perc_gap)))), INDIRECT(ADDRESS(ROW(),COLUMN()-_shon_perc_gap))*(1-AY$5)*(1-$BH$5), "")</f>
        <v/>
      </c>
      <c r="AZ63" s="160" t="str" cm="1">
        <f t="array" aca="1" ref="AZ63" ca="1">IF(AND($L63=1,ISNUMBER(INDIRECT(ADDRESS(ROW(),COLUMN()-_shon_perc_gap)))), INDIRECT(ADDRESS(ROW(),COLUMN()-_shon_perc_gap))*(1-AZ$5)*(1-$BH$5), "")</f>
        <v/>
      </c>
      <c r="BA63" s="161" t="str" cm="1">
        <f t="array" aca="1" ref="BA63" ca="1">IF(AND($L63=1,ISNUMBER(INDIRECT(ADDRESS(ROW(),COLUMN()-_shon_perc_gap)))), INDIRECT(ADDRESS(ROW(),COLUMN()-_shon_perc_gap))*(1-BA$5)*(1-$BH$5), "")</f>
        <v/>
      </c>
      <c r="BB63" s="414"/>
      <c r="BC63" s="398" t="str">
        <f t="shared" si="10"/>
        <v/>
      </c>
      <c r="BD63" s="247" t="str">
        <f t="shared" si="14"/>
        <v/>
      </c>
      <c r="BE63" s="428" t="str">
        <f t="shared" si="15"/>
        <v/>
      </c>
      <c r="BF63" s="429" t="str">
        <f t="shared" si="16"/>
        <v/>
      </c>
      <c r="BG63" s="336"/>
      <c r="BH63" s="430" t="str">
        <f t="shared" si="17"/>
        <v/>
      </c>
    </row>
    <row r="64" spans="2:60" x14ac:dyDescent="0.2">
      <c r="B64" s="490">
        <v>56</v>
      </c>
      <c r="C64" s="640"/>
      <c r="D64" s="575"/>
      <c r="E64" s="599"/>
      <c r="F64" s="575"/>
      <c r="G64" s="575"/>
      <c r="H64" s="781"/>
      <c r="I64" s="576"/>
      <c r="J64" s="575"/>
      <c r="K64" s="924"/>
      <c r="L64" s="914">
        <f t="shared" si="11"/>
        <v>0</v>
      </c>
      <c r="M64" s="918" t="str">
        <f t="shared" si="7"/>
        <v>$O$64:$AD$64</v>
      </c>
      <c r="O64" s="584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6"/>
      <c r="AF64" s="421" t="str">
        <f t="shared" ca="1" si="12"/>
        <v/>
      </c>
      <c r="AG64" s="422" t="str">
        <f t="shared" si="8"/>
        <v/>
      </c>
      <c r="AH64" s="423" t="str">
        <f t="shared" si="13"/>
        <v/>
      </c>
      <c r="AI64" s="414"/>
      <c r="AJ64" s="780" t="str">
        <f t="shared" si="9"/>
        <v/>
      </c>
      <c r="AK64" s="414"/>
      <c r="AL64" s="159" t="str" cm="1">
        <f t="array" aca="1" ref="AL64" ca="1">IF(AND($L64=1,ISNUMBER(INDIRECT(ADDRESS(ROW(),COLUMN()-_shon_perc_gap)))), INDIRECT(ADDRESS(ROW(),COLUMN()-_shon_perc_gap))*(1-AL$5)*(1-$BH$5), "")</f>
        <v/>
      </c>
      <c r="AM64" s="160" t="str" cm="1">
        <f t="array" aca="1" ref="AM64" ca="1">IF(AND($L64=1,ISNUMBER(INDIRECT(ADDRESS(ROW(),COLUMN()-_shon_perc_gap)))), INDIRECT(ADDRESS(ROW(),COLUMN()-_shon_perc_gap))*(1-AM$5)*(1-$BH$5), "")</f>
        <v/>
      </c>
      <c r="AN64" s="160" t="str" cm="1">
        <f t="array" aca="1" ref="AN64" ca="1">IF(AND($L64=1,ISNUMBER(INDIRECT(ADDRESS(ROW(),COLUMN()-_shon_perc_gap)))), INDIRECT(ADDRESS(ROW(),COLUMN()-_shon_perc_gap))*(1-AN$5)*(1-$BH$5), "")</f>
        <v/>
      </c>
      <c r="AO64" s="160" t="str" cm="1">
        <f t="array" aca="1" ref="AO64" ca="1">IF(AND($L64=1,ISNUMBER(INDIRECT(ADDRESS(ROW(),COLUMN()-_shon_perc_gap)))), INDIRECT(ADDRESS(ROW(),COLUMN()-_shon_perc_gap))*(1-AO$5)*(1-$BH$5), "")</f>
        <v/>
      </c>
      <c r="AP64" s="160" t="str" cm="1">
        <f t="array" aca="1" ref="AP64" ca="1">IF(AND($L64=1,ISNUMBER(INDIRECT(ADDRESS(ROW(),COLUMN()-_shon_perc_gap)))), INDIRECT(ADDRESS(ROW(),COLUMN()-_shon_perc_gap))*(1-AP$5)*(1-$BH$5), "")</f>
        <v/>
      </c>
      <c r="AQ64" s="160" t="str" cm="1">
        <f t="array" aca="1" ref="AQ64" ca="1">IF(AND($L64=1,ISNUMBER(INDIRECT(ADDRESS(ROW(),COLUMN()-_shon_perc_gap)))), INDIRECT(ADDRESS(ROW(),COLUMN()-_shon_perc_gap))*(1-AQ$5)*(1-$BH$5), "")</f>
        <v/>
      </c>
      <c r="AR64" s="160" t="str" cm="1">
        <f t="array" aca="1" ref="AR64" ca="1">IF(AND($L64=1,ISNUMBER(INDIRECT(ADDRESS(ROW(),COLUMN()-_shon_perc_gap)))), INDIRECT(ADDRESS(ROW(),COLUMN()-_shon_perc_gap))*(1-AR$5)*(1-$BH$5), "")</f>
        <v/>
      </c>
      <c r="AS64" s="160" t="str" cm="1">
        <f t="array" aca="1" ref="AS64" ca="1">IF(AND($L64=1,ISNUMBER(INDIRECT(ADDRESS(ROW(),COLUMN()-_shon_perc_gap)))), INDIRECT(ADDRESS(ROW(),COLUMN()-_shon_perc_gap))*(1-AS$5)*(1-$BH$5), "")</f>
        <v/>
      </c>
      <c r="AT64" s="160" t="str" cm="1">
        <f t="array" aca="1" ref="AT64" ca="1">IF(AND($L64=1,ISNUMBER(INDIRECT(ADDRESS(ROW(),COLUMN()-_shon_perc_gap)))), INDIRECT(ADDRESS(ROW(),COLUMN()-_shon_perc_gap))*(1-AT$5)*(1-$BH$5), "")</f>
        <v/>
      </c>
      <c r="AU64" s="160" t="str" cm="1">
        <f t="array" aca="1" ref="AU64" ca="1">IF(AND($L64=1,ISNUMBER(INDIRECT(ADDRESS(ROW(),COLUMN()-_shon_perc_gap)))), INDIRECT(ADDRESS(ROW(),COLUMN()-_shon_perc_gap))*(1-AU$5)*(1-$BH$5), "")</f>
        <v/>
      </c>
      <c r="AV64" s="160" t="str" cm="1">
        <f t="array" aca="1" ref="AV64" ca="1">IF(AND($L64=1,ISNUMBER(INDIRECT(ADDRESS(ROW(),COLUMN()-_shon_perc_gap)))), INDIRECT(ADDRESS(ROW(),COLUMN()-_shon_perc_gap))*(1-AV$5)*(1-$BH$5), "")</f>
        <v/>
      </c>
      <c r="AW64" s="160" t="str" cm="1">
        <f t="array" aca="1" ref="AW64" ca="1">IF(AND($L64=1,ISNUMBER(INDIRECT(ADDRESS(ROW(),COLUMN()-_shon_perc_gap)))), INDIRECT(ADDRESS(ROW(),COLUMN()-_shon_perc_gap))*(1-AW$5)*(1-$BH$5), "")</f>
        <v/>
      </c>
      <c r="AX64" s="160" t="str" cm="1">
        <f t="array" aca="1" ref="AX64" ca="1">IF(AND($L64=1,ISNUMBER(INDIRECT(ADDRESS(ROW(),COLUMN()-_shon_perc_gap)))), INDIRECT(ADDRESS(ROW(),COLUMN()-_shon_perc_gap))*(1-AX$5)*(1-$BH$5), "")</f>
        <v/>
      </c>
      <c r="AY64" s="160" t="str" cm="1">
        <f t="array" aca="1" ref="AY64" ca="1">IF(AND($L64=1,ISNUMBER(INDIRECT(ADDRESS(ROW(),COLUMN()-_shon_perc_gap)))), INDIRECT(ADDRESS(ROW(),COLUMN()-_shon_perc_gap))*(1-AY$5)*(1-$BH$5), "")</f>
        <v/>
      </c>
      <c r="AZ64" s="160" t="str" cm="1">
        <f t="array" aca="1" ref="AZ64" ca="1">IF(AND($L64=1,ISNUMBER(INDIRECT(ADDRESS(ROW(),COLUMN()-_shon_perc_gap)))), INDIRECT(ADDRESS(ROW(),COLUMN()-_shon_perc_gap))*(1-AZ$5)*(1-$BH$5), "")</f>
        <v/>
      </c>
      <c r="BA64" s="161" t="str" cm="1">
        <f t="array" aca="1" ref="BA64" ca="1">IF(AND($L64=1,ISNUMBER(INDIRECT(ADDRESS(ROW(),COLUMN()-_shon_perc_gap)))), INDIRECT(ADDRESS(ROW(),COLUMN()-_shon_perc_gap))*(1-BA$5)*(1-$BH$5), "")</f>
        <v/>
      </c>
      <c r="BB64" s="414"/>
      <c r="BC64" s="398" t="str">
        <f t="shared" si="10"/>
        <v/>
      </c>
      <c r="BD64" s="247" t="str">
        <f t="shared" si="14"/>
        <v/>
      </c>
      <c r="BE64" s="428" t="str">
        <f t="shared" si="15"/>
        <v/>
      </c>
      <c r="BF64" s="429" t="str">
        <f t="shared" si="16"/>
        <v/>
      </c>
      <c r="BG64" s="336"/>
      <c r="BH64" s="430" t="str">
        <f t="shared" si="17"/>
        <v/>
      </c>
    </row>
    <row r="65" spans="2:60" x14ac:dyDescent="0.2">
      <c r="B65" s="490">
        <v>57</v>
      </c>
      <c r="C65" s="640"/>
      <c r="D65" s="575"/>
      <c r="E65" s="599"/>
      <c r="F65" s="575"/>
      <c r="G65" s="575"/>
      <c r="H65" s="781"/>
      <c r="I65" s="576"/>
      <c r="J65" s="575"/>
      <c r="K65" s="924"/>
      <c r="L65" s="914">
        <f t="shared" si="11"/>
        <v>0</v>
      </c>
      <c r="M65" s="918" t="str">
        <f t="shared" si="7"/>
        <v>$O$65:$AD$65</v>
      </c>
      <c r="O65" s="584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6"/>
      <c r="AF65" s="421" t="str">
        <f t="shared" ca="1" si="12"/>
        <v/>
      </c>
      <c r="AG65" s="422" t="str">
        <f t="shared" si="8"/>
        <v/>
      </c>
      <c r="AH65" s="423" t="str">
        <f t="shared" si="13"/>
        <v/>
      </c>
      <c r="AI65" s="414"/>
      <c r="AJ65" s="780" t="str">
        <f t="shared" si="9"/>
        <v/>
      </c>
      <c r="AK65" s="414"/>
      <c r="AL65" s="159" t="str" cm="1">
        <f t="array" aca="1" ref="AL65" ca="1">IF(AND($L65=1,ISNUMBER(INDIRECT(ADDRESS(ROW(),COLUMN()-_shon_perc_gap)))), INDIRECT(ADDRESS(ROW(),COLUMN()-_shon_perc_gap))*(1-AL$5)*(1-$BH$5), "")</f>
        <v/>
      </c>
      <c r="AM65" s="160" t="str" cm="1">
        <f t="array" aca="1" ref="AM65" ca="1">IF(AND($L65=1,ISNUMBER(INDIRECT(ADDRESS(ROW(),COLUMN()-_shon_perc_gap)))), INDIRECT(ADDRESS(ROW(),COLUMN()-_shon_perc_gap))*(1-AM$5)*(1-$BH$5), "")</f>
        <v/>
      </c>
      <c r="AN65" s="160" t="str" cm="1">
        <f t="array" aca="1" ref="AN65" ca="1">IF(AND($L65=1,ISNUMBER(INDIRECT(ADDRESS(ROW(),COLUMN()-_shon_perc_gap)))), INDIRECT(ADDRESS(ROW(),COLUMN()-_shon_perc_gap))*(1-AN$5)*(1-$BH$5), "")</f>
        <v/>
      </c>
      <c r="AO65" s="160" t="str" cm="1">
        <f t="array" aca="1" ref="AO65" ca="1">IF(AND($L65=1,ISNUMBER(INDIRECT(ADDRESS(ROW(),COLUMN()-_shon_perc_gap)))), INDIRECT(ADDRESS(ROW(),COLUMN()-_shon_perc_gap))*(1-AO$5)*(1-$BH$5), "")</f>
        <v/>
      </c>
      <c r="AP65" s="160" t="str" cm="1">
        <f t="array" aca="1" ref="AP65" ca="1">IF(AND($L65=1,ISNUMBER(INDIRECT(ADDRESS(ROW(),COLUMN()-_shon_perc_gap)))), INDIRECT(ADDRESS(ROW(),COLUMN()-_shon_perc_gap))*(1-AP$5)*(1-$BH$5), "")</f>
        <v/>
      </c>
      <c r="AQ65" s="160" t="str" cm="1">
        <f t="array" aca="1" ref="AQ65" ca="1">IF(AND($L65=1,ISNUMBER(INDIRECT(ADDRESS(ROW(),COLUMN()-_shon_perc_gap)))), INDIRECT(ADDRESS(ROW(),COLUMN()-_shon_perc_gap))*(1-AQ$5)*(1-$BH$5), "")</f>
        <v/>
      </c>
      <c r="AR65" s="160" t="str" cm="1">
        <f t="array" aca="1" ref="AR65" ca="1">IF(AND($L65=1,ISNUMBER(INDIRECT(ADDRESS(ROW(),COLUMN()-_shon_perc_gap)))), INDIRECT(ADDRESS(ROW(),COLUMN()-_shon_perc_gap))*(1-AR$5)*(1-$BH$5), "")</f>
        <v/>
      </c>
      <c r="AS65" s="160" t="str" cm="1">
        <f t="array" aca="1" ref="AS65" ca="1">IF(AND($L65=1,ISNUMBER(INDIRECT(ADDRESS(ROW(),COLUMN()-_shon_perc_gap)))), INDIRECT(ADDRESS(ROW(),COLUMN()-_shon_perc_gap))*(1-AS$5)*(1-$BH$5), "")</f>
        <v/>
      </c>
      <c r="AT65" s="160" t="str" cm="1">
        <f t="array" aca="1" ref="AT65" ca="1">IF(AND($L65=1,ISNUMBER(INDIRECT(ADDRESS(ROW(),COLUMN()-_shon_perc_gap)))), INDIRECT(ADDRESS(ROW(),COLUMN()-_shon_perc_gap))*(1-AT$5)*(1-$BH$5), "")</f>
        <v/>
      </c>
      <c r="AU65" s="160" t="str" cm="1">
        <f t="array" aca="1" ref="AU65" ca="1">IF(AND($L65=1,ISNUMBER(INDIRECT(ADDRESS(ROW(),COLUMN()-_shon_perc_gap)))), INDIRECT(ADDRESS(ROW(),COLUMN()-_shon_perc_gap))*(1-AU$5)*(1-$BH$5), "")</f>
        <v/>
      </c>
      <c r="AV65" s="160" t="str" cm="1">
        <f t="array" aca="1" ref="AV65" ca="1">IF(AND($L65=1,ISNUMBER(INDIRECT(ADDRESS(ROW(),COLUMN()-_shon_perc_gap)))), INDIRECT(ADDRESS(ROW(),COLUMN()-_shon_perc_gap))*(1-AV$5)*(1-$BH$5), "")</f>
        <v/>
      </c>
      <c r="AW65" s="160" t="str" cm="1">
        <f t="array" aca="1" ref="AW65" ca="1">IF(AND($L65=1,ISNUMBER(INDIRECT(ADDRESS(ROW(),COLUMN()-_shon_perc_gap)))), INDIRECT(ADDRESS(ROW(),COLUMN()-_shon_perc_gap))*(1-AW$5)*(1-$BH$5), "")</f>
        <v/>
      </c>
      <c r="AX65" s="160" t="str" cm="1">
        <f t="array" aca="1" ref="AX65" ca="1">IF(AND($L65=1,ISNUMBER(INDIRECT(ADDRESS(ROW(),COLUMN()-_shon_perc_gap)))), INDIRECT(ADDRESS(ROW(),COLUMN()-_shon_perc_gap))*(1-AX$5)*(1-$BH$5), "")</f>
        <v/>
      </c>
      <c r="AY65" s="160" t="str" cm="1">
        <f t="array" aca="1" ref="AY65" ca="1">IF(AND($L65=1,ISNUMBER(INDIRECT(ADDRESS(ROW(),COLUMN()-_shon_perc_gap)))), INDIRECT(ADDRESS(ROW(),COLUMN()-_shon_perc_gap))*(1-AY$5)*(1-$BH$5), "")</f>
        <v/>
      </c>
      <c r="AZ65" s="160" t="str" cm="1">
        <f t="array" aca="1" ref="AZ65" ca="1">IF(AND($L65=1,ISNUMBER(INDIRECT(ADDRESS(ROW(),COLUMN()-_shon_perc_gap)))), INDIRECT(ADDRESS(ROW(),COLUMN()-_shon_perc_gap))*(1-AZ$5)*(1-$BH$5), "")</f>
        <v/>
      </c>
      <c r="BA65" s="161" t="str" cm="1">
        <f t="array" aca="1" ref="BA65" ca="1">IF(AND($L65=1,ISNUMBER(INDIRECT(ADDRESS(ROW(),COLUMN()-_shon_perc_gap)))), INDIRECT(ADDRESS(ROW(),COLUMN()-_shon_perc_gap))*(1-BA$5)*(1-$BH$5), "")</f>
        <v/>
      </c>
      <c r="BB65" s="414"/>
      <c r="BC65" s="398" t="str">
        <f t="shared" si="10"/>
        <v/>
      </c>
      <c r="BD65" s="247" t="str">
        <f t="shared" si="14"/>
        <v/>
      </c>
      <c r="BE65" s="428" t="str">
        <f t="shared" si="15"/>
        <v/>
      </c>
      <c r="BF65" s="429" t="str">
        <f t="shared" si="16"/>
        <v/>
      </c>
      <c r="BG65" s="336"/>
      <c r="BH65" s="430" t="str">
        <f t="shared" si="17"/>
        <v/>
      </c>
    </row>
    <row r="66" spans="2:60" x14ac:dyDescent="0.2">
      <c r="B66" s="490">
        <v>58</v>
      </c>
      <c r="C66" s="640"/>
      <c r="D66" s="575"/>
      <c r="E66" s="599"/>
      <c r="F66" s="575"/>
      <c r="G66" s="575"/>
      <c r="H66" s="781"/>
      <c r="I66" s="576"/>
      <c r="J66" s="575"/>
      <c r="K66" s="924"/>
      <c r="L66" s="914">
        <f t="shared" si="11"/>
        <v>0</v>
      </c>
      <c r="M66" s="918" t="str">
        <f t="shared" si="7"/>
        <v>$O$66:$AD$66</v>
      </c>
      <c r="O66" s="584"/>
      <c r="P66" s="585"/>
      <c r="Q66" s="585"/>
      <c r="R66" s="585"/>
      <c r="S66" s="585"/>
      <c r="T66" s="585"/>
      <c r="U66" s="585"/>
      <c r="V66" s="585"/>
      <c r="W66" s="585"/>
      <c r="X66" s="585"/>
      <c r="Y66" s="585"/>
      <c r="Z66" s="585"/>
      <c r="AA66" s="585"/>
      <c r="AB66" s="585"/>
      <c r="AC66" s="585"/>
      <c r="AD66" s="586"/>
      <c r="AF66" s="421" t="str">
        <f t="shared" ca="1" si="12"/>
        <v/>
      </c>
      <c r="AG66" s="422" t="str">
        <f t="shared" si="8"/>
        <v/>
      </c>
      <c r="AH66" s="423" t="str">
        <f t="shared" si="13"/>
        <v/>
      </c>
      <c r="AI66" s="414"/>
      <c r="AJ66" s="780" t="str">
        <f t="shared" si="9"/>
        <v/>
      </c>
      <c r="AK66" s="414"/>
      <c r="AL66" s="159" t="str" cm="1">
        <f t="array" aca="1" ref="AL66" ca="1">IF(AND($L66=1,ISNUMBER(INDIRECT(ADDRESS(ROW(),COLUMN()-_shon_perc_gap)))), INDIRECT(ADDRESS(ROW(),COLUMN()-_shon_perc_gap))*(1-AL$5)*(1-$BH$5), "")</f>
        <v/>
      </c>
      <c r="AM66" s="160" t="str" cm="1">
        <f t="array" aca="1" ref="AM66" ca="1">IF(AND($L66=1,ISNUMBER(INDIRECT(ADDRESS(ROW(),COLUMN()-_shon_perc_gap)))), INDIRECT(ADDRESS(ROW(),COLUMN()-_shon_perc_gap))*(1-AM$5)*(1-$BH$5), "")</f>
        <v/>
      </c>
      <c r="AN66" s="160" t="str" cm="1">
        <f t="array" aca="1" ref="AN66" ca="1">IF(AND($L66=1,ISNUMBER(INDIRECT(ADDRESS(ROW(),COLUMN()-_shon_perc_gap)))), INDIRECT(ADDRESS(ROW(),COLUMN()-_shon_perc_gap))*(1-AN$5)*(1-$BH$5), "")</f>
        <v/>
      </c>
      <c r="AO66" s="160" t="str" cm="1">
        <f t="array" aca="1" ref="AO66" ca="1">IF(AND($L66=1,ISNUMBER(INDIRECT(ADDRESS(ROW(),COLUMN()-_shon_perc_gap)))), INDIRECT(ADDRESS(ROW(),COLUMN()-_shon_perc_gap))*(1-AO$5)*(1-$BH$5), "")</f>
        <v/>
      </c>
      <c r="AP66" s="160" t="str" cm="1">
        <f t="array" aca="1" ref="AP66" ca="1">IF(AND($L66=1,ISNUMBER(INDIRECT(ADDRESS(ROW(),COLUMN()-_shon_perc_gap)))), INDIRECT(ADDRESS(ROW(),COLUMN()-_shon_perc_gap))*(1-AP$5)*(1-$BH$5), "")</f>
        <v/>
      </c>
      <c r="AQ66" s="160" t="str" cm="1">
        <f t="array" aca="1" ref="AQ66" ca="1">IF(AND($L66=1,ISNUMBER(INDIRECT(ADDRESS(ROW(),COLUMN()-_shon_perc_gap)))), INDIRECT(ADDRESS(ROW(),COLUMN()-_shon_perc_gap))*(1-AQ$5)*(1-$BH$5), "")</f>
        <v/>
      </c>
      <c r="AR66" s="160" t="str" cm="1">
        <f t="array" aca="1" ref="AR66" ca="1">IF(AND($L66=1,ISNUMBER(INDIRECT(ADDRESS(ROW(),COLUMN()-_shon_perc_gap)))), INDIRECT(ADDRESS(ROW(),COLUMN()-_shon_perc_gap))*(1-AR$5)*(1-$BH$5), "")</f>
        <v/>
      </c>
      <c r="AS66" s="160" t="str" cm="1">
        <f t="array" aca="1" ref="AS66" ca="1">IF(AND($L66=1,ISNUMBER(INDIRECT(ADDRESS(ROW(),COLUMN()-_shon_perc_gap)))), INDIRECT(ADDRESS(ROW(),COLUMN()-_shon_perc_gap))*(1-AS$5)*(1-$BH$5), "")</f>
        <v/>
      </c>
      <c r="AT66" s="160" t="str" cm="1">
        <f t="array" aca="1" ref="AT66" ca="1">IF(AND($L66=1,ISNUMBER(INDIRECT(ADDRESS(ROW(),COLUMN()-_shon_perc_gap)))), INDIRECT(ADDRESS(ROW(),COLUMN()-_shon_perc_gap))*(1-AT$5)*(1-$BH$5), "")</f>
        <v/>
      </c>
      <c r="AU66" s="160" t="str" cm="1">
        <f t="array" aca="1" ref="AU66" ca="1">IF(AND($L66=1,ISNUMBER(INDIRECT(ADDRESS(ROW(),COLUMN()-_shon_perc_gap)))), INDIRECT(ADDRESS(ROW(),COLUMN()-_shon_perc_gap))*(1-AU$5)*(1-$BH$5), "")</f>
        <v/>
      </c>
      <c r="AV66" s="160" t="str" cm="1">
        <f t="array" aca="1" ref="AV66" ca="1">IF(AND($L66=1,ISNUMBER(INDIRECT(ADDRESS(ROW(),COLUMN()-_shon_perc_gap)))), INDIRECT(ADDRESS(ROW(),COLUMN()-_shon_perc_gap))*(1-AV$5)*(1-$BH$5), "")</f>
        <v/>
      </c>
      <c r="AW66" s="160" t="str" cm="1">
        <f t="array" aca="1" ref="AW66" ca="1">IF(AND($L66=1,ISNUMBER(INDIRECT(ADDRESS(ROW(),COLUMN()-_shon_perc_gap)))), INDIRECT(ADDRESS(ROW(),COLUMN()-_shon_perc_gap))*(1-AW$5)*(1-$BH$5), "")</f>
        <v/>
      </c>
      <c r="AX66" s="160" t="str" cm="1">
        <f t="array" aca="1" ref="AX66" ca="1">IF(AND($L66=1,ISNUMBER(INDIRECT(ADDRESS(ROW(),COLUMN()-_shon_perc_gap)))), INDIRECT(ADDRESS(ROW(),COLUMN()-_shon_perc_gap))*(1-AX$5)*(1-$BH$5), "")</f>
        <v/>
      </c>
      <c r="AY66" s="160" t="str" cm="1">
        <f t="array" aca="1" ref="AY66" ca="1">IF(AND($L66=1,ISNUMBER(INDIRECT(ADDRESS(ROW(),COLUMN()-_shon_perc_gap)))), INDIRECT(ADDRESS(ROW(),COLUMN()-_shon_perc_gap))*(1-AY$5)*(1-$BH$5), "")</f>
        <v/>
      </c>
      <c r="AZ66" s="160" t="str" cm="1">
        <f t="array" aca="1" ref="AZ66" ca="1">IF(AND($L66=1,ISNUMBER(INDIRECT(ADDRESS(ROW(),COLUMN()-_shon_perc_gap)))), INDIRECT(ADDRESS(ROW(),COLUMN()-_shon_perc_gap))*(1-AZ$5)*(1-$BH$5), "")</f>
        <v/>
      </c>
      <c r="BA66" s="161" t="str" cm="1">
        <f t="array" aca="1" ref="BA66" ca="1">IF(AND($L66=1,ISNUMBER(INDIRECT(ADDRESS(ROW(),COLUMN()-_shon_perc_gap)))), INDIRECT(ADDRESS(ROW(),COLUMN()-_shon_perc_gap))*(1-BA$5)*(1-$BH$5), "")</f>
        <v/>
      </c>
      <c r="BB66" s="414"/>
      <c r="BC66" s="398" t="str">
        <f t="shared" si="10"/>
        <v/>
      </c>
      <c r="BD66" s="247" t="str">
        <f t="shared" si="14"/>
        <v/>
      </c>
      <c r="BE66" s="428" t="str">
        <f t="shared" si="15"/>
        <v/>
      </c>
      <c r="BF66" s="429" t="str">
        <f t="shared" si="16"/>
        <v/>
      </c>
      <c r="BG66" s="336"/>
      <c r="BH66" s="430" t="str">
        <f t="shared" si="17"/>
        <v/>
      </c>
    </row>
    <row r="67" spans="2:60" x14ac:dyDescent="0.2">
      <c r="B67" s="490">
        <v>59</v>
      </c>
      <c r="C67" s="640"/>
      <c r="D67" s="575"/>
      <c r="E67" s="599"/>
      <c r="F67" s="575"/>
      <c r="G67" s="575"/>
      <c r="H67" s="781"/>
      <c r="I67" s="576"/>
      <c r="J67" s="575"/>
      <c r="K67" s="924"/>
      <c r="L67" s="914">
        <f t="shared" si="11"/>
        <v>0</v>
      </c>
      <c r="M67" s="918" t="str">
        <f t="shared" si="7"/>
        <v>$O$67:$AD$67</v>
      </c>
      <c r="O67" s="584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6"/>
      <c r="AF67" s="421" t="str">
        <f t="shared" ca="1" si="12"/>
        <v/>
      </c>
      <c r="AG67" s="422" t="str">
        <f t="shared" si="8"/>
        <v/>
      </c>
      <c r="AH67" s="423" t="str">
        <f t="shared" si="13"/>
        <v/>
      </c>
      <c r="AI67" s="414"/>
      <c r="AJ67" s="780" t="str">
        <f t="shared" si="9"/>
        <v/>
      </c>
      <c r="AK67" s="414"/>
      <c r="AL67" s="159" t="str" cm="1">
        <f t="array" aca="1" ref="AL67" ca="1">IF(AND($L67=1,ISNUMBER(INDIRECT(ADDRESS(ROW(),COLUMN()-_shon_perc_gap)))), INDIRECT(ADDRESS(ROW(),COLUMN()-_shon_perc_gap))*(1-AL$5)*(1-$BH$5), "")</f>
        <v/>
      </c>
      <c r="AM67" s="160" t="str" cm="1">
        <f t="array" aca="1" ref="AM67" ca="1">IF(AND($L67=1,ISNUMBER(INDIRECT(ADDRESS(ROW(),COLUMN()-_shon_perc_gap)))), INDIRECT(ADDRESS(ROW(),COLUMN()-_shon_perc_gap))*(1-AM$5)*(1-$BH$5), "")</f>
        <v/>
      </c>
      <c r="AN67" s="160" t="str" cm="1">
        <f t="array" aca="1" ref="AN67" ca="1">IF(AND($L67=1,ISNUMBER(INDIRECT(ADDRESS(ROW(),COLUMN()-_shon_perc_gap)))), INDIRECT(ADDRESS(ROW(),COLUMN()-_shon_perc_gap))*(1-AN$5)*(1-$BH$5), "")</f>
        <v/>
      </c>
      <c r="AO67" s="160" t="str" cm="1">
        <f t="array" aca="1" ref="AO67" ca="1">IF(AND($L67=1,ISNUMBER(INDIRECT(ADDRESS(ROW(),COLUMN()-_shon_perc_gap)))), INDIRECT(ADDRESS(ROW(),COLUMN()-_shon_perc_gap))*(1-AO$5)*(1-$BH$5), "")</f>
        <v/>
      </c>
      <c r="AP67" s="160" t="str" cm="1">
        <f t="array" aca="1" ref="AP67" ca="1">IF(AND($L67=1,ISNUMBER(INDIRECT(ADDRESS(ROW(),COLUMN()-_shon_perc_gap)))), INDIRECT(ADDRESS(ROW(),COLUMN()-_shon_perc_gap))*(1-AP$5)*(1-$BH$5), "")</f>
        <v/>
      </c>
      <c r="AQ67" s="160" t="str" cm="1">
        <f t="array" aca="1" ref="AQ67" ca="1">IF(AND($L67=1,ISNUMBER(INDIRECT(ADDRESS(ROW(),COLUMN()-_shon_perc_gap)))), INDIRECT(ADDRESS(ROW(),COLUMN()-_shon_perc_gap))*(1-AQ$5)*(1-$BH$5), "")</f>
        <v/>
      </c>
      <c r="AR67" s="160" t="str" cm="1">
        <f t="array" aca="1" ref="AR67" ca="1">IF(AND($L67=1,ISNUMBER(INDIRECT(ADDRESS(ROW(),COLUMN()-_shon_perc_gap)))), INDIRECT(ADDRESS(ROW(),COLUMN()-_shon_perc_gap))*(1-AR$5)*(1-$BH$5), "")</f>
        <v/>
      </c>
      <c r="AS67" s="160" t="str" cm="1">
        <f t="array" aca="1" ref="AS67" ca="1">IF(AND($L67=1,ISNUMBER(INDIRECT(ADDRESS(ROW(),COLUMN()-_shon_perc_gap)))), INDIRECT(ADDRESS(ROW(),COLUMN()-_shon_perc_gap))*(1-AS$5)*(1-$BH$5), "")</f>
        <v/>
      </c>
      <c r="AT67" s="160" t="str" cm="1">
        <f t="array" aca="1" ref="AT67" ca="1">IF(AND($L67=1,ISNUMBER(INDIRECT(ADDRESS(ROW(),COLUMN()-_shon_perc_gap)))), INDIRECT(ADDRESS(ROW(),COLUMN()-_shon_perc_gap))*(1-AT$5)*(1-$BH$5), "")</f>
        <v/>
      </c>
      <c r="AU67" s="160" t="str" cm="1">
        <f t="array" aca="1" ref="AU67" ca="1">IF(AND($L67=1,ISNUMBER(INDIRECT(ADDRESS(ROW(),COLUMN()-_shon_perc_gap)))), INDIRECT(ADDRESS(ROW(),COLUMN()-_shon_perc_gap))*(1-AU$5)*(1-$BH$5), "")</f>
        <v/>
      </c>
      <c r="AV67" s="160" t="str" cm="1">
        <f t="array" aca="1" ref="AV67" ca="1">IF(AND($L67=1,ISNUMBER(INDIRECT(ADDRESS(ROW(),COLUMN()-_shon_perc_gap)))), INDIRECT(ADDRESS(ROW(),COLUMN()-_shon_perc_gap))*(1-AV$5)*(1-$BH$5), "")</f>
        <v/>
      </c>
      <c r="AW67" s="160" t="str" cm="1">
        <f t="array" aca="1" ref="AW67" ca="1">IF(AND($L67=1,ISNUMBER(INDIRECT(ADDRESS(ROW(),COLUMN()-_shon_perc_gap)))), INDIRECT(ADDRESS(ROW(),COLUMN()-_shon_perc_gap))*(1-AW$5)*(1-$BH$5), "")</f>
        <v/>
      </c>
      <c r="AX67" s="160" t="str" cm="1">
        <f t="array" aca="1" ref="AX67" ca="1">IF(AND($L67=1,ISNUMBER(INDIRECT(ADDRESS(ROW(),COLUMN()-_shon_perc_gap)))), INDIRECT(ADDRESS(ROW(),COLUMN()-_shon_perc_gap))*(1-AX$5)*(1-$BH$5), "")</f>
        <v/>
      </c>
      <c r="AY67" s="160" t="str" cm="1">
        <f t="array" aca="1" ref="AY67" ca="1">IF(AND($L67=1,ISNUMBER(INDIRECT(ADDRESS(ROW(),COLUMN()-_shon_perc_gap)))), INDIRECT(ADDRESS(ROW(),COLUMN()-_shon_perc_gap))*(1-AY$5)*(1-$BH$5), "")</f>
        <v/>
      </c>
      <c r="AZ67" s="160" t="str" cm="1">
        <f t="array" aca="1" ref="AZ67" ca="1">IF(AND($L67=1,ISNUMBER(INDIRECT(ADDRESS(ROW(),COLUMN()-_shon_perc_gap)))), INDIRECT(ADDRESS(ROW(),COLUMN()-_shon_perc_gap))*(1-AZ$5)*(1-$BH$5), "")</f>
        <v/>
      </c>
      <c r="BA67" s="161" t="str" cm="1">
        <f t="array" aca="1" ref="BA67" ca="1">IF(AND($L67=1,ISNUMBER(INDIRECT(ADDRESS(ROW(),COLUMN()-_shon_perc_gap)))), INDIRECT(ADDRESS(ROW(),COLUMN()-_shon_perc_gap))*(1-BA$5)*(1-$BH$5), "")</f>
        <v/>
      </c>
      <c r="BB67" s="414"/>
      <c r="BC67" s="398" t="str">
        <f t="shared" si="10"/>
        <v/>
      </c>
      <c r="BD67" s="247" t="str">
        <f t="shared" si="14"/>
        <v/>
      </c>
      <c r="BE67" s="428" t="str">
        <f t="shared" si="15"/>
        <v/>
      </c>
      <c r="BF67" s="429" t="str">
        <f t="shared" si="16"/>
        <v/>
      </c>
      <c r="BG67" s="336"/>
      <c r="BH67" s="430" t="str">
        <f t="shared" si="17"/>
        <v/>
      </c>
    </row>
    <row r="68" spans="2:60" x14ac:dyDescent="0.2">
      <c r="B68" s="490">
        <v>60</v>
      </c>
      <c r="C68" s="640"/>
      <c r="D68" s="575"/>
      <c r="E68" s="599"/>
      <c r="F68" s="575"/>
      <c r="G68" s="575"/>
      <c r="H68" s="781"/>
      <c r="I68" s="576"/>
      <c r="J68" s="575"/>
      <c r="K68" s="924"/>
      <c r="L68" s="914">
        <f t="shared" si="11"/>
        <v>0</v>
      </c>
      <c r="M68" s="918" t="str">
        <f t="shared" si="7"/>
        <v>$O$68:$AD$68</v>
      </c>
      <c r="O68" s="584"/>
      <c r="P68" s="585"/>
      <c r="Q68" s="585"/>
      <c r="R68" s="585"/>
      <c r="S68" s="585"/>
      <c r="T68" s="585"/>
      <c r="U68" s="585"/>
      <c r="V68" s="585"/>
      <c r="W68" s="585"/>
      <c r="X68" s="585"/>
      <c r="Y68" s="585"/>
      <c r="Z68" s="585"/>
      <c r="AA68" s="585"/>
      <c r="AB68" s="585"/>
      <c r="AC68" s="585"/>
      <c r="AD68" s="586"/>
      <c r="AF68" s="421" t="str">
        <f t="shared" ca="1" si="12"/>
        <v/>
      </c>
      <c r="AG68" s="422" t="str">
        <f t="shared" si="8"/>
        <v/>
      </c>
      <c r="AH68" s="423" t="str">
        <f t="shared" si="13"/>
        <v/>
      </c>
      <c r="AI68" s="414"/>
      <c r="AJ68" s="780" t="str">
        <f t="shared" si="9"/>
        <v/>
      </c>
      <c r="AK68" s="414"/>
      <c r="AL68" s="159" t="str" cm="1">
        <f t="array" aca="1" ref="AL68" ca="1">IF(AND($L68=1,ISNUMBER(INDIRECT(ADDRESS(ROW(),COLUMN()-_shon_perc_gap)))), INDIRECT(ADDRESS(ROW(),COLUMN()-_shon_perc_gap))*(1-AL$5)*(1-$BH$5), "")</f>
        <v/>
      </c>
      <c r="AM68" s="160" t="str" cm="1">
        <f t="array" aca="1" ref="AM68" ca="1">IF(AND($L68=1,ISNUMBER(INDIRECT(ADDRESS(ROW(),COLUMN()-_shon_perc_gap)))), INDIRECT(ADDRESS(ROW(),COLUMN()-_shon_perc_gap))*(1-AM$5)*(1-$BH$5), "")</f>
        <v/>
      </c>
      <c r="AN68" s="160" t="str" cm="1">
        <f t="array" aca="1" ref="AN68" ca="1">IF(AND($L68=1,ISNUMBER(INDIRECT(ADDRESS(ROW(),COLUMN()-_shon_perc_gap)))), INDIRECT(ADDRESS(ROW(),COLUMN()-_shon_perc_gap))*(1-AN$5)*(1-$BH$5), "")</f>
        <v/>
      </c>
      <c r="AO68" s="160" t="str" cm="1">
        <f t="array" aca="1" ref="AO68" ca="1">IF(AND($L68=1,ISNUMBER(INDIRECT(ADDRESS(ROW(),COLUMN()-_shon_perc_gap)))), INDIRECT(ADDRESS(ROW(),COLUMN()-_shon_perc_gap))*(1-AO$5)*(1-$BH$5), "")</f>
        <v/>
      </c>
      <c r="AP68" s="160" t="str" cm="1">
        <f t="array" aca="1" ref="AP68" ca="1">IF(AND($L68=1,ISNUMBER(INDIRECT(ADDRESS(ROW(),COLUMN()-_shon_perc_gap)))), INDIRECT(ADDRESS(ROW(),COLUMN()-_shon_perc_gap))*(1-AP$5)*(1-$BH$5), "")</f>
        <v/>
      </c>
      <c r="AQ68" s="160" t="str" cm="1">
        <f t="array" aca="1" ref="AQ68" ca="1">IF(AND($L68=1,ISNUMBER(INDIRECT(ADDRESS(ROW(),COLUMN()-_shon_perc_gap)))), INDIRECT(ADDRESS(ROW(),COLUMN()-_shon_perc_gap))*(1-AQ$5)*(1-$BH$5), "")</f>
        <v/>
      </c>
      <c r="AR68" s="160" t="str" cm="1">
        <f t="array" aca="1" ref="AR68" ca="1">IF(AND($L68=1,ISNUMBER(INDIRECT(ADDRESS(ROW(),COLUMN()-_shon_perc_gap)))), INDIRECT(ADDRESS(ROW(),COLUMN()-_shon_perc_gap))*(1-AR$5)*(1-$BH$5), "")</f>
        <v/>
      </c>
      <c r="AS68" s="160" t="str" cm="1">
        <f t="array" aca="1" ref="AS68" ca="1">IF(AND($L68=1,ISNUMBER(INDIRECT(ADDRESS(ROW(),COLUMN()-_shon_perc_gap)))), INDIRECT(ADDRESS(ROW(),COLUMN()-_shon_perc_gap))*(1-AS$5)*(1-$BH$5), "")</f>
        <v/>
      </c>
      <c r="AT68" s="160" t="str" cm="1">
        <f t="array" aca="1" ref="AT68" ca="1">IF(AND($L68=1,ISNUMBER(INDIRECT(ADDRESS(ROW(),COLUMN()-_shon_perc_gap)))), INDIRECT(ADDRESS(ROW(),COLUMN()-_shon_perc_gap))*(1-AT$5)*(1-$BH$5), "")</f>
        <v/>
      </c>
      <c r="AU68" s="160" t="str" cm="1">
        <f t="array" aca="1" ref="AU68" ca="1">IF(AND($L68=1,ISNUMBER(INDIRECT(ADDRESS(ROW(),COLUMN()-_shon_perc_gap)))), INDIRECT(ADDRESS(ROW(),COLUMN()-_shon_perc_gap))*(1-AU$5)*(1-$BH$5), "")</f>
        <v/>
      </c>
      <c r="AV68" s="160" t="str" cm="1">
        <f t="array" aca="1" ref="AV68" ca="1">IF(AND($L68=1,ISNUMBER(INDIRECT(ADDRESS(ROW(),COLUMN()-_shon_perc_gap)))), INDIRECT(ADDRESS(ROW(),COLUMN()-_shon_perc_gap))*(1-AV$5)*(1-$BH$5), "")</f>
        <v/>
      </c>
      <c r="AW68" s="160" t="str" cm="1">
        <f t="array" aca="1" ref="AW68" ca="1">IF(AND($L68=1,ISNUMBER(INDIRECT(ADDRESS(ROW(),COLUMN()-_shon_perc_gap)))), INDIRECT(ADDRESS(ROW(),COLUMN()-_shon_perc_gap))*(1-AW$5)*(1-$BH$5), "")</f>
        <v/>
      </c>
      <c r="AX68" s="160" t="str" cm="1">
        <f t="array" aca="1" ref="AX68" ca="1">IF(AND($L68=1,ISNUMBER(INDIRECT(ADDRESS(ROW(),COLUMN()-_shon_perc_gap)))), INDIRECT(ADDRESS(ROW(),COLUMN()-_shon_perc_gap))*(1-AX$5)*(1-$BH$5), "")</f>
        <v/>
      </c>
      <c r="AY68" s="160" t="str" cm="1">
        <f t="array" aca="1" ref="AY68" ca="1">IF(AND($L68=1,ISNUMBER(INDIRECT(ADDRESS(ROW(),COLUMN()-_shon_perc_gap)))), INDIRECT(ADDRESS(ROW(),COLUMN()-_shon_perc_gap))*(1-AY$5)*(1-$BH$5), "")</f>
        <v/>
      </c>
      <c r="AZ68" s="160" t="str" cm="1">
        <f t="array" aca="1" ref="AZ68" ca="1">IF(AND($L68=1,ISNUMBER(INDIRECT(ADDRESS(ROW(),COLUMN()-_shon_perc_gap)))), INDIRECT(ADDRESS(ROW(),COLUMN()-_shon_perc_gap))*(1-AZ$5)*(1-$BH$5), "")</f>
        <v/>
      </c>
      <c r="BA68" s="161" t="str" cm="1">
        <f t="array" aca="1" ref="BA68" ca="1">IF(AND($L68=1,ISNUMBER(INDIRECT(ADDRESS(ROW(),COLUMN()-_shon_perc_gap)))), INDIRECT(ADDRESS(ROW(),COLUMN()-_shon_perc_gap))*(1-BA$5)*(1-$BH$5), "")</f>
        <v/>
      </c>
      <c r="BB68" s="414"/>
      <c r="BC68" s="398" t="str">
        <f t="shared" si="10"/>
        <v/>
      </c>
      <c r="BD68" s="247" t="str">
        <f t="shared" si="14"/>
        <v/>
      </c>
      <c r="BE68" s="428" t="str">
        <f t="shared" si="15"/>
        <v/>
      </c>
      <c r="BF68" s="429" t="str">
        <f t="shared" si="16"/>
        <v/>
      </c>
      <c r="BG68" s="336"/>
      <c r="BH68" s="430" t="str">
        <f t="shared" si="17"/>
        <v/>
      </c>
    </row>
    <row r="69" spans="2:60" x14ac:dyDescent="0.2">
      <c r="B69" s="490">
        <v>61</v>
      </c>
      <c r="C69" s="640"/>
      <c r="D69" s="575"/>
      <c r="E69" s="599"/>
      <c r="F69" s="575"/>
      <c r="G69" s="575"/>
      <c r="H69" s="781"/>
      <c r="I69" s="576"/>
      <c r="J69" s="575"/>
      <c r="K69" s="924"/>
      <c r="L69" s="914">
        <f t="shared" si="11"/>
        <v>0</v>
      </c>
      <c r="M69" s="918" t="str">
        <f t="shared" si="7"/>
        <v>$O$69:$AD$69</v>
      </c>
      <c r="O69" s="584"/>
      <c r="P69" s="585"/>
      <c r="Q69" s="585"/>
      <c r="R69" s="585"/>
      <c r="S69" s="585"/>
      <c r="T69" s="585"/>
      <c r="U69" s="585"/>
      <c r="V69" s="585"/>
      <c r="W69" s="585"/>
      <c r="X69" s="585"/>
      <c r="Y69" s="585"/>
      <c r="Z69" s="585"/>
      <c r="AA69" s="585"/>
      <c r="AB69" s="585"/>
      <c r="AC69" s="585"/>
      <c r="AD69" s="586"/>
      <c r="AF69" s="421" t="str">
        <f t="shared" ca="1" si="12"/>
        <v/>
      </c>
      <c r="AG69" s="422" t="str">
        <f t="shared" si="8"/>
        <v/>
      </c>
      <c r="AH69" s="423" t="str">
        <f t="shared" si="13"/>
        <v/>
      </c>
      <c r="AI69" s="414"/>
      <c r="AJ69" s="780" t="str">
        <f t="shared" si="9"/>
        <v/>
      </c>
      <c r="AK69" s="414"/>
      <c r="AL69" s="159" t="str" cm="1">
        <f t="array" aca="1" ref="AL69" ca="1">IF(AND($L69=1,ISNUMBER(INDIRECT(ADDRESS(ROW(),COLUMN()-_shon_perc_gap)))), INDIRECT(ADDRESS(ROW(),COLUMN()-_shon_perc_gap))*(1-AL$5)*(1-$BH$5), "")</f>
        <v/>
      </c>
      <c r="AM69" s="160" t="str" cm="1">
        <f t="array" aca="1" ref="AM69" ca="1">IF(AND($L69=1,ISNUMBER(INDIRECT(ADDRESS(ROW(),COLUMN()-_shon_perc_gap)))), INDIRECT(ADDRESS(ROW(),COLUMN()-_shon_perc_gap))*(1-AM$5)*(1-$BH$5), "")</f>
        <v/>
      </c>
      <c r="AN69" s="160" t="str" cm="1">
        <f t="array" aca="1" ref="AN69" ca="1">IF(AND($L69=1,ISNUMBER(INDIRECT(ADDRESS(ROW(),COLUMN()-_shon_perc_gap)))), INDIRECT(ADDRESS(ROW(),COLUMN()-_shon_perc_gap))*(1-AN$5)*(1-$BH$5), "")</f>
        <v/>
      </c>
      <c r="AO69" s="160" t="str" cm="1">
        <f t="array" aca="1" ref="AO69" ca="1">IF(AND($L69=1,ISNUMBER(INDIRECT(ADDRESS(ROW(),COLUMN()-_shon_perc_gap)))), INDIRECT(ADDRESS(ROW(),COLUMN()-_shon_perc_gap))*(1-AO$5)*(1-$BH$5), "")</f>
        <v/>
      </c>
      <c r="AP69" s="160" t="str" cm="1">
        <f t="array" aca="1" ref="AP69" ca="1">IF(AND($L69=1,ISNUMBER(INDIRECT(ADDRESS(ROW(),COLUMN()-_shon_perc_gap)))), INDIRECT(ADDRESS(ROW(),COLUMN()-_shon_perc_gap))*(1-AP$5)*(1-$BH$5), "")</f>
        <v/>
      </c>
      <c r="AQ69" s="160" t="str" cm="1">
        <f t="array" aca="1" ref="AQ69" ca="1">IF(AND($L69=1,ISNUMBER(INDIRECT(ADDRESS(ROW(),COLUMN()-_shon_perc_gap)))), INDIRECT(ADDRESS(ROW(),COLUMN()-_shon_perc_gap))*(1-AQ$5)*(1-$BH$5), "")</f>
        <v/>
      </c>
      <c r="AR69" s="160" t="str" cm="1">
        <f t="array" aca="1" ref="AR69" ca="1">IF(AND($L69=1,ISNUMBER(INDIRECT(ADDRESS(ROW(),COLUMN()-_shon_perc_gap)))), INDIRECT(ADDRESS(ROW(),COLUMN()-_shon_perc_gap))*(1-AR$5)*(1-$BH$5), "")</f>
        <v/>
      </c>
      <c r="AS69" s="160" t="str" cm="1">
        <f t="array" aca="1" ref="AS69" ca="1">IF(AND($L69=1,ISNUMBER(INDIRECT(ADDRESS(ROW(),COLUMN()-_shon_perc_gap)))), INDIRECT(ADDRESS(ROW(),COLUMN()-_shon_perc_gap))*(1-AS$5)*(1-$BH$5), "")</f>
        <v/>
      </c>
      <c r="AT69" s="160" t="str" cm="1">
        <f t="array" aca="1" ref="AT69" ca="1">IF(AND($L69=1,ISNUMBER(INDIRECT(ADDRESS(ROW(),COLUMN()-_shon_perc_gap)))), INDIRECT(ADDRESS(ROW(),COLUMN()-_shon_perc_gap))*(1-AT$5)*(1-$BH$5), "")</f>
        <v/>
      </c>
      <c r="AU69" s="160" t="str" cm="1">
        <f t="array" aca="1" ref="AU69" ca="1">IF(AND($L69=1,ISNUMBER(INDIRECT(ADDRESS(ROW(),COLUMN()-_shon_perc_gap)))), INDIRECT(ADDRESS(ROW(),COLUMN()-_shon_perc_gap))*(1-AU$5)*(1-$BH$5), "")</f>
        <v/>
      </c>
      <c r="AV69" s="160" t="str" cm="1">
        <f t="array" aca="1" ref="AV69" ca="1">IF(AND($L69=1,ISNUMBER(INDIRECT(ADDRESS(ROW(),COLUMN()-_shon_perc_gap)))), INDIRECT(ADDRESS(ROW(),COLUMN()-_shon_perc_gap))*(1-AV$5)*(1-$BH$5), "")</f>
        <v/>
      </c>
      <c r="AW69" s="160" t="str" cm="1">
        <f t="array" aca="1" ref="AW69" ca="1">IF(AND($L69=1,ISNUMBER(INDIRECT(ADDRESS(ROW(),COLUMN()-_shon_perc_gap)))), INDIRECT(ADDRESS(ROW(),COLUMN()-_shon_perc_gap))*(1-AW$5)*(1-$BH$5), "")</f>
        <v/>
      </c>
      <c r="AX69" s="160" t="str" cm="1">
        <f t="array" aca="1" ref="AX69" ca="1">IF(AND($L69=1,ISNUMBER(INDIRECT(ADDRESS(ROW(),COLUMN()-_shon_perc_gap)))), INDIRECT(ADDRESS(ROW(),COLUMN()-_shon_perc_gap))*(1-AX$5)*(1-$BH$5), "")</f>
        <v/>
      </c>
      <c r="AY69" s="160" t="str" cm="1">
        <f t="array" aca="1" ref="AY69" ca="1">IF(AND($L69=1,ISNUMBER(INDIRECT(ADDRESS(ROW(),COLUMN()-_shon_perc_gap)))), INDIRECT(ADDRESS(ROW(),COLUMN()-_shon_perc_gap))*(1-AY$5)*(1-$BH$5), "")</f>
        <v/>
      </c>
      <c r="AZ69" s="160" t="str" cm="1">
        <f t="array" aca="1" ref="AZ69" ca="1">IF(AND($L69=1,ISNUMBER(INDIRECT(ADDRESS(ROW(),COLUMN()-_shon_perc_gap)))), INDIRECT(ADDRESS(ROW(),COLUMN()-_shon_perc_gap))*(1-AZ$5)*(1-$BH$5), "")</f>
        <v/>
      </c>
      <c r="BA69" s="161" t="str" cm="1">
        <f t="array" aca="1" ref="BA69" ca="1">IF(AND($L69=1,ISNUMBER(INDIRECT(ADDRESS(ROW(),COLUMN()-_shon_perc_gap)))), INDIRECT(ADDRESS(ROW(),COLUMN()-_shon_perc_gap))*(1-BA$5)*(1-$BH$5), "")</f>
        <v/>
      </c>
      <c r="BB69" s="414"/>
      <c r="BC69" s="398" t="str">
        <f t="shared" si="10"/>
        <v/>
      </c>
      <c r="BD69" s="247" t="str">
        <f t="shared" si="14"/>
        <v/>
      </c>
      <c r="BE69" s="428" t="str">
        <f t="shared" si="15"/>
        <v/>
      </c>
      <c r="BF69" s="429" t="str">
        <f t="shared" si="16"/>
        <v/>
      </c>
      <c r="BG69" s="336"/>
      <c r="BH69" s="430" t="str">
        <f t="shared" si="17"/>
        <v/>
      </c>
    </row>
    <row r="70" spans="2:60" x14ac:dyDescent="0.2">
      <c r="B70" s="490">
        <v>62</v>
      </c>
      <c r="C70" s="640"/>
      <c r="D70" s="575"/>
      <c r="E70" s="599"/>
      <c r="F70" s="575"/>
      <c r="G70" s="575"/>
      <c r="H70" s="781"/>
      <c r="I70" s="576"/>
      <c r="J70" s="575"/>
      <c r="K70" s="924"/>
      <c r="L70" s="914">
        <f t="shared" si="11"/>
        <v>0</v>
      </c>
      <c r="M70" s="918" t="str">
        <f t="shared" si="7"/>
        <v>$O$70:$AD$70</v>
      </c>
      <c r="O70" s="584"/>
      <c r="P70" s="585"/>
      <c r="Q70" s="585"/>
      <c r="R70" s="585"/>
      <c r="S70" s="585"/>
      <c r="T70" s="585"/>
      <c r="U70" s="585"/>
      <c r="V70" s="585"/>
      <c r="W70" s="585"/>
      <c r="X70" s="585"/>
      <c r="Y70" s="585"/>
      <c r="Z70" s="585"/>
      <c r="AA70" s="585"/>
      <c r="AB70" s="585"/>
      <c r="AC70" s="585"/>
      <c r="AD70" s="586"/>
      <c r="AF70" s="421" t="str">
        <f t="shared" ca="1" si="12"/>
        <v/>
      </c>
      <c r="AG70" s="422" t="str">
        <f t="shared" si="8"/>
        <v/>
      </c>
      <c r="AH70" s="423" t="str">
        <f t="shared" si="13"/>
        <v/>
      </c>
      <c r="AI70" s="414"/>
      <c r="AJ70" s="780" t="str">
        <f t="shared" si="9"/>
        <v/>
      </c>
      <c r="AK70" s="414"/>
      <c r="AL70" s="159" t="str" cm="1">
        <f t="array" aca="1" ref="AL70" ca="1">IF(AND($L70=1,ISNUMBER(INDIRECT(ADDRESS(ROW(),COLUMN()-_shon_perc_gap)))), INDIRECT(ADDRESS(ROW(),COLUMN()-_shon_perc_gap))*(1-AL$5)*(1-$BH$5), "")</f>
        <v/>
      </c>
      <c r="AM70" s="160" t="str" cm="1">
        <f t="array" aca="1" ref="AM70" ca="1">IF(AND($L70=1,ISNUMBER(INDIRECT(ADDRESS(ROW(),COLUMN()-_shon_perc_gap)))), INDIRECT(ADDRESS(ROW(),COLUMN()-_shon_perc_gap))*(1-AM$5)*(1-$BH$5), "")</f>
        <v/>
      </c>
      <c r="AN70" s="160" t="str" cm="1">
        <f t="array" aca="1" ref="AN70" ca="1">IF(AND($L70=1,ISNUMBER(INDIRECT(ADDRESS(ROW(),COLUMN()-_shon_perc_gap)))), INDIRECT(ADDRESS(ROW(),COLUMN()-_shon_perc_gap))*(1-AN$5)*(1-$BH$5), "")</f>
        <v/>
      </c>
      <c r="AO70" s="160" t="str" cm="1">
        <f t="array" aca="1" ref="AO70" ca="1">IF(AND($L70=1,ISNUMBER(INDIRECT(ADDRESS(ROW(),COLUMN()-_shon_perc_gap)))), INDIRECT(ADDRESS(ROW(),COLUMN()-_shon_perc_gap))*(1-AO$5)*(1-$BH$5), "")</f>
        <v/>
      </c>
      <c r="AP70" s="160" t="str" cm="1">
        <f t="array" aca="1" ref="AP70" ca="1">IF(AND($L70=1,ISNUMBER(INDIRECT(ADDRESS(ROW(),COLUMN()-_shon_perc_gap)))), INDIRECT(ADDRESS(ROW(),COLUMN()-_shon_perc_gap))*(1-AP$5)*(1-$BH$5), "")</f>
        <v/>
      </c>
      <c r="AQ70" s="160" t="str" cm="1">
        <f t="array" aca="1" ref="AQ70" ca="1">IF(AND($L70=1,ISNUMBER(INDIRECT(ADDRESS(ROW(),COLUMN()-_shon_perc_gap)))), INDIRECT(ADDRESS(ROW(),COLUMN()-_shon_perc_gap))*(1-AQ$5)*(1-$BH$5), "")</f>
        <v/>
      </c>
      <c r="AR70" s="160" t="str" cm="1">
        <f t="array" aca="1" ref="AR70" ca="1">IF(AND($L70=1,ISNUMBER(INDIRECT(ADDRESS(ROW(),COLUMN()-_shon_perc_gap)))), INDIRECT(ADDRESS(ROW(),COLUMN()-_shon_perc_gap))*(1-AR$5)*(1-$BH$5), "")</f>
        <v/>
      </c>
      <c r="AS70" s="160" t="str" cm="1">
        <f t="array" aca="1" ref="AS70" ca="1">IF(AND($L70=1,ISNUMBER(INDIRECT(ADDRESS(ROW(),COLUMN()-_shon_perc_gap)))), INDIRECT(ADDRESS(ROW(),COLUMN()-_shon_perc_gap))*(1-AS$5)*(1-$BH$5), "")</f>
        <v/>
      </c>
      <c r="AT70" s="160" t="str" cm="1">
        <f t="array" aca="1" ref="AT70" ca="1">IF(AND($L70=1,ISNUMBER(INDIRECT(ADDRESS(ROW(),COLUMN()-_shon_perc_gap)))), INDIRECT(ADDRESS(ROW(),COLUMN()-_shon_perc_gap))*(1-AT$5)*(1-$BH$5), "")</f>
        <v/>
      </c>
      <c r="AU70" s="160" t="str" cm="1">
        <f t="array" aca="1" ref="AU70" ca="1">IF(AND($L70=1,ISNUMBER(INDIRECT(ADDRESS(ROW(),COLUMN()-_shon_perc_gap)))), INDIRECT(ADDRESS(ROW(),COLUMN()-_shon_perc_gap))*(1-AU$5)*(1-$BH$5), "")</f>
        <v/>
      </c>
      <c r="AV70" s="160" t="str" cm="1">
        <f t="array" aca="1" ref="AV70" ca="1">IF(AND($L70=1,ISNUMBER(INDIRECT(ADDRESS(ROW(),COLUMN()-_shon_perc_gap)))), INDIRECT(ADDRESS(ROW(),COLUMN()-_shon_perc_gap))*(1-AV$5)*(1-$BH$5), "")</f>
        <v/>
      </c>
      <c r="AW70" s="160" t="str" cm="1">
        <f t="array" aca="1" ref="AW70" ca="1">IF(AND($L70=1,ISNUMBER(INDIRECT(ADDRESS(ROW(),COLUMN()-_shon_perc_gap)))), INDIRECT(ADDRESS(ROW(),COLUMN()-_shon_perc_gap))*(1-AW$5)*(1-$BH$5), "")</f>
        <v/>
      </c>
      <c r="AX70" s="160" t="str" cm="1">
        <f t="array" aca="1" ref="AX70" ca="1">IF(AND($L70=1,ISNUMBER(INDIRECT(ADDRESS(ROW(),COLUMN()-_shon_perc_gap)))), INDIRECT(ADDRESS(ROW(),COLUMN()-_shon_perc_gap))*(1-AX$5)*(1-$BH$5), "")</f>
        <v/>
      </c>
      <c r="AY70" s="160" t="str" cm="1">
        <f t="array" aca="1" ref="AY70" ca="1">IF(AND($L70=1,ISNUMBER(INDIRECT(ADDRESS(ROW(),COLUMN()-_shon_perc_gap)))), INDIRECT(ADDRESS(ROW(),COLUMN()-_shon_perc_gap))*(1-AY$5)*(1-$BH$5), "")</f>
        <v/>
      </c>
      <c r="AZ70" s="160" t="str" cm="1">
        <f t="array" aca="1" ref="AZ70" ca="1">IF(AND($L70=1,ISNUMBER(INDIRECT(ADDRESS(ROW(),COLUMN()-_shon_perc_gap)))), INDIRECT(ADDRESS(ROW(),COLUMN()-_shon_perc_gap))*(1-AZ$5)*(1-$BH$5), "")</f>
        <v/>
      </c>
      <c r="BA70" s="161" t="str" cm="1">
        <f t="array" aca="1" ref="BA70" ca="1">IF(AND($L70=1,ISNUMBER(INDIRECT(ADDRESS(ROW(),COLUMN()-_shon_perc_gap)))), INDIRECT(ADDRESS(ROW(),COLUMN()-_shon_perc_gap))*(1-BA$5)*(1-$BH$5), "")</f>
        <v/>
      </c>
      <c r="BB70" s="414"/>
      <c r="BC70" s="398" t="str">
        <f t="shared" si="10"/>
        <v/>
      </c>
      <c r="BD70" s="247" t="str">
        <f t="shared" si="14"/>
        <v/>
      </c>
      <c r="BE70" s="428" t="str">
        <f t="shared" si="15"/>
        <v/>
      </c>
      <c r="BF70" s="429" t="str">
        <f t="shared" si="16"/>
        <v/>
      </c>
      <c r="BG70" s="336"/>
      <c r="BH70" s="430" t="str">
        <f t="shared" si="17"/>
        <v/>
      </c>
    </row>
    <row r="71" spans="2:60" x14ac:dyDescent="0.2">
      <c r="B71" s="490">
        <v>63</v>
      </c>
      <c r="C71" s="640"/>
      <c r="D71" s="575"/>
      <c r="E71" s="599"/>
      <c r="F71" s="575"/>
      <c r="G71" s="575"/>
      <c r="H71" s="781"/>
      <c r="I71" s="576"/>
      <c r="J71" s="575"/>
      <c r="K71" s="924"/>
      <c r="L71" s="914">
        <f t="shared" si="11"/>
        <v>0</v>
      </c>
      <c r="M71" s="918" t="str">
        <f t="shared" si="7"/>
        <v>$O$71:$AD$71</v>
      </c>
      <c r="O71" s="584"/>
      <c r="P71" s="585"/>
      <c r="Q71" s="585"/>
      <c r="R71" s="585"/>
      <c r="S71" s="585"/>
      <c r="T71" s="585"/>
      <c r="U71" s="585"/>
      <c r="V71" s="585"/>
      <c r="W71" s="585"/>
      <c r="X71" s="585"/>
      <c r="Y71" s="585"/>
      <c r="Z71" s="585"/>
      <c r="AA71" s="585"/>
      <c r="AB71" s="585"/>
      <c r="AC71" s="585"/>
      <c r="AD71" s="586"/>
      <c r="AF71" s="421" t="str">
        <f t="shared" ca="1" si="12"/>
        <v/>
      </c>
      <c r="AG71" s="422" t="str">
        <f t="shared" si="8"/>
        <v/>
      </c>
      <c r="AH71" s="423" t="str">
        <f t="shared" si="13"/>
        <v/>
      </c>
      <c r="AI71" s="414"/>
      <c r="AJ71" s="780" t="str">
        <f t="shared" si="9"/>
        <v/>
      </c>
      <c r="AK71" s="414"/>
      <c r="AL71" s="159" t="str" cm="1">
        <f t="array" aca="1" ref="AL71" ca="1">IF(AND($L71=1,ISNUMBER(INDIRECT(ADDRESS(ROW(),COLUMN()-_shon_perc_gap)))), INDIRECT(ADDRESS(ROW(),COLUMN()-_shon_perc_gap))*(1-AL$5)*(1-$BH$5), "")</f>
        <v/>
      </c>
      <c r="AM71" s="160" t="str" cm="1">
        <f t="array" aca="1" ref="AM71" ca="1">IF(AND($L71=1,ISNUMBER(INDIRECT(ADDRESS(ROW(),COLUMN()-_shon_perc_gap)))), INDIRECT(ADDRESS(ROW(),COLUMN()-_shon_perc_gap))*(1-AM$5)*(1-$BH$5), "")</f>
        <v/>
      </c>
      <c r="AN71" s="160" t="str" cm="1">
        <f t="array" aca="1" ref="AN71" ca="1">IF(AND($L71=1,ISNUMBER(INDIRECT(ADDRESS(ROW(),COLUMN()-_shon_perc_gap)))), INDIRECT(ADDRESS(ROW(),COLUMN()-_shon_perc_gap))*(1-AN$5)*(1-$BH$5), "")</f>
        <v/>
      </c>
      <c r="AO71" s="160" t="str" cm="1">
        <f t="array" aca="1" ref="AO71" ca="1">IF(AND($L71=1,ISNUMBER(INDIRECT(ADDRESS(ROW(),COLUMN()-_shon_perc_gap)))), INDIRECT(ADDRESS(ROW(),COLUMN()-_shon_perc_gap))*(1-AO$5)*(1-$BH$5), "")</f>
        <v/>
      </c>
      <c r="AP71" s="160" t="str" cm="1">
        <f t="array" aca="1" ref="AP71" ca="1">IF(AND($L71=1,ISNUMBER(INDIRECT(ADDRESS(ROW(),COLUMN()-_shon_perc_gap)))), INDIRECT(ADDRESS(ROW(),COLUMN()-_shon_perc_gap))*(1-AP$5)*(1-$BH$5), "")</f>
        <v/>
      </c>
      <c r="AQ71" s="160" t="str" cm="1">
        <f t="array" aca="1" ref="AQ71" ca="1">IF(AND($L71=1,ISNUMBER(INDIRECT(ADDRESS(ROW(),COLUMN()-_shon_perc_gap)))), INDIRECT(ADDRESS(ROW(),COLUMN()-_shon_perc_gap))*(1-AQ$5)*(1-$BH$5), "")</f>
        <v/>
      </c>
      <c r="AR71" s="160" t="str" cm="1">
        <f t="array" aca="1" ref="AR71" ca="1">IF(AND($L71=1,ISNUMBER(INDIRECT(ADDRESS(ROW(),COLUMN()-_shon_perc_gap)))), INDIRECT(ADDRESS(ROW(),COLUMN()-_shon_perc_gap))*(1-AR$5)*(1-$BH$5), "")</f>
        <v/>
      </c>
      <c r="AS71" s="160" t="str" cm="1">
        <f t="array" aca="1" ref="AS71" ca="1">IF(AND($L71=1,ISNUMBER(INDIRECT(ADDRESS(ROW(),COLUMN()-_shon_perc_gap)))), INDIRECT(ADDRESS(ROW(),COLUMN()-_shon_perc_gap))*(1-AS$5)*(1-$BH$5), "")</f>
        <v/>
      </c>
      <c r="AT71" s="160" t="str" cm="1">
        <f t="array" aca="1" ref="AT71" ca="1">IF(AND($L71=1,ISNUMBER(INDIRECT(ADDRESS(ROW(),COLUMN()-_shon_perc_gap)))), INDIRECT(ADDRESS(ROW(),COLUMN()-_shon_perc_gap))*(1-AT$5)*(1-$BH$5), "")</f>
        <v/>
      </c>
      <c r="AU71" s="160" t="str" cm="1">
        <f t="array" aca="1" ref="AU71" ca="1">IF(AND($L71=1,ISNUMBER(INDIRECT(ADDRESS(ROW(),COLUMN()-_shon_perc_gap)))), INDIRECT(ADDRESS(ROW(),COLUMN()-_shon_perc_gap))*(1-AU$5)*(1-$BH$5), "")</f>
        <v/>
      </c>
      <c r="AV71" s="160" t="str" cm="1">
        <f t="array" aca="1" ref="AV71" ca="1">IF(AND($L71=1,ISNUMBER(INDIRECT(ADDRESS(ROW(),COLUMN()-_shon_perc_gap)))), INDIRECT(ADDRESS(ROW(),COLUMN()-_shon_perc_gap))*(1-AV$5)*(1-$BH$5), "")</f>
        <v/>
      </c>
      <c r="AW71" s="160" t="str" cm="1">
        <f t="array" aca="1" ref="AW71" ca="1">IF(AND($L71=1,ISNUMBER(INDIRECT(ADDRESS(ROW(),COLUMN()-_shon_perc_gap)))), INDIRECT(ADDRESS(ROW(),COLUMN()-_shon_perc_gap))*(1-AW$5)*(1-$BH$5), "")</f>
        <v/>
      </c>
      <c r="AX71" s="160" t="str" cm="1">
        <f t="array" aca="1" ref="AX71" ca="1">IF(AND($L71=1,ISNUMBER(INDIRECT(ADDRESS(ROW(),COLUMN()-_shon_perc_gap)))), INDIRECT(ADDRESS(ROW(),COLUMN()-_shon_perc_gap))*(1-AX$5)*(1-$BH$5), "")</f>
        <v/>
      </c>
      <c r="AY71" s="160" t="str" cm="1">
        <f t="array" aca="1" ref="AY71" ca="1">IF(AND($L71=1,ISNUMBER(INDIRECT(ADDRESS(ROW(),COLUMN()-_shon_perc_gap)))), INDIRECT(ADDRESS(ROW(),COLUMN()-_shon_perc_gap))*(1-AY$5)*(1-$BH$5), "")</f>
        <v/>
      </c>
      <c r="AZ71" s="160" t="str" cm="1">
        <f t="array" aca="1" ref="AZ71" ca="1">IF(AND($L71=1,ISNUMBER(INDIRECT(ADDRESS(ROW(),COLUMN()-_shon_perc_gap)))), INDIRECT(ADDRESS(ROW(),COLUMN()-_shon_perc_gap))*(1-AZ$5)*(1-$BH$5), "")</f>
        <v/>
      </c>
      <c r="BA71" s="161" t="str" cm="1">
        <f t="array" aca="1" ref="BA71" ca="1">IF(AND($L71=1,ISNUMBER(INDIRECT(ADDRESS(ROW(),COLUMN()-_shon_perc_gap)))), INDIRECT(ADDRESS(ROW(),COLUMN()-_shon_perc_gap))*(1-BA$5)*(1-$BH$5), "")</f>
        <v/>
      </c>
      <c r="BB71" s="414"/>
      <c r="BC71" s="398" t="str">
        <f t="shared" si="10"/>
        <v/>
      </c>
      <c r="BD71" s="247" t="str">
        <f t="shared" si="14"/>
        <v/>
      </c>
      <c r="BE71" s="428" t="str">
        <f t="shared" si="15"/>
        <v/>
      </c>
      <c r="BF71" s="429" t="str">
        <f t="shared" si="16"/>
        <v/>
      </c>
      <c r="BG71" s="336"/>
      <c r="BH71" s="430" t="str">
        <f t="shared" si="17"/>
        <v/>
      </c>
    </row>
    <row r="72" spans="2:60" x14ac:dyDescent="0.2">
      <c r="B72" s="490">
        <v>64</v>
      </c>
      <c r="C72" s="640"/>
      <c r="D72" s="575"/>
      <c r="E72" s="599"/>
      <c r="F72" s="575"/>
      <c r="G72" s="575"/>
      <c r="H72" s="781"/>
      <c r="I72" s="576"/>
      <c r="J72" s="575"/>
      <c r="K72" s="924"/>
      <c r="L72" s="914">
        <f t="shared" si="11"/>
        <v>0</v>
      </c>
      <c r="M72" s="918" t="str">
        <f t="shared" si="7"/>
        <v>$O$72:$AD$72</v>
      </c>
      <c r="O72" s="584"/>
      <c r="P72" s="585"/>
      <c r="Q72" s="585"/>
      <c r="R72" s="585"/>
      <c r="S72" s="585"/>
      <c r="T72" s="585"/>
      <c r="U72" s="585"/>
      <c r="V72" s="585"/>
      <c r="W72" s="585"/>
      <c r="X72" s="585"/>
      <c r="Y72" s="585"/>
      <c r="Z72" s="585"/>
      <c r="AA72" s="585"/>
      <c r="AB72" s="585"/>
      <c r="AC72" s="585"/>
      <c r="AD72" s="586"/>
      <c r="AF72" s="421" t="str">
        <f t="shared" ca="1" si="12"/>
        <v/>
      </c>
      <c r="AG72" s="422" t="str">
        <f t="shared" si="8"/>
        <v/>
      </c>
      <c r="AH72" s="423" t="str">
        <f t="shared" si="13"/>
        <v/>
      </c>
      <c r="AI72" s="414"/>
      <c r="AJ72" s="780" t="str">
        <f t="shared" si="9"/>
        <v/>
      </c>
      <c r="AK72" s="414"/>
      <c r="AL72" s="159" t="str" cm="1">
        <f t="array" aca="1" ref="AL72" ca="1">IF(AND($L72=1,ISNUMBER(INDIRECT(ADDRESS(ROW(),COLUMN()-_shon_perc_gap)))), INDIRECT(ADDRESS(ROW(),COLUMN()-_shon_perc_gap))*(1-AL$5)*(1-$BH$5), "")</f>
        <v/>
      </c>
      <c r="AM72" s="160" t="str" cm="1">
        <f t="array" aca="1" ref="AM72" ca="1">IF(AND($L72=1,ISNUMBER(INDIRECT(ADDRESS(ROW(),COLUMN()-_shon_perc_gap)))), INDIRECT(ADDRESS(ROW(),COLUMN()-_shon_perc_gap))*(1-AM$5)*(1-$BH$5), "")</f>
        <v/>
      </c>
      <c r="AN72" s="160" t="str" cm="1">
        <f t="array" aca="1" ref="AN72" ca="1">IF(AND($L72=1,ISNUMBER(INDIRECT(ADDRESS(ROW(),COLUMN()-_shon_perc_gap)))), INDIRECT(ADDRESS(ROW(),COLUMN()-_shon_perc_gap))*(1-AN$5)*(1-$BH$5), "")</f>
        <v/>
      </c>
      <c r="AO72" s="160" t="str" cm="1">
        <f t="array" aca="1" ref="AO72" ca="1">IF(AND($L72=1,ISNUMBER(INDIRECT(ADDRESS(ROW(),COLUMN()-_shon_perc_gap)))), INDIRECT(ADDRESS(ROW(),COLUMN()-_shon_perc_gap))*(1-AO$5)*(1-$BH$5), "")</f>
        <v/>
      </c>
      <c r="AP72" s="160" t="str" cm="1">
        <f t="array" aca="1" ref="AP72" ca="1">IF(AND($L72=1,ISNUMBER(INDIRECT(ADDRESS(ROW(),COLUMN()-_shon_perc_gap)))), INDIRECT(ADDRESS(ROW(),COLUMN()-_shon_perc_gap))*(1-AP$5)*(1-$BH$5), "")</f>
        <v/>
      </c>
      <c r="AQ72" s="160" t="str" cm="1">
        <f t="array" aca="1" ref="AQ72" ca="1">IF(AND($L72=1,ISNUMBER(INDIRECT(ADDRESS(ROW(),COLUMN()-_shon_perc_gap)))), INDIRECT(ADDRESS(ROW(),COLUMN()-_shon_perc_gap))*(1-AQ$5)*(1-$BH$5), "")</f>
        <v/>
      </c>
      <c r="AR72" s="160" t="str" cm="1">
        <f t="array" aca="1" ref="AR72" ca="1">IF(AND($L72=1,ISNUMBER(INDIRECT(ADDRESS(ROW(),COLUMN()-_shon_perc_gap)))), INDIRECT(ADDRESS(ROW(),COLUMN()-_shon_perc_gap))*(1-AR$5)*(1-$BH$5), "")</f>
        <v/>
      </c>
      <c r="AS72" s="160" t="str" cm="1">
        <f t="array" aca="1" ref="AS72" ca="1">IF(AND($L72=1,ISNUMBER(INDIRECT(ADDRESS(ROW(),COLUMN()-_shon_perc_gap)))), INDIRECT(ADDRESS(ROW(),COLUMN()-_shon_perc_gap))*(1-AS$5)*(1-$BH$5), "")</f>
        <v/>
      </c>
      <c r="AT72" s="160" t="str" cm="1">
        <f t="array" aca="1" ref="AT72" ca="1">IF(AND($L72=1,ISNUMBER(INDIRECT(ADDRESS(ROW(),COLUMN()-_shon_perc_gap)))), INDIRECT(ADDRESS(ROW(),COLUMN()-_shon_perc_gap))*(1-AT$5)*(1-$BH$5), "")</f>
        <v/>
      </c>
      <c r="AU72" s="160" t="str" cm="1">
        <f t="array" aca="1" ref="AU72" ca="1">IF(AND($L72=1,ISNUMBER(INDIRECT(ADDRESS(ROW(),COLUMN()-_shon_perc_gap)))), INDIRECT(ADDRESS(ROW(),COLUMN()-_shon_perc_gap))*(1-AU$5)*(1-$BH$5), "")</f>
        <v/>
      </c>
      <c r="AV72" s="160" t="str" cm="1">
        <f t="array" aca="1" ref="AV72" ca="1">IF(AND($L72=1,ISNUMBER(INDIRECT(ADDRESS(ROW(),COLUMN()-_shon_perc_gap)))), INDIRECT(ADDRESS(ROW(),COLUMN()-_shon_perc_gap))*(1-AV$5)*(1-$BH$5), "")</f>
        <v/>
      </c>
      <c r="AW72" s="160" t="str" cm="1">
        <f t="array" aca="1" ref="AW72" ca="1">IF(AND($L72=1,ISNUMBER(INDIRECT(ADDRESS(ROW(),COLUMN()-_shon_perc_gap)))), INDIRECT(ADDRESS(ROW(),COLUMN()-_shon_perc_gap))*(1-AW$5)*(1-$BH$5), "")</f>
        <v/>
      </c>
      <c r="AX72" s="160" t="str" cm="1">
        <f t="array" aca="1" ref="AX72" ca="1">IF(AND($L72=1,ISNUMBER(INDIRECT(ADDRESS(ROW(),COLUMN()-_shon_perc_gap)))), INDIRECT(ADDRESS(ROW(),COLUMN()-_shon_perc_gap))*(1-AX$5)*(1-$BH$5), "")</f>
        <v/>
      </c>
      <c r="AY72" s="160" t="str" cm="1">
        <f t="array" aca="1" ref="AY72" ca="1">IF(AND($L72=1,ISNUMBER(INDIRECT(ADDRESS(ROW(),COLUMN()-_shon_perc_gap)))), INDIRECT(ADDRESS(ROW(),COLUMN()-_shon_perc_gap))*(1-AY$5)*(1-$BH$5), "")</f>
        <v/>
      </c>
      <c r="AZ72" s="160" t="str" cm="1">
        <f t="array" aca="1" ref="AZ72" ca="1">IF(AND($L72=1,ISNUMBER(INDIRECT(ADDRESS(ROW(),COLUMN()-_shon_perc_gap)))), INDIRECT(ADDRESS(ROW(),COLUMN()-_shon_perc_gap))*(1-AZ$5)*(1-$BH$5), "")</f>
        <v/>
      </c>
      <c r="BA72" s="161" t="str" cm="1">
        <f t="array" aca="1" ref="BA72" ca="1">IF(AND($L72=1,ISNUMBER(INDIRECT(ADDRESS(ROW(),COLUMN()-_shon_perc_gap)))), INDIRECT(ADDRESS(ROW(),COLUMN()-_shon_perc_gap))*(1-BA$5)*(1-$BH$5), "")</f>
        <v/>
      </c>
      <c r="BB72" s="414"/>
      <c r="BC72" s="398" t="str">
        <f t="shared" si="10"/>
        <v/>
      </c>
      <c r="BD72" s="247" t="str">
        <f t="shared" si="14"/>
        <v/>
      </c>
      <c r="BE72" s="428" t="str">
        <f t="shared" si="15"/>
        <v/>
      </c>
      <c r="BF72" s="429" t="str">
        <f t="shared" si="16"/>
        <v/>
      </c>
      <c r="BG72" s="336"/>
      <c r="BH72" s="430" t="str">
        <f t="shared" si="17"/>
        <v/>
      </c>
    </row>
    <row r="73" spans="2:60" x14ac:dyDescent="0.2">
      <c r="B73" s="490">
        <v>65</v>
      </c>
      <c r="C73" s="640"/>
      <c r="D73" s="575"/>
      <c r="E73" s="599"/>
      <c r="F73" s="575"/>
      <c r="G73" s="575"/>
      <c r="H73" s="781"/>
      <c r="I73" s="576"/>
      <c r="J73" s="575"/>
      <c r="K73" s="924"/>
      <c r="L73" s="914">
        <f t="shared" si="11"/>
        <v>0</v>
      </c>
      <c r="M73" s="918" t="str">
        <f t="shared" si="7"/>
        <v>$O$73:$AD$73</v>
      </c>
      <c r="O73" s="584"/>
      <c r="P73" s="585"/>
      <c r="Q73" s="585"/>
      <c r="R73" s="585"/>
      <c r="S73" s="585"/>
      <c r="T73" s="585"/>
      <c r="U73" s="585"/>
      <c r="V73" s="585"/>
      <c r="W73" s="585"/>
      <c r="X73" s="585"/>
      <c r="Y73" s="585"/>
      <c r="Z73" s="585"/>
      <c r="AA73" s="585"/>
      <c r="AB73" s="585"/>
      <c r="AC73" s="585"/>
      <c r="AD73" s="586"/>
      <c r="AF73" s="421" t="str">
        <f t="shared" ca="1" si="12"/>
        <v/>
      </c>
      <c r="AG73" s="422" t="str">
        <f t="shared" si="8"/>
        <v/>
      </c>
      <c r="AH73" s="423" t="str">
        <f t="shared" ref="AH73:AH76" si="18">IF(AND(L73=1,E73="פטנט"),MIN(MAX(shonot_max_cost_pattent-K73,0),AG73), AG73)</f>
        <v/>
      </c>
      <c r="AI73" s="414"/>
      <c r="AJ73" s="780" t="str">
        <f t="shared" si="9"/>
        <v/>
      </c>
      <c r="AK73" s="414"/>
      <c r="AL73" s="159" t="str" cm="1">
        <f t="array" aca="1" ref="AL73" ca="1">IF(AND($L73=1,ISNUMBER(INDIRECT(ADDRESS(ROW(),COLUMN()-_shon_perc_gap)))), INDIRECT(ADDRESS(ROW(),COLUMN()-_shon_perc_gap))*(1-AL$5)*(1-$BH$5), "")</f>
        <v/>
      </c>
      <c r="AM73" s="160" t="str" cm="1">
        <f t="array" aca="1" ref="AM73" ca="1">IF(AND($L73=1,ISNUMBER(INDIRECT(ADDRESS(ROW(),COLUMN()-_shon_perc_gap)))), INDIRECT(ADDRESS(ROW(),COLUMN()-_shon_perc_gap))*(1-AM$5)*(1-$BH$5), "")</f>
        <v/>
      </c>
      <c r="AN73" s="160" t="str" cm="1">
        <f t="array" aca="1" ref="AN73" ca="1">IF(AND($L73=1,ISNUMBER(INDIRECT(ADDRESS(ROW(),COLUMN()-_shon_perc_gap)))), INDIRECT(ADDRESS(ROW(),COLUMN()-_shon_perc_gap))*(1-AN$5)*(1-$BH$5), "")</f>
        <v/>
      </c>
      <c r="AO73" s="160" t="str" cm="1">
        <f t="array" aca="1" ref="AO73" ca="1">IF(AND($L73=1,ISNUMBER(INDIRECT(ADDRESS(ROW(),COLUMN()-_shon_perc_gap)))), INDIRECT(ADDRESS(ROW(),COLUMN()-_shon_perc_gap))*(1-AO$5)*(1-$BH$5), "")</f>
        <v/>
      </c>
      <c r="AP73" s="160" t="str" cm="1">
        <f t="array" aca="1" ref="AP73" ca="1">IF(AND($L73=1,ISNUMBER(INDIRECT(ADDRESS(ROW(),COLUMN()-_shon_perc_gap)))), INDIRECT(ADDRESS(ROW(),COLUMN()-_shon_perc_gap))*(1-AP$5)*(1-$BH$5), "")</f>
        <v/>
      </c>
      <c r="AQ73" s="160" t="str" cm="1">
        <f t="array" aca="1" ref="AQ73" ca="1">IF(AND($L73=1,ISNUMBER(INDIRECT(ADDRESS(ROW(),COLUMN()-_shon_perc_gap)))), INDIRECT(ADDRESS(ROW(),COLUMN()-_shon_perc_gap))*(1-AQ$5)*(1-$BH$5), "")</f>
        <v/>
      </c>
      <c r="AR73" s="160" t="str" cm="1">
        <f t="array" aca="1" ref="AR73" ca="1">IF(AND($L73=1,ISNUMBER(INDIRECT(ADDRESS(ROW(),COLUMN()-_shon_perc_gap)))), INDIRECT(ADDRESS(ROW(),COLUMN()-_shon_perc_gap))*(1-AR$5)*(1-$BH$5), "")</f>
        <v/>
      </c>
      <c r="AS73" s="160" t="str" cm="1">
        <f t="array" aca="1" ref="AS73" ca="1">IF(AND($L73=1,ISNUMBER(INDIRECT(ADDRESS(ROW(),COLUMN()-_shon_perc_gap)))), INDIRECT(ADDRESS(ROW(),COLUMN()-_shon_perc_gap))*(1-AS$5)*(1-$BH$5), "")</f>
        <v/>
      </c>
      <c r="AT73" s="160" t="str" cm="1">
        <f t="array" aca="1" ref="AT73" ca="1">IF(AND($L73=1,ISNUMBER(INDIRECT(ADDRESS(ROW(),COLUMN()-_shon_perc_gap)))), INDIRECT(ADDRESS(ROW(),COLUMN()-_shon_perc_gap))*(1-AT$5)*(1-$BH$5), "")</f>
        <v/>
      </c>
      <c r="AU73" s="160" t="str" cm="1">
        <f t="array" aca="1" ref="AU73" ca="1">IF(AND($L73=1,ISNUMBER(INDIRECT(ADDRESS(ROW(),COLUMN()-_shon_perc_gap)))), INDIRECT(ADDRESS(ROW(),COLUMN()-_shon_perc_gap))*(1-AU$5)*(1-$BH$5), "")</f>
        <v/>
      </c>
      <c r="AV73" s="160" t="str" cm="1">
        <f t="array" aca="1" ref="AV73" ca="1">IF(AND($L73=1,ISNUMBER(INDIRECT(ADDRESS(ROW(),COLUMN()-_shon_perc_gap)))), INDIRECT(ADDRESS(ROW(),COLUMN()-_shon_perc_gap))*(1-AV$5)*(1-$BH$5), "")</f>
        <v/>
      </c>
      <c r="AW73" s="160" t="str" cm="1">
        <f t="array" aca="1" ref="AW73" ca="1">IF(AND($L73=1,ISNUMBER(INDIRECT(ADDRESS(ROW(),COLUMN()-_shon_perc_gap)))), INDIRECT(ADDRESS(ROW(),COLUMN()-_shon_perc_gap))*(1-AW$5)*(1-$BH$5), "")</f>
        <v/>
      </c>
      <c r="AX73" s="160" t="str" cm="1">
        <f t="array" aca="1" ref="AX73" ca="1">IF(AND($L73=1,ISNUMBER(INDIRECT(ADDRESS(ROW(),COLUMN()-_shon_perc_gap)))), INDIRECT(ADDRESS(ROW(),COLUMN()-_shon_perc_gap))*(1-AX$5)*(1-$BH$5), "")</f>
        <v/>
      </c>
      <c r="AY73" s="160" t="str" cm="1">
        <f t="array" aca="1" ref="AY73" ca="1">IF(AND($L73=1,ISNUMBER(INDIRECT(ADDRESS(ROW(),COLUMN()-_shon_perc_gap)))), INDIRECT(ADDRESS(ROW(),COLUMN()-_shon_perc_gap))*(1-AY$5)*(1-$BH$5), "")</f>
        <v/>
      </c>
      <c r="AZ73" s="160" t="str" cm="1">
        <f t="array" aca="1" ref="AZ73" ca="1">IF(AND($L73=1,ISNUMBER(INDIRECT(ADDRESS(ROW(),COLUMN()-_shon_perc_gap)))), INDIRECT(ADDRESS(ROW(),COLUMN()-_shon_perc_gap))*(1-AZ$5)*(1-$BH$5), "")</f>
        <v/>
      </c>
      <c r="BA73" s="161" t="str" cm="1">
        <f t="array" aca="1" ref="BA73" ca="1">IF(AND($L73=1,ISNUMBER(INDIRECT(ADDRESS(ROW(),COLUMN()-_shon_perc_gap)))), INDIRECT(ADDRESS(ROW(),COLUMN()-_shon_perc_gap))*(1-BA$5)*(1-$BH$5), "")</f>
        <v/>
      </c>
      <c r="BB73" s="414"/>
      <c r="BC73" s="398" t="str">
        <f t="shared" si="10"/>
        <v/>
      </c>
      <c r="BD73" s="247" t="str">
        <f t="shared" si="14"/>
        <v/>
      </c>
      <c r="BE73" s="428" t="str">
        <f t="shared" si="15"/>
        <v/>
      </c>
      <c r="BF73" s="429" t="str">
        <f t="shared" ref="BF73:BF76" si="19">IF(L73=1, BD73*BE73*BC73, "")</f>
        <v/>
      </c>
      <c r="BG73" s="336"/>
      <c r="BH73" s="430" t="str">
        <f t="shared" ref="BH73:BH76" si="20">IF(BG73&gt;0,(VLOOKUP(BG73,shonot_tavlat_nimukim,2,0)),"")</f>
        <v/>
      </c>
    </row>
    <row r="74" spans="2:60" x14ac:dyDescent="0.2">
      <c r="B74" s="490">
        <v>66</v>
      </c>
      <c r="C74" s="640"/>
      <c r="D74" s="575"/>
      <c r="E74" s="599"/>
      <c r="F74" s="575"/>
      <c r="G74" s="575"/>
      <c r="H74" s="781"/>
      <c r="I74" s="576"/>
      <c r="J74" s="575"/>
      <c r="K74" s="924"/>
      <c r="L74" s="914">
        <f t="shared" si="11"/>
        <v>0</v>
      </c>
      <c r="M74" s="918" t="str">
        <f t="shared" ref="M74:M76" si="21">ADDRESS(ROW(),COLUMN()+2)&amp;":"&amp;ADDRESS(ROW(),COLUMN()+17)</f>
        <v>$O$74:$AD$74</v>
      </c>
      <c r="O74" s="584"/>
      <c r="P74" s="585"/>
      <c r="Q74" s="585"/>
      <c r="R74" s="585"/>
      <c r="S74" s="585"/>
      <c r="T74" s="585"/>
      <c r="U74" s="585"/>
      <c r="V74" s="585"/>
      <c r="W74" s="585"/>
      <c r="X74" s="585"/>
      <c r="Y74" s="585"/>
      <c r="Z74" s="585"/>
      <c r="AA74" s="585"/>
      <c r="AB74" s="585"/>
      <c r="AC74" s="585"/>
      <c r="AD74" s="586"/>
      <c r="AF74" s="421" t="str">
        <f t="shared" ca="1" si="12"/>
        <v/>
      </c>
      <c r="AG74" s="422" t="str">
        <f t="shared" ref="AG74:AG76" si="22">IF(L74=1, G74*H74*AF74, "")</f>
        <v/>
      </c>
      <c r="AH74" s="423" t="str">
        <f t="shared" si="18"/>
        <v/>
      </c>
      <c r="AI74" s="414"/>
      <c r="AJ74" s="780" t="str">
        <f t="shared" ref="AJ74:AJ76" si="23">IF(L74=1, IF(BC74&lt;&gt;0,BF74/BC74, 0), "")</f>
        <v/>
      </c>
      <c r="AK74" s="414"/>
      <c r="AL74" s="159" t="str" cm="1">
        <f t="array" aca="1" ref="AL74" ca="1">IF(AND($L74=1,ISNUMBER(INDIRECT(ADDRESS(ROW(),COLUMN()-_shon_perc_gap)))), INDIRECT(ADDRESS(ROW(),COLUMN()-_shon_perc_gap))*(1-AL$5)*(1-$BH$5), "")</f>
        <v/>
      </c>
      <c r="AM74" s="160" t="str" cm="1">
        <f t="array" aca="1" ref="AM74" ca="1">IF(AND($L74=1,ISNUMBER(INDIRECT(ADDRESS(ROW(),COLUMN()-_shon_perc_gap)))), INDIRECT(ADDRESS(ROW(),COLUMN()-_shon_perc_gap))*(1-AM$5)*(1-$BH$5), "")</f>
        <v/>
      </c>
      <c r="AN74" s="160" t="str" cm="1">
        <f t="array" aca="1" ref="AN74" ca="1">IF(AND($L74=1,ISNUMBER(INDIRECT(ADDRESS(ROW(),COLUMN()-_shon_perc_gap)))), INDIRECT(ADDRESS(ROW(),COLUMN()-_shon_perc_gap))*(1-AN$5)*(1-$BH$5), "")</f>
        <v/>
      </c>
      <c r="AO74" s="160" t="str" cm="1">
        <f t="array" aca="1" ref="AO74" ca="1">IF(AND($L74=1,ISNUMBER(INDIRECT(ADDRESS(ROW(),COLUMN()-_shon_perc_gap)))), INDIRECT(ADDRESS(ROW(),COLUMN()-_shon_perc_gap))*(1-AO$5)*(1-$BH$5), "")</f>
        <v/>
      </c>
      <c r="AP74" s="160" t="str" cm="1">
        <f t="array" aca="1" ref="AP74" ca="1">IF(AND($L74=1,ISNUMBER(INDIRECT(ADDRESS(ROW(),COLUMN()-_shon_perc_gap)))), INDIRECT(ADDRESS(ROW(),COLUMN()-_shon_perc_gap))*(1-AP$5)*(1-$BH$5), "")</f>
        <v/>
      </c>
      <c r="AQ74" s="160" t="str" cm="1">
        <f t="array" aca="1" ref="AQ74" ca="1">IF(AND($L74=1,ISNUMBER(INDIRECT(ADDRESS(ROW(),COLUMN()-_shon_perc_gap)))), INDIRECT(ADDRESS(ROW(),COLUMN()-_shon_perc_gap))*(1-AQ$5)*(1-$BH$5), "")</f>
        <v/>
      </c>
      <c r="AR74" s="160" t="str" cm="1">
        <f t="array" aca="1" ref="AR74" ca="1">IF(AND($L74=1,ISNUMBER(INDIRECT(ADDRESS(ROW(),COLUMN()-_shon_perc_gap)))), INDIRECT(ADDRESS(ROW(),COLUMN()-_shon_perc_gap))*(1-AR$5)*(1-$BH$5), "")</f>
        <v/>
      </c>
      <c r="AS74" s="160" t="str" cm="1">
        <f t="array" aca="1" ref="AS74" ca="1">IF(AND($L74=1,ISNUMBER(INDIRECT(ADDRESS(ROW(),COLUMN()-_shon_perc_gap)))), INDIRECT(ADDRESS(ROW(),COLUMN()-_shon_perc_gap))*(1-AS$5)*(1-$BH$5), "")</f>
        <v/>
      </c>
      <c r="AT74" s="160" t="str" cm="1">
        <f t="array" aca="1" ref="AT74" ca="1">IF(AND($L74=1,ISNUMBER(INDIRECT(ADDRESS(ROW(),COLUMN()-_shon_perc_gap)))), INDIRECT(ADDRESS(ROW(),COLUMN()-_shon_perc_gap))*(1-AT$5)*(1-$BH$5), "")</f>
        <v/>
      </c>
      <c r="AU74" s="160" t="str" cm="1">
        <f t="array" aca="1" ref="AU74" ca="1">IF(AND($L74=1,ISNUMBER(INDIRECT(ADDRESS(ROW(),COLUMN()-_shon_perc_gap)))), INDIRECT(ADDRESS(ROW(),COLUMN()-_shon_perc_gap))*(1-AU$5)*(1-$BH$5), "")</f>
        <v/>
      </c>
      <c r="AV74" s="160" t="str" cm="1">
        <f t="array" aca="1" ref="AV74" ca="1">IF(AND($L74=1,ISNUMBER(INDIRECT(ADDRESS(ROW(),COLUMN()-_shon_perc_gap)))), INDIRECT(ADDRESS(ROW(),COLUMN()-_shon_perc_gap))*(1-AV$5)*(1-$BH$5), "")</f>
        <v/>
      </c>
      <c r="AW74" s="160" t="str" cm="1">
        <f t="array" aca="1" ref="AW74" ca="1">IF(AND($L74=1,ISNUMBER(INDIRECT(ADDRESS(ROW(),COLUMN()-_shon_perc_gap)))), INDIRECT(ADDRESS(ROW(),COLUMN()-_shon_perc_gap))*(1-AW$5)*(1-$BH$5), "")</f>
        <v/>
      </c>
      <c r="AX74" s="160" t="str" cm="1">
        <f t="array" aca="1" ref="AX74" ca="1">IF(AND($L74=1,ISNUMBER(INDIRECT(ADDRESS(ROW(),COLUMN()-_shon_perc_gap)))), INDIRECT(ADDRESS(ROW(),COLUMN()-_shon_perc_gap))*(1-AX$5)*(1-$BH$5), "")</f>
        <v/>
      </c>
      <c r="AY74" s="160" t="str" cm="1">
        <f t="array" aca="1" ref="AY74" ca="1">IF(AND($L74=1,ISNUMBER(INDIRECT(ADDRESS(ROW(),COLUMN()-_shon_perc_gap)))), INDIRECT(ADDRESS(ROW(),COLUMN()-_shon_perc_gap))*(1-AY$5)*(1-$BH$5), "")</f>
        <v/>
      </c>
      <c r="AZ74" s="160" t="str" cm="1">
        <f t="array" aca="1" ref="AZ74" ca="1">IF(AND($L74=1,ISNUMBER(INDIRECT(ADDRESS(ROW(),COLUMN()-_shon_perc_gap)))), INDIRECT(ADDRESS(ROW(),COLUMN()-_shon_perc_gap))*(1-AZ$5)*(1-$BH$5), "")</f>
        <v/>
      </c>
      <c r="BA74" s="161" t="str" cm="1">
        <f t="array" aca="1" ref="BA74" ca="1">IF(AND($L74=1,ISNUMBER(INDIRECT(ADDRESS(ROW(),COLUMN()-_shon_perc_gap)))), INDIRECT(ADDRESS(ROW(),COLUMN()-_shon_perc_gap))*(1-BA$5)*(1-$BH$5), "")</f>
        <v/>
      </c>
      <c r="BB74" s="414"/>
      <c r="BC74" s="398" t="str">
        <f t="shared" ref="BC74:BC76" si="24">IF($L74=1,SUMIFS(AL74:BA74,wp_act, "=1" ),"")</f>
        <v/>
      </c>
      <c r="BD74" s="247" t="str">
        <f t="shared" si="14"/>
        <v/>
      </c>
      <c r="BE74" s="428" t="str">
        <f t="shared" si="15"/>
        <v/>
      </c>
      <c r="BF74" s="429" t="str">
        <f t="shared" si="19"/>
        <v/>
      </c>
      <c r="BG74" s="336"/>
      <c r="BH74" s="430" t="str">
        <f t="shared" si="20"/>
        <v/>
      </c>
    </row>
    <row r="75" spans="2:60" x14ac:dyDescent="0.2">
      <c r="B75" s="490">
        <v>67</v>
      </c>
      <c r="C75" s="640"/>
      <c r="D75" s="575"/>
      <c r="E75" s="599"/>
      <c r="F75" s="575"/>
      <c r="G75" s="575"/>
      <c r="H75" s="781"/>
      <c r="I75" s="576"/>
      <c r="J75" s="575"/>
      <c r="K75" s="924"/>
      <c r="L75" s="914">
        <f t="shared" ref="L75" si="25">IF(COUNTBLANK(C75:E75)+COUNTBLANK(G75:J75)&gt;0,0,1)</f>
        <v>0</v>
      </c>
      <c r="M75" s="918" t="str">
        <f t="shared" si="21"/>
        <v>$O$75:$AD$75</v>
      </c>
      <c r="O75" s="584"/>
      <c r="P75" s="585"/>
      <c r="Q75" s="585"/>
      <c r="R75" s="585"/>
      <c r="S75" s="585"/>
      <c r="T75" s="585"/>
      <c r="U75" s="585"/>
      <c r="V75" s="585"/>
      <c r="W75" s="585"/>
      <c r="X75" s="585"/>
      <c r="Y75" s="585"/>
      <c r="Z75" s="585"/>
      <c r="AA75" s="585"/>
      <c r="AB75" s="585"/>
      <c r="AC75" s="585"/>
      <c r="AD75" s="586"/>
      <c r="AF75" s="421" t="str">
        <f t="shared" ca="1" si="12"/>
        <v/>
      </c>
      <c r="AG75" s="422" t="str">
        <f t="shared" si="22"/>
        <v/>
      </c>
      <c r="AH75" s="423" t="str">
        <f t="shared" si="18"/>
        <v/>
      </c>
      <c r="AI75" s="414"/>
      <c r="AJ75" s="780" t="str">
        <f t="shared" si="23"/>
        <v/>
      </c>
      <c r="AK75" s="414"/>
      <c r="AL75" s="159" t="str" cm="1">
        <f t="array" aca="1" ref="AL75" ca="1">IF(AND($L75=1,ISNUMBER(INDIRECT(ADDRESS(ROW(),COLUMN()-_shon_perc_gap)))), INDIRECT(ADDRESS(ROW(),COLUMN()-_shon_perc_gap))*(1-AL$5)*(1-$BH$5), "")</f>
        <v/>
      </c>
      <c r="AM75" s="160" t="str" cm="1">
        <f t="array" aca="1" ref="AM75" ca="1">IF(AND($L75=1,ISNUMBER(INDIRECT(ADDRESS(ROW(),COLUMN()-_shon_perc_gap)))), INDIRECT(ADDRESS(ROW(),COLUMN()-_shon_perc_gap))*(1-AM$5)*(1-$BH$5), "")</f>
        <v/>
      </c>
      <c r="AN75" s="160" t="str" cm="1">
        <f t="array" aca="1" ref="AN75" ca="1">IF(AND($L75=1,ISNUMBER(INDIRECT(ADDRESS(ROW(),COLUMN()-_shon_perc_gap)))), INDIRECT(ADDRESS(ROW(),COLUMN()-_shon_perc_gap))*(1-AN$5)*(1-$BH$5), "")</f>
        <v/>
      </c>
      <c r="AO75" s="160" t="str" cm="1">
        <f t="array" aca="1" ref="AO75" ca="1">IF(AND($L75=1,ISNUMBER(INDIRECT(ADDRESS(ROW(),COLUMN()-_shon_perc_gap)))), INDIRECT(ADDRESS(ROW(),COLUMN()-_shon_perc_gap))*(1-AO$5)*(1-$BH$5), "")</f>
        <v/>
      </c>
      <c r="AP75" s="160" t="str" cm="1">
        <f t="array" aca="1" ref="AP75" ca="1">IF(AND($L75=1,ISNUMBER(INDIRECT(ADDRESS(ROW(),COLUMN()-_shon_perc_gap)))), INDIRECT(ADDRESS(ROW(),COLUMN()-_shon_perc_gap))*(1-AP$5)*(1-$BH$5), "")</f>
        <v/>
      </c>
      <c r="AQ75" s="160" t="str" cm="1">
        <f t="array" aca="1" ref="AQ75" ca="1">IF(AND($L75=1,ISNUMBER(INDIRECT(ADDRESS(ROW(),COLUMN()-_shon_perc_gap)))), INDIRECT(ADDRESS(ROW(),COLUMN()-_shon_perc_gap))*(1-AQ$5)*(1-$BH$5), "")</f>
        <v/>
      </c>
      <c r="AR75" s="160" t="str" cm="1">
        <f t="array" aca="1" ref="AR75" ca="1">IF(AND($L75=1,ISNUMBER(INDIRECT(ADDRESS(ROW(),COLUMN()-_shon_perc_gap)))), INDIRECT(ADDRESS(ROW(),COLUMN()-_shon_perc_gap))*(1-AR$5)*(1-$BH$5), "")</f>
        <v/>
      </c>
      <c r="AS75" s="160" t="str" cm="1">
        <f t="array" aca="1" ref="AS75" ca="1">IF(AND($L75=1,ISNUMBER(INDIRECT(ADDRESS(ROW(),COLUMN()-_shon_perc_gap)))), INDIRECT(ADDRESS(ROW(),COLUMN()-_shon_perc_gap))*(1-AS$5)*(1-$BH$5), "")</f>
        <v/>
      </c>
      <c r="AT75" s="160" t="str" cm="1">
        <f t="array" aca="1" ref="AT75" ca="1">IF(AND($L75=1,ISNUMBER(INDIRECT(ADDRESS(ROW(),COLUMN()-_shon_perc_gap)))), INDIRECT(ADDRESS(ROW(),COLUMN()-_shon_perc_gap))*(1-AT$5)*(1-$BH$5), "")</f>
        <v/>
      </c>
      <c r="AU75" s="160" t="str" cm="1">
        <f t="array" aca="1" ref="AU75" ca="1">IF(AND($L75=1,ISNUMBER(INDIRECT(ADDRESS(ROW(),COLUMN()-_shon_perc_gap)))), INDIRECT(ADDRESS(ROW(),COLUMN()-_shon_perc_gap))*(1-AU$5)*(1-$BH$5), "")</f>
        <v/>
      </c>
      <c r="AV75" s="160" t="str" cm="1">
        <f t="array" aca="1" ref="AV75" ca="1">IF(AND($L75=1,ISNUMBER(INDIRECT(ADDRESS(ROW(),COLUMN()-_shon_perc_gap)))), INDIRECT(ADDRESS(ROW(),COLUMN()-_shon_perc_gap))*(1-AV$5)*(1-$BH$5), "")</f>
        <v/>
      </c>
      <c r="AW75" s="160" t="str" cm="1">
        <f t="array" aca="1" ref="AW75" ca="1">IF(AND($L75=1,ISNUMBER(INDIRECT(ADDRESS(ROW(),COLUMN()-_shon_perc_gap)))), INDIRECT(ADDRESS(ROW(),COLUMN()-_shon_perc_gap))*(1-AW$5)*(1-$BH$5), "")</f>
        <v/>
      </c>
      <c r="AX75" s="160" t="str" cm="1">
        <f t="array" aca="1" ref="AX75" ca="1">IF(AND($L75=1,ISNUMBER(INDIRECT(ADDRESS(ROW(),COLUMN()-_shon_perc_gap)))), INDIRECT(ADDRESS(ROW(),COLUMN()-_shon_perc_gap))*(1-AX$5)*(1-$BH$5), "")</f>
        <v/>
      </c>
      <c r="AY75" s="160" t="str" cm="1">
        <f t="array" aca="1" ref="AY75" ca="1">IF(AND($L75=1,ISNUMBER(INDIRECT(ADDRESS(ROW(),COLUMN()-_shon_perc_gap)))), INDIRECT(ADDRESS(ROW(),COLUMN()-_shon_perc_gap))*(1-AY$5)*(1-$BH$5), "")</f>
        <v/>
      </c>
      <c r="AZ75" s="160" t="str" cm="1">
        <f t="array" aca="1" ref="AZ75" ca="1">IF(AND($L75=1,ISNUMBER(INDIRECT(ADDRESS(ROW(),COLUMN()-_shon_perc_gap)))), INDIRECT(ADDRESS(ROW(),COLUMN()-_shon_perc_gap))*(1-AZ$5)*(1-$BH$5), "")</f>
        <v/>
      </c>
      <c r="BA75" s="161" t="str" cm="1">
        <f t="array" aca="1" ref="BA75" ca="1">IF(AND($L75=1,ISNUMBER(INDIRECT(ADDRESS(ROW(),COLUMN()-_shon_perc_gap)))), INDIRECT(ADDRESS(ROW(),COLUMN()-_shon_perc_gap))*(1-BA$5)*(1-$BH$5), "")</f>
        <v/>
      </c>
      <c r="BB75" s="414"/>
      <c r="BC75" s="398" t="str">
        <f t="shared" si="24"/>
        <v/>
      </c>
      <c r="BD75" s="247" t="str">
        <f t="shared" si="14"/>
        <v/>
      </c>
      <c r="BE75" s="428" t="str">
        <f t="shared" si="15"/>
        <v/>
      </c>
      <c r="BF75" s="429" t="str">
        <f t="shared" si="19"/>
        <v/>
      </c>
      <c r="BG75" s="336"/>
      <c r="BH75" s="430" t="str">
        <f t="shared" si="20"/>
        <v/>
      </c>
    </row>
    <row r="76" spans="2:60" ht="16.3" thickBot="1" x14ac:dyDescent="0.25">
      <c r="B76" s="490">
        <v>68</v>
      </c>
      <c r="C76" s="643"/>
      <c r="D76" s="578"/>
      <c r="E76" s="604"/>
      <c r="F76" s="578"/>
      <c r="G76" s="578"/>
      <c r="H76" s="788"/>
      <c r="I76" s="579"/>
      <c r="J76" s="578"/>
      <c r="K76" s="925"/>
      <c r="L76" s="915">
        <f>IF(COUNTBLANK(C76:E76)+COUNTBLANK(G76:J76)&gt;0,0,1)</f>
        <v>0</v>
      </c>
      <c r="M76" s="918" t="str">
        <f t="shared" si="21"/>
        <v>$O$76:$AD$76</v>
      </c>
      <c r="O76" s="587"/>
      <c r="P76" s="588"/>
      <c r="Q76" s="588"/>
      <c r="R76" s="588"/>
      <c r="S76" s="588"/>
      <c r="T76" s="588"/>
      <c r="U76" s="588"/>
      <c r="V76" s="588"/>
      <c r="W76" s="588"/>
      <c r="X76" s="588"/>
      <c r="Y76" s="588"/>
      <c r="Z76" s="588"/>
      <c r="AA76" s="588"/>
      <c r="AB76" s="588"/>
      <c r="AC76" s="588"/>
      <c r="AD76" s="589"/>
      <c r="AF76" s="421" t="str">
        <f t="shared" ca="1" si="12"/>
        <v/>
      </c>
      <c r="AG76" s="422" t="str">
        <f t="shared" si="22"/>
        <v/>
      </c>
      <c r="AH76" s="423" t="str">
        <f t="shared" si="18"/>
        <v/>
      </c>
      <c r="AI76" s="414"/>
      <c r="AJ76" s="780" t="str">
        <f t="shared" si="23"/>
        <v/>
      </c>
      <c r="AK76" s="414"/>
      <c r="AL76" s="921" t="str" cm="1">
        <f t="array" aca="1" ref="AL76" ca="1">IF(AND($L76=1,ISNUMBER(INDIRECT(ADDRESS(ROW(),COLUMN()-_shon_perc_gap)))), INDIRECT(ADDRESS(ROW(),COLUMN()-_shon_perc_gap))*(1-AL$5)*(1-$BH$5), "")</f>
        <v/>
      </c>
      <c r="AM76" s="874" t="str" cm="1">
        <f t="array" aca="1" ref="AM76" ca="1">IF(AND($L76=1,ISNUMBER(INDIRECT(ADDRESS(ROW(),COLUMN()-_shon_perc_gap)))), INDIRECT(ADDRESS(ROW(),COLUMN()-_shon_perc_gap))*(1-AM$5)*(1-$BH$5), "")</f>
        <v/>
      </c>
      <c r="AN76" s="874" t="str" cm="1">
        <f t="array" aca="1" ref="AN76" ca="1">IF(AND($L76=1,ISNUMBER(INDIRECT(ADDRESS(ROW(),COLUMN()-_shon_perc_gap)))), INDIRECT(ADDRESS(ROW(),COLUMN()-_shon_perc_gap))*(1-AN$5)*(1-$BH$5), "")</f>
        <v/>
      </c>
      <c r="AO76" s="874" t="str" cm="1">
        <f t="array" aca="1" ref="AO76" ca="1">IF(AND($L76=1,ISNUMBER(INDIRECT(ADDRESS(ROW(),COLUMN()-_shon_perc_gap)))), INDIRECT(ADDRESS(ROW(),COLUMN()-_shon_perc_gap))*(1-AO$5)*(1-$BH$5), "")</f>
        <v/>
      </c>
      <c r="AP76" s="874" t="str" cm="1">
        <f t="array" aca="1" ref="AP76" ca="1">IF(AND($L76=1,ISNUMBER(INDIRECT(ADDRESS(ROW(),COLUMN()-_shon_perc_gap)))), INDIRECT(ADDRESS(ROW(),COLUMN()-_shon_perc_gap))*(1-AP$5)*(1-$BH$5), "")</f>
        <v/>
      </c>
      <c r="AQ76" s="874" t="str" cm="1">
        <f t="array" aca="1" ref="AQ76" ca="1">IF(AND($L76=1,ISNUMBER(INDIRECT(ADDRESS(ROW(),COLUMN()-_shon_perc_gap)))), INDIRECT(ADDRESS(ROW(),COLUMN()-_shon_perc_gap))*(1-AQ$5)*(1-$BH$5), "")</f>
        <v/>
      </c>
      <c r="AR76" s="874" t="str" cm="1">
        <f t="array" aca="1" ref="AR76" ca="1">IF(AND($L76=1,ISNUMBER(INDIRECT(ADDRESS(ROW(),COLUMN()-_shon_perc_gap)))), INDIRECT(ADDRESS(ROW(),COLUMN()-_shon_perc_gap))*(1-AR$5)*(1-$BH$5), "")</f>
        <v/>
      </c>
      <c r="AS76" s="874" t="str" cm="1">
        <f t="array" aca="1" ref="AS76" ca="1">IF(AND($L76=1,ISNUMBER(INDIRECT(ADDRESS(ROW(),COLUMN()-_shon_perc_gap)))), INDIRECT(ADDRESS(ROW(),COLUMN()-_shon_perc_gap))*(1-AS$5)*(1-$BH$5), "")</f>
        <v/>
      </c>
      <c r="AT76" s="874" t="str" cm="1">
        <f t="array" aca="1" ref="AT76" ca="1">IF(AND($L76=1,ISNUMBER(INDIRECT(ADDRESS(ROW(),COLUMN()-_shon_perc_gap)))), INDIRECT(ADDRESS(ROW(),COLUMN()-_shon_perc_gap))*(1-AT$5)*(1-$BH$5), "")</f>
        <v/>
      </c>
      <c r="AU76" s="874" t="str" cm="1">
        <f t="array" aca="1" ref="AU76" ca="1">IF(AND($L76=1,ISNUMBER(INDIRECT(ADDRESS(ROW(),COLUMN()-_shon_perc_gap)))), INDIRECT(ADDRESS(ROW(),COLUMN()-_shon_perc_gap))*(1-AU$5)*(1-$BH$5), "")</f>
        <v/>
      </c>
      <c r="AV76" s="874" t="str" cm="1">
        <f t="array" aca="1" ref="AV76" ca="1">IF(AND($L76=1,ISNUMBER(INDIRECT(ADDRESS(ROW(),COLUMN()-_shon_perc_gap)))), INDIRECT(ADDRESS(ROW(),COLUMN()-_shon_perc_gap))*(1-AV$5)*(1-$BH$5), "")</f>
        <v/>
      </c>
      <c r="AW76" s="874" t="str" cm="1">
        <f t="array" aca="1" ref="AW76" ca="1">IF(AND($L76=1,ISNUMBER(INDIRECT(ADDRESS(ROW(),COLUMN()-_shon_perc_gap)))), INDIRECT(ADDRESS(ROW(),COLUMN()-_shon_perc_gap))*(1-AW$5)*(1-$BH$5), "")</f>
        <v/>
      </c>
      <c r="AX76" s="874" t="str" cm="1">
        <f t="array" aca="1" ref="AX76" ca="1">IF(AND($L76=1,ISNUMBER(INDIRECT(ADDRESS(ROW(),COLUMN()-_shon_perc_gap)))), INDIRECT(ADDRESS(ROW(),COLUMN()-_shon_perc_gap))*(1-AX$5)*(1-$BH$5), "")</f>
        <v/>
      </c>
      <c r="AY76" s="874" t="str" cm="1">
        <f t="array" aca="1" ref="AY76" ca="1">IF(AND($L76=1,ISNUMBER(INDIRECT(ADDRESS(ROW(),COLUMN()-_shon_perc_gap)))), INDIRECT(ADDRESS(ROW(),COLUMN()-_shon_perc_gap))*(1-AY$5)*(1-$BH$5), "")</f>
        <v/>
      </c>
      <c r="AZ76" s="874" t="str" cm="1">
        <f t="array" aca="1" ref="AZ76" ca="1">IF(AND($L76=1,ISNUMBER(INDIRECT(ADDRESS(ROW(),COLUMN()-_shon_perc_gap)))), INDIRECT(ADDRESS(ROW(),COLUMN()-_shon_perc_gap))*(1-AZ$5)*(1-$BH$5), "")</f>
        <v/>
      </c>
      <c r="BA76" s="922" t="str" cm="1">
        <f t="array" aca="1" ref="BA76" ca="1">IF(AND($L76=1,ISNUMBER(INDIRECT(ADDRESS(ROW(),COLUMN()-_shon_perc_gap)))), INDIRECT(ADDRESS(ROW(),COLUMN()-_shon_perc_gap))*(1-BA$5)*(1-$BH$5), "")</f>
        <v/>
      </c>
      <c r="BB76" s="414"/>
      <c r="BC76" s="398" t="str">
        <f t="shared" si="24"/>
        <v/>
      </c>
      <c r="BD76" s="247" t="str">
        <f t="shared" si="14"/>
        <v/>
      </c>
      <c r="BE76" s="428" t="str">
        <f t="shared" si="15"/>
        <v/>
      </c>
      <c r="BF76" s="429" t="str">
        <f t="shared" si="19"/>
        <v/>
      </c>
      <c r="BG76" s="336"/>
      <c r="BH76" s="430" t="str">
        <f t="shared" si="20"/>
        <v/>
      </c>
    </row>
    <row r="77" spans="2:60" ht="16.3" thickBot="1" x14ac:dyDescent="0.25">
      <c r="B77" s="491"/>
      <c r="C77" s="492" t="s">
        <v>4</v>
      </c>
      <c r="D77" s="431"/>
      <c r="E77" s="431"/>
      <c r="F77" s="431"/>
      <c r="G77" s="431"/>
      <c r="H77" s="431"/>
      <c r="I77" s="431"/>
      <c r="J77" s="431"/>
      <c r="K77" s="926">
        <f>SUM(K9:K76)</f>
        <v>0</v>
      </c>
      <c r="L77" s="916">
        <f>SUM(L9:L76)</f>
        <v>0</v>
      </c>
      <c r="M77" s="917"/>
      <c r="O77" s="662" t="str" cm="1">
        <f t="array" aca="1" ref="O77" ca="1">IF(OFFSET(wp_act,0,COLUMN()-COLUMN(INDIRECT(O78)),1,1)=0,"",SUMPRODUCT(INDIRECT(O78):INDIRECT(O79),$AH$9:$AH$76))</f>
        <v/>
      </c>
      <c r="P77" s="964" t="str" cm="1">
        <f t="array" aca="1" ref="P77" ca="1">IF(OFFSET(wp_act,0,COLUMN()-COLUMN(INDIRECT(P78)),1,1)=0,"",SUMPRODUCT(INDIRECT(P78):INDIRECT(P79),$AH$9:$AH$76))</f>
        <v/>
      </c>
      <c r="Q77" s="964" t="str" cm="1">
        <f t="array" aca="1" ref="Q77" ca="1">IF(OFFSET(wp_act,0,COLUMN()-COLUMN(INDIRECT(Q78)),1,1)=0,"",SUMPRODUCT(INDIRECT(Q78):INDIRECT(Q79),$AH$9:$AH$76))</f>
        <v/>
      </c>
      <c r="R77" s="964" t="str" cm="1">
        <f t="array" aca="1" ref="R77" ca="1">IF(OFFSET(wp_act,0,COLUMN()-COLUMN(INDIRECT(R78)),1,1)=0,"",SUMPRODUCT(INDIRECT(R78):INDIRECT(R79),$AH$9:$AH$76))</f>
        <v/>
      </c>
      <c r="S77" s="964" t="str" cm="1">
        <f t="array" aca="1" ref="S77" ca="1">IF(OFFSET(wp_act,0,COLUMN()-COLUMN(INDIRECT(S78)),1,1)=0,"",SUMPRODUCT(INDIRECT(S78):INDIRECT(S79),$AH$9:$AH$76))</f>
        <v/>
      </c>
      <c r="T77" s="964" t="str" cm="1">
        <f t="array" aca="1" ref="T77" ca="1">IF(OFFSET(wp_act,0,COLUMN()-COLUMN(INDIRECT(T78)),1,1)=0,"",SUMPRODUCT(INDIRECT(T78):INDIRECT(T79),$AH$9:$AH$76))</f>
        <v/>
      </c>
      <c r="U77" s="964" t="str" cm="1">
        <f t="array" aca="1" ref="U77" ca="1">IF(OFFSET(wp_act,0,COLUMN()-COLUMN(INDIRECT(U78)),1,1)=0,"",SUMPRODUCT(INDIRECT(U78):INDIRECT(U79),$AH$9:$AH$76))</f>
        <v/>
      </c>
      <c r="V77" s="964" t="str" cm="1">
        <f t="array" aca="1" ref="V77" ca="1">IF(OFFSET(wp_act,0,COLUMN()-COLUMN(INDIRECT(V78)),1,1)=0,"",SUMPRODUCT(INDIRECT(V78):INDIRECT(V79),$AH$9:$AH$76))</f>
        <v/>
      </c>
      <c r="W77" s="964" t="str" cm="1">
        <f t="array" aca="1" ref="W77" ca="1">IF(OFFSET(wp_act,0,COLUMN()-COLUMN(INDIRECT(W78)),1,1)=0,"",SUMPRODUCT(INDIRECT(W78):INDIRECT(W79),$AH$9:$AH$76))</f>
        <v/>
      </c>
      <c r="X77" s="964" t="str" cm="1">
        <f t="array" aca="1" ref="X77" ca="1">IF(OFFSET(wp_act,0,COLUMN()-COLUMN(INDIRECT(X78)),1,1)=0,"",SUMPRODUCT(INDIRECT(X78):INDIRECT(X79),$AH$9:$AH$76))</f>
        <v/>
      </c>
      <c r="Y77" s="964" t="str" cm="1">
        <f t="array" aca="1" ref="Y77" ca="1">IF(OFFSET(wp_act,0,COLUMN()-COLUMN(INDIRECT(Y78)),1,1)=0,"",SUMPRODUCT(INDIRECT(Y78):INDIRECT(Y79),$AH$9:$AH$76))</f>
        <v/>
      </c>
      <c r="Z77" s="964" t="str" cm="1">
        <f t="array" aca="1" ref="Z77" ca="1">IF(OFFSET(wp_act,0,COLUMN()-COLUMN(INDIRECT(Z78)),1,1)=0,"",SUMPRODUCT(INDIRECT(Z78):INDIRECT(Z79),$AH$9:$AH$76))</f>
        <v/>
      </c>
      <c r="AA77" s="964" t="str" cm="1">
        <f t="array" aca="1" ref="AA77" ca="1">IF(OFFSET(wp_act,0,COLUMN()-COLUMN(INDIRECT(AA78)),1,1)=0,"",SUMPRODUCT(INDIRECT(AA78):INDIRECT(AA79),$AH$9:$AH$76))</f>
        <v/>
      </c>
      <c r="AB77" s="964" t="str" cm="1">
        <f t="array" aca="1" ref="AB77" ca="1">IF(OFFSET(wp_act,0,COLUMN()-COLUMN(INDIRECT(AB78)),1,1)=0,"",SUMPRODUCT(INDIRECT(AB78):INDIRECT(AB79),$AH$9:$AH$76))</f>
        <v/>
      </c>
      <c r="AC77" s="964" t="str" cm="1">
        <f t="array" aca="1" ref="AC77" ca="1">IF(OFFSET(wp_act,0,COLUMN()-COLUMN(INDIRECT(AC78)),1,1)=0,"",SUMPRODUCT(INDIRECT(AC78):INDIRECT(AC79),$AH$9:$AH$76))</f>
        <v/>
      </c>
      <c r="AD77" s="965" t="str" cm="1">
        <f t="array" aca="1" ref="AD77" ca="1">IF(OFFSET(wp_act,0,COLUMN()-COLUMN(INDIRECT(AD78)),1,1)=0,"",SUMPRODUCT(INDIRECT(AD78):INDIRECT(AD79),$AH$9:$AH$76))</f>
        <v/>
      </c>
      <c r="AF77" s="789">
        <f ca="1">IF(COUNTIFS(AF9:AF76,"&lt;&gt;1",AF9:AF76,"&gt;0")&gt;0, 0,1)</f>
        <v>1</v>
      </c>
      <c r="AG77" s="432">
        <f ca="1">IF(shonot_chev_calc_flag=1,SUM(AG9:AG76),"")</f>
        <v>0</v>
      </c>
      <c r="AH77" s="433">
        <f ca="1">IF(shonot_chev_calc_flag=0, 0, SUM(AH9:AH76))</f>
        <v>0</v>
      </c>
      <c r="AI77" s="414"/>
      <c r="AJ77" s="790">
        <f ca="1">SUM(AL77:BA77)</f>
        <v>0</v>
      </c>
      <c r="AK77" s="414"/>
      <c r="AL77" s="658" t="str">
        <f t="shared" ref="AL77:BA77" ca="1" si="26">IF(OFFSET(wp_act,0,COLUMN()-COLUMN($AL$9),1,1)=0,"",SUMPRODUCT(AL9:AL76,$AJ$9:$AJ$76))</f>
        <v/>
      </c>
      <c r="AM77" s="659" t="str">
        <f t="shared" ca="1" si="26"/>
        <v/>
      </c>
      <c r="AN77" s="659" t="str">
        <f t="shared" ca="1" si="26"/>
        <v/>
      </c>
      <c r="AO77" s="659" t="str">
        <f t="shared" ca="1" si="26"/>
        <v/>
      </c>
      <c r="AP77" s="659" t="str">
        <f t="shared" ca="1" si="26"/>
        <v/>
      </c>
      <c r="AQ77" s="659" t="str">
        <f t="shared" ca="1" si="26"/>
        <v/>
      </c>
      <c r="AR77" s="659" t="str">
        <f t="shared" ca="1" si="26"/>
        <v/>
      </c>
      <c r="AS77" s="659" t="str">
        <f t="shared" ca="1" si="26"/>
        <v/>
      </c>
      <c r="AT77" s="659" t="str">
        <f t="shared" ca="1" si="26"/>
        <v/>
      </c>
      <c r="AU77" s="659" t="str">
        <f t="shared" ca="1" si="26"/>
        <v/>
      </c>
      <c r="AV77" s="659" t="str">
        <f t="shared" ca="1" si="26"/>
        <v/>
      </c>
      <c r="AW77" s="659" t="str">
        <f t="shared" ca="1" si="26"/>
        <v/>
      </c>
      <c r="AX77" s="659" t="str">
        <f t="shared" ca="1" si="26"/>
        <v/>
      </c>
      <c r="AY77" s="659" t="str">
        <f t="shared" ca="1" si="26"/>
        <v/>
      </c>
      <c r="AZ77" s="659" t="str">
        <f t="shared" ca="1" si="26"/>
        <v/>
      </c>
      <c r="BA77" s="661" t="str">
        <f t="shared" ca="1" si="26"/>
        <v/>
      </c>
      <c r="BB77" s="414"/>
      <c r="BC77" s="436">
        <f>--(COUNTIF(BC9:BC76,"&gt;1")=0)</f>
        <v>1</v>
      </c>
      <c r="BD77" s="434"/>
      <c r="BE77" s="434"/>
      <c r="BF77" s="434">
        <f>IF(shonot_bodek_calc_flag=0, 0, SUM(BF9:BF76))</f>
        <v>0</v>
      </c>
      <c r="BG77" s="435"/>
      <c r="BH77" s="791"/>
    </row>
    <row r="78" spans="2:60" hidden="1" outlineLevel="1" x14ac:dyDescent="0.2">
      <c r="B78" s="792"/>
      <c r="I78" s="379"/>
      <c r="J78" s="379"/>
      <c r="K78" s="379"/>
      <c r="N78" s="379"/>
      <c r="O78" s="960" t="str">
        <f t="shared" ref="O78:AD78" si="27">ADDRESS(ROW(_shon_perc_gap)+1,COLUMN())</f>
        <v>$O$9</v>
      </c>
      <c r="P78" s="960" t="str">
        <f t="shared" si="27"/>
        <v>$P$9</v>
      </c>
      <c r="Q78" s="960" t="str">
        <f t="shared" si="27"/>
        <v>$Q$9</v>
      </c>
      <c r="R78" s="960" t="str">
        <f t="shared" si="27"/>
        <v>$R$9</v>
      </c>
      <c r="S78" s="960" t="str">
        <f t="shared" si="27"/>
        <v>$S$9</v>
      </c>
      <c r="T78" s="960" t="str">
        <f t="shared" si="27"/>
        <v>$T$9</v>
      </c>
      <c r="U78" s="960" t="str">
        <f t="shared" si="27"/>
        <v>$U$9</v>
      </c>
      <c r="V78" s="960" t="str">
        <f t="shared" si="27"/>
        <v>$V$9</v>
      </c>
      <c r="W78" s="960" t="str">
        <f t="shared" si="27"/>
        <v>$W$9</v>
      </c>
      <c r="X78" s="960" t="str">
        <f t="shared" si="27"/>
        <v>$X$9</v>
      </c>
      <c r="Y78" s="960" t="str">
        <f t="shared" si="27"/>
        <v>$Y$9</v>
      </c>
      <c r="Z78" s="960" t="str">
        <f t="shared" si="27"/>
        <v>$Z$9</v>
      </c>
      <c r="AA78" s="960" t="str">
        <f t="shared" si="27"/>
        <v>$AA$9</v>
      </c>
      <c r="AB78" s="960" t="str">
        <f t="shared" si="27"/>
        <v>$AB$9</v>
      </c>
      <c r="AC78" s="960" t="str">
        <f t="shared" si="27"/>
        <v>$AC$9</v>
      </c>
      <c r="AD78" s="960" t="str">
        <f t="shared" si="27"/>
        <v>$AD$9</v>
      </c>
      <c r="AG78" s="379"/>
      <c r="AH78" s="379"/>
      <c r="BD78" s="379"/>
      <c r="BE78" s="379"/>
      <c r="BF78" s="379"/>
      <c r="BG78" s="379"/>
      <c r="BH78" s="793"/>
    </row>
    <row r="79" spans="2:60" hidden="1" outlineLevel="1" x14ac:dyDescent="0.2">
      <c r="O79" s="960" t="str">
        <f>ADDRESS(ROW()-3,COLUMN())</f>
        <v>$O$76</v>
      </c>
      <c r="P79" s="960" t="str">
        <f t="shared" ref="P79:AD79" si="28">ADDRESS(ROW()-3,COLUMN())</f>
        <v>$P$76</v>
      </c>
      <c r="Q79" s="960" t="str">
        <f t="shared" si="28"/>
        <v>$Q$76</v>
      </c>
      <c r="R79" s="960" t="str">
        <f t="shared" si="28"/>
        <v>$R$76</v>
      </c>
      <c r="S79" s="960" t="str">
        <f t="shared" si="28"/>
        <v>$S$76</v>
      </c>
      <c r="T79" s="960" t="str">
        <f t="shared" si="28"/>
        <v>$T$76</v>
      </c>
      <c r="U79" s="960" t="str">
        <f t="shared" si="28"/>
        <v>$U$76</v>
      </c>
      <c r="V79" s="960" t="str">
        <f t="shared" si="28"/>
        <v>$V$76</v>
      </c>
      <c r="W79" s="960" t="str">
        <f t="shared" si="28"/>
        <v>$W$76</v>
      </c>
      <c r="X79" s="960" t="str">
        <f t="shared" si="28"/>
        <v>$X$76</v>
      </c>
      <c r="Y79" s="960" t="str">
        <f t="shared" si="28"/>
        <v>$Y$76</v>
      </c>
      <c r="Z79" s="960" t="str">
        <f t="shared" si="28"/>
        <v>$Z$76</v>
      </c>
      <c r="AA79" s="960" t="str">
        <f t="shared" si="28"/>
        <v>$AA$76</v>
      </c>
      <c r="AB79" s="960" t="str">
        <f t="shared" si="28"/>
        <v>$AB$76</v>
      </c>
      <c r="AC79" s="960" t="str">
        <f t="shared" si="28"/>
        <v>$AC$76</v>
      </c>
      <c r="AD79" s="960" t="str">
        <f t="shared" si="28"/>
        <v>$AD$76</v>
      </c>
    </row>
    <row r="80" spans="2:60" collapsed="1" x14ac:dyDescent="0.2"/>
  </sheetData>
  <sheetProtection algorithmName="SHA-512" hashValue="w9m7o5swVFyiP4Sx92+qd2VppRfBNNHp9Oe7rDWuo05hyI6jWtNC5HQxTsbwNP+f9bGeaPNQjgKV5gq9EysHog==" saltValue="JTokawJ6GSRs/QLwa20T8A==" spinCount="100000" sheet="1" objects="1" scenarios="1"/>
  <customSheetViews>
    <customSheetView guid="{0C0A7354-1E68-4AF0-8238-6CB67405E9AA}">
      <selection activeCell="F9" sqref="F9"/>
      <pageMargins left="0.75" right="0.75" top="1" bottom="1" header="0.5" footer="0.5"/>
      <pageSetup orientation="portrait"/>
      <headerFooter alignWithMargins="0"/>
    </customSheetView>
  </customSheetViews>
  <mergeCells count="60">
    <mergeCell ref="BH6:BH8"/>
    <mergeCell ref="BC4:BG5"/>
    <mergeCell ref="AL2:BH2"/>
    <mergeCell ref="BG6:BG8"/>
    <mergeCell ref="AW6:AW8"/>
    <mergeCell ref="AX6:AX8"/>
    <mergeCell ref="AL4:BA4"/>
    <mergeCell ref="BD6:BD8"/>
    <mergeCell ref="BE6:BE8"/>
    <mergeCell ref="BF6:BF8"/>
    <mergeCell ref="BC6:BC8"/>
    <mergeCell ref="AP6:AP8"/>
    <mergeCell ref="AQ6:AQ8"/>
    <mergeCell ref="AR6:AR8"/>
    <mergeCell ref="AS6:AS8"/>
    <mergeCell ref="BA6:BA8"/>
    <mergeCell ref="O2:AD2"/>
    <mergeCell ref="B4:K4"/>
    <mergeCell ref="H6:H8"/>
    <mergeCell ref="I6:I8"/>
    <mergeCell ref="J6:J8"/>
    <mergeCell ref="K6:K8"/>
    <mergeCell ref="L6:L8"/>
    <mergeCell ref="O6:O8"/>
    <mergeCell ref="B5:K5"/>
    <mergeCell ref="C6:C8"/>
    <mergeCell ref="D6:D8"/>
    <mergeCell ref="E6:E8"/>
    <mergeCell ref="F6:F8"/>
    <mergeCell ref="G6:G8"/>
    <mergeCell ref="P6:P8"/>
    <mergeCell ref="Q6:Q8"/>
    <mergeCell ref="AZ6:AZ8"/>
    <mergeCell ref="B6:B8"/>
    <mergeCell ref="AL6:AL8"/>
    <mergeCell ref="AM6:AM8"/>
    <mergeCell ref="AN6:AN8"/>
    <mergeCell ref="AO6:AO8"/>
    <mergeCell ref="R6:R8"/>
    <mergeCell ref="S6:S8"/>
    <mergeCell ref="T6:T8"/>
    <mergeCell ref="AJ6:AJ8"/>
    <mergeCell ref="AH6:AH8"/>
    <mergeCell ref="U6:U8"/>
    <mergeCell ref="V6:V8"/>
    <mergeCell ref="W6:W8"/>
    <mergeCell ref="X6:X8"/>
    <mergeCell ref="Y6:Y8"/>
    <mergeCell ref="L4:M5"/>
    <mergeCell ref="AT6:AT8"/>
    <mergeCell ref="AU6:AU8"/>
    <mergeCell ref="AV6:AV8"/>
    <mergeCell ref="AY6:AY8"/>
    <mergeCell ref="AF6:AF8"/>
    <mergeCell ref="AG6:AG8"/>
    <mergeCell ref="Z6:Z8"/>
    <mergeCell ref="AA6:AA8"/>
    <mergeCell ref="AB6:AB8"/>
    <mergeCell ref="AC6:AC8"/>
    <mergeCell ref="AD6:AD8"/>
  </mergeCells>
  <phoneticPr fontId="40" type="noConversion"/>
  <conditionalFormatting sqref="B6:M8">
    <cfRule type="expression" dxfId="30" priority="1" stopIfTrue="1">
      <formula>chev_on_flag=0</formula>
    </cfRule>
  </conditionalFormatting>
  <conditionalFormatting sqref="L4">
    <cfRule type="expression" dxfId="29" priority="3" stopIfTrue="1">
      <formula>chev_on_flag=0</formula>
    </cfRule>
  </conditionalFormatting>
  <conditionalFormatting sqref="L1:AJ3 B4:K5 N4:AJ8 B9:AJ1048576">
    <cfRule type="expression" dxfId="28" priority="4" stopIfTrue="1">
      <formula>chev_on_flag=0</formula>
    </cfRule>
  </conditionalFormatting>
  <conditionalFormatting sqref="O6:AD77">
    <cfRule type="expression" dxfId="27" priority="6" stopIfTrue="1">
      <formula>OFFSET(wp_act,0,COLUMN()-COLUMN($O$6),1,1)=0</formula>
    </cfRule>
  </conditionalFormatting>
  <conditionalFormatting sqref="O9:AD76 AF9:AF76">
    <cfRule type="expression" dxfId="26" priority="16">
      <formula>AND($L9=1,$AF9&lt;&gt;1, $AF9&lt;&gt;0)</formula>
    </cfRule>
  </conditionalFormatting>
  <conditionalFormatting sqref="O9:AD76 AL9:BA76 BC9:BH76 AF9:AH76 AJ9:AJ76">
    <cfRule type="expression" dxfId="25" priority="7" stopIfTrue="1">
      <formula>$L9=0</formula>
    </cfRule>
  </conditionalFormatting>
  <conditionalFormatting sqref="AF9:AF76">
    <cfRule type="expression" dxfId="24" priority="8">
      <formula>(ROUND($AF9*100,1)-INT($AF9*100))&lt;&gt;0</formula>
    </cfRule>
  </conditionalFormatting>
  <conditionalFormatting sqref="AF9:AH76">
    <cfRule type="expression" dxfId="23" priority="28">
      <formula>$AF9=0</formula>
    </cfRule>
  </conditionalFormatting>
  <conditionalFormatting sqref="AH77">
    <cfRule type="expression" dxfId="22" priority="34" stopIfTrue="1">
      <formula>$AH$77=0</formula>
    </cfRule>
  </conditionalFormatting>
  <conditionalFormatting sqref="AL5:BA5">
    <cfRule type="expression" dxfId="21" priority="43" stopIfTrue="1">
      <formula>AL5&lt;&gt;0</formula>
    </cfRule>
  </conditionalFormatting>
  <conditionalFormatting sqref="AL5:BA77">
    <cfRule type="expression" dxfId="20" priority="14" stopIfTrue="1">
      <formula>OFFSET(wp_act,0,COLUMN()-COLUMN($AL$6),1,1)=0</formula>
    </cfRule>
  </conditionalFormatting>
  <conditionalFormatting sqref="AL9:BA77">
    <cfRule type="expression" dxfId="19" priority="41" stopIfTrue="1">
      <formula>NOT(_xlfn.ISFORMULA(AL9))</formula>
    </cfRule>
  </conditionalFormatting>
  <conditionalFormatting sqref="AL1:BH1048576">
    <cfRule type="expression" dxfId="18" priority="5" stopIfTrue="1">
      <formula>bodek_on_flag=0</formula>
    </cfRule>
  </conditionalFormatting>
  <conditionalFormatting sqref="BC9:BC76">
    <cfRule type="expression" dxfId="17" priority="27" stopIfTrue="1">
      <formula>AND(L9=1,$BC9&gt;1)</formula>
    </cfRule>
  </conditionalFormatting>
  <conditionalFormatting sqref="BF77">
    <cfRule type="expression" dxfId="16" priority="23">
      <formula>$BF$77=0</formula>
    </cfRule>
  </conditionalFormatting>
  <conditionalFormatting sqref="BH5">
    <cfRule type="expression" dxfId="15" priority="596">
      <formula>$BH$5&lt;&gt;0</formula>
    </cfRule>
  </conditionalFormatting>
  <dataValidations xWindow="1397" yWindow="516" count="5">
    <dataValidation type="whole" operator="greaterThan" allowBlank="1" showInputMessage="1" showErrorMessage="1" sqref="G9:G76" xr:uid="{00000000-0002-0000-0800-000000000000}">
      <formula1>0</formula1>
    </dataValidation>
    <dataValidation type="custom" operator="greaterThan" allowBlank="1" errorTitle="פטנט" error="במקרה של פטנט יש להקיש 1" promptTitle="כמות במקרה של &quot;פטנט&quot;" prompt="יש להקיש 1" sqref="H9:H76" xr:uid="{00000000-0002-0000-0800-000001000000}">
      <formula1>OR(AND(E9="פטנט",H9=1),AND(E9&lt;&gt;"פטנט",H9&gt;=0))</formula1>
    </dataValidation>
    <dataValidation allowBlank="1" showErrorMessage="1" error="הצעת מחיר, _x000a_חוזה, _x000a_מחירון,_x000a_אמדן." promptTitle=" נא להקיש קוד עלות:" prompt="הצעת מחיר,_x000a_חוזה,_x000a_מחירון,_x000a_אמדן." sqref="L9:M76" xr:uid="{00000000-0002-0000-0800-000002000000}"/>
    <dataValidation type="list" allowBlank="1" showInputMessage="1" showErrorMessage="1" sqref="E9:E76" xr:uid="{00000000-0002-0000-0800-000003000000}">
      <formula1>tziyud_sug_hahotzaa_rng</formula1>
    </dataValidation>
    <dataValidation type="decimal" allowBlank="1" showInputMessage="1" showErrorMessage="1" errorTitle="טעות הקלדה" error="יש להקליד מספר בין 0 ל- 100" sqref="O9:AD76 AL9:BA76" xr:uid="{00000000-0002-0000-0800-000004000000}">
      <formula1>0</formula1>
      <formula2>1</formula2>
    </dataValidation>
  </dataValidations>
  <printOptions horizontalCentered="1" verticalCentered="1"/>
  <pageMargins left="0.27559055118110198" right="0.23622047244094499" top="0.511811023622047" bottom="0.55118110236220497" header="0.511811023622047" footer="0.39370078740157499"/>
  <pageSetup paperSize="9" scale="16" orientation="portrait" horizontalDpi="300" verticalDpi="300" r:id="rId1"/>
  <headerFooter alignWithMargins="0">
    <oddFooter>&amp;Cעמוד &amp;P מתוך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1397" yWindow="516" count="2">
        <x14:dataValidation type="list" allowBlank="1" showErrorMessage="1" error="הצעת מחיר, _x000a_חוזה, _x000a_מחירון, _x000a_אמדן." promptTitle=" נא להקיש קוד עלות:" prompt="הצעת מחיר._x000a_חוזה._x000a_מחירון.   _x000a_ אמדן" xr:uid="{00000000-0002-0000-0800-000005000000}">
          <x14:formula1>
            <xm:f>Utils!$F$51:$F$54</xm:f>
          </x14:formula1>
          <xm:sqref>I9:I76</xm:sqref>
        </x14:dataValidation>
        <x14:dataValidation type="list" allowBlank="1" showInputMessage="1" showErrorMessage="1" errorTitle="בודק מקצועי: נא בחר קוד נימוק" error="במידה והינך מעוניין בנימוק אחר, הקש חמש או השאר התא ריק וכתוב את המלל בתא שמשמאל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xr:uid="{00000000-0002-0000-0800-000006000000}">
          <x14:formula1>
            <xm:f>Utils!$H$51:$H$56</xm:f>
          </x14:formula1>
          <xm:sqref>BG9:BG76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mtDocumentsCT" ma:contentTypeID="0x010100C568DB52D9D0A14D9B2FDCC96666E9F2007948130EC3DB064584E219954237AF39050108010038E436025776714BB060DB26E4C71BD8" ma:contentTypeVersion="84" ma:contentTypeDescription="" ma:contentTypeScope="" ma:versionID="e2e8a0f023205fcadae131763a22c4fd">
  <xsd:schema xmlns:xsd="http://www.w3.org/2001/XMLSchema" xmlns:xs="http://www.w3.org/2001/XMLSchema" xmlns:p="http://schemas.microsoft.com/office/2006/metadata/properties" xmlns:ns1="http://schemas.microsoft.com/sharepoint/v3" xmlns:ns2="605e85f2-268e-450d-9afb-d305d42b267e" xmlns:ns3="http://schemas.microsoft.com/sharepoint/v4" xmlns:ns4="66d4f5a1-0dd0-43d9-9f6c-c5ab407d47a8" targetNamespace="http://schemas.microsoft.com/office/2006/metadata/properties" ma:root="true" ma:fieldsID="1aa5e1d7622155837454eaf48ccf377c" ns1:_="" ns2:_="" ns3:_="" ns4:_="">
    <xsd:import namespace="http://schemas.microsoft.com/sharepoint/v3"/>
    <xsd:import namespace="605e85f2-268e-450d-9afb-d305d42b267e"/>
    <xsd:import namespace="http://schemas.microsoft.com/sharepoint/v4"/>
    <xsd:import namespace="66d4f5a1-0dd0-43d9-9f6c-c5ab407d47a8"/>
    <xsd:element name="properties">
      <xsd:complexType>
        <xsd:sequence>
          <xsd:element name="documentManagement">
            <xsd:complexType>
              <xsd:all>
                <xsd:element ref="ns2:GovXMainTitle" minOccurs="0"/>
                <xsd:element ref="ns2:GovXDescription" minOccurs="0"/>
                <xsd:element ref="ns2:GovXDescriptionImg" minOccurs="0"/>
                <xsd:element ref="ns2:GovXContentSection" minOccurs="0"/>
                <xsd:element ref="ns1:PublishingStartDate" minOccurs="0"/>
                <xsd:element ref="ns1:PublishingExpirationDate" minOccurs="0"/>
                <xsd:element ref="ns1:PublishingContact" minOccurs="0"/>
                <xsd:element ref="ns1:PublishingContactEmail" minOccurs="0"/>
                <xsd:element ref="ns1:PublishingContactName" minOccurs="0"/>
                <xsd:element ref="ns1:PublishingContactPicture" minOccurs="0"/>
                <xsd:element ref="ns1:PublishingRollupImage" minOccurs="0"/>
                <xsd:element ref="ns1:Audience" minOccurs="0"/>
                <xsd:element ref="ns2:GovXEventDate" minOccurs="0"/>
                <xsd:element ref="ns2:GovXRobotsFollow" minOccurs="0"/>
                <xsd:element ref="ns2:GovXRobotsIndex" minOccurs="0"/>
                <xsd:element ref="ns2:GovXLanguage" minOccurs="0"/>
                <xsd:element ref="ns2:NewStatus" minOccurs="0"/>
                <xsd:element ref="ns2:MMDSubjectsTaxHTField0" minOccurs="0"/>
                <xsd:element ref="ns2:MMDAudienceTaxHTField0" minOccurs="0"/>
                <xsd:element ref="ns1:PublishingPageLayout" minOccurs="0"/>
                <xsd:element ref="ns1:PublishingVariationGroupID" minOccurs="0"/>
                <xsd:element ref="ns1:PublishingVariationRelationshipLinkFieldID" minOccurs="0"/>
                <xsd:element ref="ns2:TaxCatchAll" minOccurs="0"/>
                <xsd:element ref="ns2:TaxCatchAllLabel" minOccurs="0"/>
                <xsd:element ref="ns2:hd629a283e1e41e7b148932bae66dfc5" minOccurs="0"/>
                <xsd:element ref="ns2:MMDTypesTaxHTField0" minOccurs="0"/>
                <xsd:element ref="ns3:IconOverlay" minOccurs="0"/>
                <xsd:element ref="ns1:URL" minOccurs="0"/>
                <xsd:element ref="ns2:MMDUnitsNameTaxHTField0" minOccurs="0"/>
                <xsd:element ref="ns2:RelatedUnits" minOccurs="0"/>
                <xsd:element ref="ns4:Hamadan" minOccurs="0"/>
                <xsd:element ref="ns4:StepMadaan" minOccurs="0"/>
                <xsd:element ref="ns4:RelevantProcedure" minOccurs="0"/>
                <xsd:element ref="ns2:HiddenURL" minOccurs="0"/>
                <xsd:element ref="ns4:MaslolimMerkazHashkaot" minOccurs="0"/>
                <xsd:element ref="ns2:MMDKeywords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0" nillable="true" ma:displayName="מתזמן תאריך התחלה" ma:hidden="true" ma:internalName="PublishingStartDate" ma:readOnly="false">
      <xsd:simpleType>
        <xsd:restriction base="dms:Unknown"/>
      </xsd:simpleType>
    </xsd:element>
    <xsd:element name="PublishingExpirationDate" ma:index="11" nillable="true" ma:displayName="מתזמן תאריך סיום" ma:hidden="true" ma:internalName="PublishingExpirationDate" ma:readOnly="false">
      <xsd:simpleType>
        <xsd:restriction base="dms:Unknown"/>
      </xsd:simpleType>
    </xsd:element>
    <xsd:element name="PublishingContact" ma:index="12" nillable="true" ma:displayName="איש קשר" ma:hidden="true" ma:list="UserInfo" ma:internalName="PublishingContact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ingContactEmail" ma:index="13" nillable="true" ma:displayName="כתובת הדואר האלקטרוני של איש הקשר" ma:hidden="true" ma:internalName="PublishingContactEmail" ma:readOnly="false">
      <xsd:simpleType>
        <xsd:restriction base="dms:Text">
          <xsd:maxLength value="255"/>
        </xsd:restriction>
      </xsd:simpleType>
    </xsd:element>
    <xsd:element name="PublishingContactName" ma:index="14" nillable="true" ma:displayName="שם איש קשר" ma:hidden="true" ma:internalName="PublishingContactName" ma:readOnly="false">
      <xsd:simpleType>
        <xsd:restriction base="dms:Text">
          <xsd:maxLength value="255"/>
        </xsd:restriction>
      </xsd:simpleType>
    </xsd:element>
    <xsd:element name="PublishingContactPicture" ma:index="15" nillable="true" ma:displayName="תמונת איש הקשר" ma:format="Image" ma:hidden="true" ma:internalName="PublishingContactPictur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ublishingRollupImage" ma:index="16" nillable="true" ma:displayName="תמונת סיכום" ma:hidden="true" ma:internalName="PublishingRollupImage" ma:readOnly="false">
      <xsd:simpleType>
        <xsd:restriction base="dms:Unknown"/>
      </xsd:simpleType>
    </xsd:element>
    <xsd:element name="Audience" ma:index="17" nillable="true" ma:displayName="קהלי יעד" ma:description="" ma:hidden="true" ma:internalName="Audience" ma:readOnly="false">
      <xsd:simpleType>
        <xsd:restriction base="dms:Unknown"/>
      </xsd:simpleType>
    </xsd:element>
    <xsd:element name="PublishingPageLayout" ma:index="27" nillable="true" ma:displayName="פריסת דף" ma:internalName="PublishingPageLayout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ublishingVariationGroupID" ma:index="28" nillable="true" ma:displayName="מזהה קבוצת וריאציות" ma:hidden="true" ma:internalName="PublishingVariationGroupID">
      <xsd:simpleType>
        <xsd:restriction base="dms:Text">
          <xsd:maxLength value="255"/>
        </xsd:restriction>
      </xsd:simpleType>
    </xsd:element>
    <xsd:element name="PublishingVariationRelationshipLinkFieldID" ma:index="29" nillable="true" ma:displayName="קישור יחסי גומלין של וריאציות" ma:hidden="true" ma:internalName="PublishingVariationRelationshipLinkFieldID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URL" ma:index="39" nillable="true" ma:displayName="כתובת 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5e85f2-268e-450d-9afb-d305d42b267e" elementFormDefault="qualified">
    <xsd:import namespace="http://schemas.microsoft.com/office/2006/documentManagement/types"/>
    <xsd:import namespace="http://schemas.microsoft.com/office/infopath/2007/PartnerControls"/>
    <xsd:element name="GovXMainTitle" ma:index="2" nillable="true" ma:displayName="שם השירות" ma:internalName="GovXMainTitle">
      <xsd:simpleType>
        <xsd:restriction base="dms:Text">
          <xsd:maxLength value="255"/>
        </xsd:restriction>
      </xsd:simpleType>
    </xsd:element>
    <xsd:element name="GovXDescription" ma:index="3" nillable="true" ma:displayName="GovXDescription" ma:internalName="GovXDescription">
      <xsd:simpleType>
        <xsd:restriction base="dms:Note">
          <xsd:maxLength value="255"/>
        </xsd:restriction>
      </xsd:simpleType>
    </xsd:element>
    <xsd:element name="GovXDescriptionImg" ma:index="7" nillable="true" ma:displayName="GovXDescriptionImg" ma:internalName="GovXDescriptionImg">
      <xsd:simpleType>
        <xsd:restriction base="dms:Unknown"/>
      </xsd:simpleType>
    </xsd:element>
    <xsd:element name="GovXContentSection" ma:index="8" nillable="true" ma:displayName="תקציר הדף" ma:hidden="true" ma:internalName="GovXContentSection" ma:readOnly="false">
      <xsd:simpleType>
        <xsd:restriction base="dms:Unknown"/>
      </xsd:simpleType>
    </xsd:element>
    <xsd:element name="GovXEventDate" ma:index="18" nillable="true" ma:displayName="GovXEventDate" ma:format="DateTime" ma:hidden="true" ma:internalName="GovXEventDate" ma:readOnly="false">
      <xsd:simpleType>
        <xsd:restriction base="dms:DateTime"/>
      </xsd:simpleType>
    </xsd:element>
    <xsd:element name="GovXRobotsFollow" ma:index="19" nillable="true" ma:displayName="GovXRobotsFollow" ma:default="1" ma:internalName="GovXRobotsFollow">
      <xsd:simpleType>
        <xsd:restriction base="dms:Boolean"/>
      </xsd:simpleType>
    </xsd:element>
    <xsd:element name="GovXRobotsIndex" ma:index="20" nillable="true" ma:displayName="GovXRobotsIndex" ma:default="1" ma:internalName="GovXRobotsIndex">
      <xsd:simpleType>
        <xsd:restriction base="dms:Boolean"/>
      </xsd:simpleType>
    </xsd:element>
    <xsd:element name="GovXLanguage" ma:index="21" nillable="true" ma:displayName="GovXLanguage" ma:internalName="GovXLanguage">
      <xsd:simpleType>
        <xsd:restriction base="dms:Unknown"/>
      </xsd:simpleType>
    </xsd:element>
    <xsd:element name="NewStatus" ma:index="22" nillable="true" ma:displayName="NewStatus" ma:hidden="true" ma:internalName="NewStatus" ma:readOnly="false">
      <xsd:simpleType>
        <xsd:restriction base="dms:Text"/>
      </xsd:simpleType>
    </xsd:element>
    <xsd:element name="MMDSubjectsTaxHTField0" ma:index="24" nillable="true" ma:taxonomy="true" ma:internalName="MMDSubjectsTaxHTField0" ma:taxonomyFieldName="MMDSubjects" ma:displayName="נושאים" ma:readOnly="false" ma:default="" ma:fieldId="{d4be236a-0356-4000-8c21-7c99900f1b40}" ma:taxonomyMulti="true" ma:sspId="2d5cfe0b-92d6-45e7-9728-978dd18bac77" ma:termSetId="a239ac66-6e19-4894-9a6d-0b635cdc56b4" ma:anchorId="3d199f33-0334-4fb9-a28c-1825654b603d" ma:open="false" ma:isKeyword="false">
      <xsd:complexType>
        <xsd:sequence>
          <xsd:element ref="pc:Terms" minOccurs="0" maxOccurs="1"/>
        </xsd:sequence>
      </xsd:complexType>
    </xsd:element>
    <xsd:element name="MMDAudienceTaxHTField0" ma:index="26" nillable="true" ma:taxonomy="true" ma:internalName="MMDAudienceTaxHTField0" ma:taxonomyFieldName="MMDAudience" ma:displayName="MMDAudience" ma:default="" ma:fieldId="{3c15929f-8c37-40c6-8d45-39d2a27c8ebd}" ma:taxonomyMulti="true" ma:sspId="2d5cfe0b-92d6-45e7-9728-978dd18bac77" ma:termSetId="a239ac66-6e19-4894-9a6d-0b635cdc56b4" ma:anchorId="293e6317-d625-4045-86b8-b7c79c02edb4" ma:open="false" ma:isKeyword="false">
      <xsd:complexType>
        <xsd:sequence>
          <xsd:element ref="pc:Terms" minOccurs="0" maxOccurs="1"/>
        </xsd:sequence>
      </xsd:complexType>
    </xsd:element>
    <xsd:element name="TaxCatchAll" ma:index="34" nillable="true" ma:displayName="עמודת 'תפוס הכל' של טקסונומיה" ma:hidden="true" ma:list="{4ea5708e-0740-470e-a7ce-b06ee08034f5}" ma:internalName="TaxCatchAll" ma:showField="CatchAllData" ma:web="605e85f2-268e-450d-9afb-d305d42b26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5" nillable="true" ma:displayName="עמודת 'תפוס הכל' של טקסונומיה1" ma:hidden="true" ma:list="{4ea5708e-0740-470e-a7ce-b06ee08034f5}" ma:internalName="TaxCatchAllLabel" ma:readOnly="true" ma:showField="CatchAllDataLabel" ma:web="605e85f2-268e-450d-9afb-d305d42b26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d629a283e1e41e7b148932bae66dfc5" ma:index="36" nillable="true" ma:taxonomy="true" ma:internalName="hd629a283e1e41e7b148932bae66dfc5" ma:taxonomyFieldName="MMDRelatedUnits" ma:displayName="יחידות קשורות" ma:default="" ma:fieldId="{1d629a28-3e1e-41e7-b148-932bae66dfc5}" ma:taxonomyMulti="true" ma:sspId="2d5cfe0b-92d6-45e7-9728-978dd18bac77" ma:termSetId="a239ac66-6e19-4894-9a6d-0b635cdc56b4" ma:anchorId="3bedd0f0-7648-42b6-8482-dc552c7f0340" ma:open="false" ma:isKeyword="false">
      <xsd:complexType>
        <xsd:sequence>
          <xsd:element ref="pc:Terms" minOccurs="0" maxOccurs="1"/>
        </xsd:sequence>
      </xsd:complexType>
    </xsd:element>
    <xsd:element name="MMDTypesTaxHTField0" ma:index="37" nillable="true" ma:taxonomy="true" ma:internalName="MMDTypesTaxHTField0" ma:taxonomyFieldName="MMDTypes" ma:displayName="סוג מסמך" ma:default="" ma:fieldId="{fa0486b9-0a56-4dae-8d9d-1d0e3ed62ab8}" ma:sspId="2d5cfe0b-92d6-45e7-9728-978dd18bac77" ma:termSetId="a239ac66-6e19-4894-9a6d-0b635cdc56b4" ma:anchorId="b004abf7-d52f-4e04-bc60-f14f3738b736" ma:open="false" ma:isKeyword="false">
      <xsd:complexType>
        <xsd:sequence>
          <xsd:element ref="pc:Terms" minOccurs="0" maxOccurs="1"/>
        </xsd:sequence>
      </xsd:complexType>
    </xsd:element>
    <xsd:element name="MMDUnitsNameTaxHTField0" ma:index="41" nillable="true" ma:taxonomy="true" ma:internalName="MMDUnitsNameTaxHTField0" ma:taxonomyFieldName="MMDUnitsName" ma:displayName="MMDUnitsName" ma:readOnly="false" ma:default="" ma:fieldId="{650b01ae-ebd3-442b-8817-15405c5daf08}" ma:sspId="2d5cfe0b-92d6-45e7-9728-978dd18bac77" ma:termSetId="a239ac66-6e19-4894-9a6d-0b635cdc56b4" ma:anchorId="3bedd0f0-7648-42b6-8482-dc552c7f0340" ma:open="false" ma:isKeyword="false">
      <xsd:complexType>
        <xsd:sequence>
          <xsd:element ref="pc:Terms" minOccurs="0" maxOccurs="1"/>
        </xsd:sequence>
      </xsd:complexType>
    </xsd:element>
    <xsd:element name="RelatedUnits" ma:index="42" nillable="true" ma:displayName="RelatedUnits" ma:hidden="true" ma:internalName="RelatedUnits" ma:readOnly="false">
      <xsd:simpleType>
        <xsd:restriction base="dms:Unknown"/>
      </xsd:simpleType>
    </xsd:element>
    <xsd:element name="HiddenURL" ma:index="46" nillable="true" ma:displayName="HiddenURL" ma:format="Hyperlink" ma:internalName="Hidden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MDKeywordsTaxHTField0" ma:index="49" nillable="true" ma:taxonomy="true" ma:internalName="MMDKeywordsTaxHTField0" ma:taxonomyFieldName="MMDKeywords" ma:displayName="MMDKeywords" ma:default="" ma:fieldId="{14078ffa-c3ef-405c-99c7-77c66477e901}" ma:taxonomyMulti="true" ma:sspId="2d5cfe0b-92d6-45e7-9728-978dd18bac77" ma:termSetId="a239ac66-6e19-4894-9a6d-0b635cdc56b4" ma:anchorId="b97634dc-aac3-4b49-82c1-8f6ffe388c62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3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d4f5a1-0dd0-43d9-9f6c-c5ab407d47a8" elementFormDefault="qualified">
    <xsd:import namespace="http://schemas.microsoft.com/office/2006/documentManagement/types"/>
    <xsd:import namespace="http://schemas.microsoft.com/office/infopath/2007/PartnerControls"/>
    <xsd:element name="Hamadan" ma:index="43" nillable="true" ma:displayName="תכנית" ma:format="Dropdown" ma:internalName="Hamadan">
      <xsd:simpleType>
        <xsd:restriction base="dms:Choice">
          <xsd:enumeration value="קרן המופ"/>
          <xsd:enumeration value="החממות הטכנולוגיות"/>
          <xsd:enumeration value="מסלולי מגנ&quot;ט"/>
          <xsd:enumeration value="מסלולים בינלאומיים"/>
          <xsd:enumeration value="תנופה"/>
          <xsd:enumeration value="מיסוי והשקעות"/>
          <xsd:enumeration value="קרן תמורה"/>
          <xsd:enumeration value="ויזות חדשנות"/>
        </xsd:restriction>
      </xsd:simpleType>
    </xsd:element>
    <xsd:element name="StepMadaan" ma:index="44" nillable="true" ma:displayName="שלב בתהליך" ma:format="Dropdown" ma:internalName="StepMadaan">
      <xsd:simpleType>
        <xsd:restriction base="dms:Choice">
          <xsd:enumeration value="אישור"/>
          <xsd:enumeration value="בדיקה"/>
          <xsd:enumeration value="בקשה"/>
          <xsd:enumeration value="סגירה"/>
          <xsd:enumeration value="תמלוגים"/>
          <xsd:enumeration value="ביצוע"/>
          <xsd:enumeration value="מיסוי והשקעות"/>
          <xsd:enumeration value="ערעור"/>
          <xsd:enumeration value="בנק"/>
        </xsd:restriction>
      </xsd:simpleType>
    </xsd:element>
    <xsd:element name="RelevantProcedure" ma:index="45" nillable="true" ma:displayName="RelevantProcedure" ma:description="נוהל קשור" ma:internalName="RelevantProcedure">
      <xsd:simpleType>
        <xsd:restriction base="dms:Unknown"/>
      </xsd:simpleType>
    </xsd:element>
    <xsd:element name="MaslolimMerkazHashkaot" ma:index="47" nillable="true" ma:displayName="מסלולים" ma:description="לכאו יש להזין שמות מסלולים של מרכז ההשקעות" ma:format="Dropdown" ma:internalName="MaslolimMerkazHashkaot">
      <xsd:simpleType>
        <xsd:restriction base="dms:Choice">
          <xsd:enumeration value="מסלול מענקים"/>
          <xsd:enumeration value="מסלולי תעסוקה"/>
          <xsd:enumeration value="מסלולי כלכלה ירוקה"/>
          <xsd:enumeration value="השכרה למגורים"/>
          <xsd:enumeration value="מסלולים מיוחדים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3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Contact xmlns="http://schemas.microsoft.com/sharepoint/v3">
      <UserInfo>
        <DisplayName/>
        <AccountId xsi:nil="true"/>
        <AccountType/>
      </UserInfo>
    </PublishingContact>
    <Hamadan xmlns="66d4f5a1-0dd0-43d9-9f6c-c5ab407d47a8">קרן המופ</Hamadan>
    <GovXEventDate xmlns="605e85f2-268e-450d-9afb-d305d42b267e" xsi:nil="true"/>
    <GovXRobotsFollow xmlns="605e85f2-268e-450d-9afb-d305d42b267e">true</GovXRobotsFollow>
    <PublishingRollupImage xmlns="http://schemas.microsoft.com/sharepoint/v3" xsi:nil="true"/>
    <URL xmlns="http://schemas.microsoft.com/sharepoint/v3">
      <Url xsi:nil="true"/>
      <Description xsi:nil="true"/>
    </URL>
    <MMDTypesTaxHTField0 xmlns="605e85f2-268e-450d-9afb-d305d42b267e">
      <Terms xmlns="http://schemas.microsoft.com/office/infopath/2007/PartnerControls">
        <TermInfo xmlns="http://schemas.microsoft.com/office/infopath/2007/PartnerControls">
          <TermName xmlns="http://schemas.microsoft.com/office/infopath/2007/PartnerControls">טופס פיזי</TermName>
          <TermId xmlns="http://schemas.microsoft.com/office/infopath/2007/PartnerControls">7ca24818-2b6d-4f44-918e-2e7db6c243f2</TermId>
        </TermInfo>
      </Terms>
    </MMDTypesTaxHTField0>
    <PublishingContactEmail xmlns="http://schemas.microsoft.com/sharepoint/v3" xsi:nil="true"/>
    <NewStatus xmlns="605e85f2-268e-450d-9afb-d305d42b267e">DonotShow</NewStatus>
    <MMDSubjectsTaxHTField0 xmlns="605e85f2-268e-450d-9afb-d305d42b267e">
      <Terms xmlns="http://schemas.microsoft.com/office/infopath/2007/PartnerControls">
        <TermInfo xmlns="http://schemas.microsoft.com/office/infopath/2007/PartnerControls">
          <TermName xmlns="http://schemas.microsoft.com/office/infopath/2007/PartnerControls">מחקר ופיתוח</TermName>
          <TermId xmlns="http://schemas.microsoft.com/office/infopath/2007/PartnerControls">3e648f8a-743e-4cc0-a40a-3063a19707eb</TermId>
        </TermInfo>
      </Terms>
    </MMDSubjectsTaxHTField0>
    <GovXLanguage xmlns="605e85f2-268e-450d-9afb-d305d42b267e">heIL</GovXLanguage>
    <PublishingStartDate xmlns="http://schemas.microsoft.com/sharepoint/v3" xsi:nil="true"/>
    <RelevantProcedure xmlns="66d4f5a1-0dd0-43d9-9f6c-c5ab407d47a8" xsi:nil="true"/>
    <GovXMainTitle xmlns="605e85f2-268e-450d-9afb-d305d42b267e">תקציב לבקשות 2017 מעל 50 עובדים</GovXMainTitle>
    <hd629a283e1e41e7b148932bae66dfc5 xmlns="605e85f2-268e-450d-9afb-d305d42b267e">
      <Terms xmlns="http://schemas.microsoft.com/office/infopath/2007/PartnerControls">
        <TermInfo xmlns="http://schemas.microsoft.com/office/infopath/2007/PartnerControls">
          <TermName xmlns="http://schemas.microsoft.com/office/infopath/2007/PartnerControls">המדען הראשי</TermName>
          <TermId xmlns="http://schemas.microsoft.com/office/infopath/2007/PartnerControls">44ceba6c-a312-49a8-b6d7-8bc9b6fc6cc6</TermId>
        </TermInfo>
      </Terms>
    </hd629a283e1e41e7b148932bae66dfc5>
    <PublishingVariationRelationshipLinkFieldID xmlns="http://schemas.microsoft.com/sharepoint/v3">
      <Url xsi:nil="true"/>
      <Description xsi:nil="true"/>
    </PublishingVariationRelationshipLinkFieldID>
    <RelatedUnits xmlns="605e85f2-268e-450d-9afb-d305d42b267e" xsi:nil="true"/>
    <TaxCatchAll xmlns="605e85f2-268e-450d-9afb-d305d42b267e">
      <Value>207</Value>
      <Value>84</Value>
      <Value>58</Value>
    </TaxCatchAll>
    <MaslolimMerkazHashkaot xmlns="66d4f5a1-0dd0-43d9-9f6c-c5ab407d47a8" xsi:nil="true"/>
    <MMDAudienceTaxHTField0 xmlns="605e85f2-268e-450d-9afb-d305d42b267e">
      <Terms xmlns="http://schemas.microsoft.com/office/infopath/2007/PartnerControls"/>
    </MMDAudienceTaxHTField0>
    <GovXContentSection xmlns="605e85f2-268e-450d-9afb-d305d42b267e" xsi:nil="true"/>
    <Audience xmlns="http://schemas.microsoft.com/sharepoint/v3" xsi:nil="true"/>
    <MMDUnitsNameTaxHTField0 xmlns="605e85f2-268e-450d-9afb-d305d42b267e">
      <Terms xmlns="http://schemas.microsoft.com/office/infopath/2007/PartnerControls"/>
    </MMDUnitsNameTaxHTField0>
    <GovXDescription xmlns="605e85f2-268e-450d-9afb-d305d42b267e" xsi:nil="true"/>
    <GovXDescriptionImg xmlns="605e85f2-268e-450d-9afb-d305d42b267e" xsi:nil="true"/>
    <StepMadaan xmlns="66d4f5a1-0dd0-43d9-9f6c-c5ab407d47a8">בקשה</StepMadaan>
    <IconOverlay xmlns="http://schemas.microsoft.com/sharepoint/v4" xsi:nil="true"/>
    <PublishingVariationGroupID xmlns="http://schemas.microsoft.com/sharepoint/v3" xsi:nil="true"/>
    <PublishingContactPicture xmlns="http://schemas.microsoft.com/sharepoint/v3">
      <Url xsi:nil="true"/>
      <Description xsi:nil="true"/>
    </PublishingContactPicture>
    <PublishingExpirationDate xmlns="http://schemas.microsoft.com/sharepoint/v3" xsi:nil="true"/>
    <GovXRobotsIndex xmlns="605e85f2-268e-450d-9afb-d305d42b267e">true</GovXRobotsIndex>
    <HiddenURL xmlns="605e85f2-268e-450d-9afb-d305d42b267e">
      <Url xsi:nil="true"/>
      <Description xsi:nil="true"/>
    </HiddenURL>
    <MMDKeywordsTaxHTField0 xmlns="605e85f2-268e-450d-9afb-d305d42b267e">
      <Terms xmlns="http://schemas.microsoft.com/office/infopath/2007/PartnerControls"/>
    </MMDKeywordsTaxHTField0>
    <PublishingContactNam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2DC1095-FD65-4AE3-A7F8-E96CE23453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5e85f2-268e-450d-9afb-d305d42b267e"/>
    <ds:schemaRef ds:uri="http://schemas.microsoft.com/sharepoint/v4"/>
    <ds:schemaRef ds:uri="66d4f5a1-0dd0-43d9-9f6c-c5ab407d47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62F27A0-F53E-4BDD-9F41-3AE82564B7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B984CB-7AA4-4F5D-919A-B899287ED44B}">
  <ds:schemaRefs>
    <ds:schemaRef ds:uri="http://schemas.microsoft.com/office/2006/documentManagement/types"/>
    <ds:schemaRef ds:uri="http://purl.org/dc/elements/1.1/"/>
    <ds:schemaRef ds:uri="http://purl.org/dc/terms/"/>
    <ds:schemaRef ds:uri="605e85f2-268e-450d-9afb-d305d42b267e"/>
    <ds:schemaRef ds:uri="http://schemas.microsoft.com/office/infopath/2007/PartnerControls"/>
    <ds:schemaRef ds:uri="http://schemas.microsoft.com/sharepoint/v3"/>
    <ds:schemaRef ds:uri="http://www.w3.org/XML/1998/namespace"/>
    <ds:schemaRef ds:uri="http://schemas.openxmlformats.org/package/2006/metadata/core-properties"/>
    <ds:schemaRef ds:uri="66d4f5a1-0dd0-43d9-9f6c-c5ab407d47a8"/>
    <ds:schemaRef ds:uri="http://schemas.microsoft.com/sharepoint/v4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12</vt:i4>
      </vt:variant>
      <vt:variant>
        <vt:lpstr>טווחים בעלי שם</vt:lpstr>
      </vt:variant>
      <vt:variant>
        <vt:i4>113</vt:i4>
      </vt:variant>
    </vt:vector>
  </HeadingPairs>
  <TitlesOfParts>
    <vt:vector size="125" baseType="lpstr">
      <vt:lpstr>הנחיות למילוי-התחל כאן</vt:lpstr>
      <vt:lpstr>ראשי-פרטים כלליים וריכוז הוצאות</vt:lpstr>
      <vt:lpstr>חבילות עבודה</vt:lpstr>
      <vt:lpstr>כח אדם - שכר</vt:lpstr>
      <vt:lpstr>חומרים</vt:lpstr>
      <vt:lpstr>קבלני משנה </vt:lpstr>
      <vt:lpstr>ציוד</vt:lpstr>
      <vt:lpstr>התאמת מוצר ותיקוף שוק</vt:lpstr>
      <vt:lpstr>שונות</vt:lpstr>
      <vt:lpstr>Utils</vt:lpstr>
      <vt:lpstr>ציוד ייעודי</vt:lpstr>
      <vt:lpstr>שיווק</vt:lpstr>
      <vt:lpstr>_chom_perc_gap</vt:lpstr>
      <vt:lpstr>_chomarim_chev_calc_flag</vt:lpstr>
      <vt:lpstr>_kab_perc_gap</vt:lpstr>
      <vt:lpstr>_man_pow_chev_calc_flag</vt:lpstr>
      <vt:lpstr>_mp_perc_gap</vt:lpstr>
      <vt:lpstr>_shon_perc_gap</vt:lpstr>
      <vt:lpstr>_shonot_chev_calc_flag</vt:lpstr>
      <vt:lpstr>_subcont_chev_calc_flag</vt:lpstr>
      <vt:lpstr>_tziy_perc_gap</vt:lpstr>
      <vt:lpstr>_tziyud_bodek_calc_flag</vt:lpstr>
      <vt:lpstr>_tziyud_chev_calc_flag_0</vt:lpstr>
      <vt:lpstr>_tziyud_chev_calc_flag_1</vt:lpstr>
      <vt:lpstr>bgn_date</vt:lpstr>
      <vt:lpstr>bodek_info_range</vt:lpstr>
      <vt:lpstr>bodek_on_flag</vt:lpstr>
      <vt:lpstr>chev_info_range</vt:lpstr>
      <vt:lpstr>chev_on_flag</vt:lpstr>
      <vt:lpstr>chev_tkufat_bitzua_rng</vt:lpstr>
      <vt:lpstr>chomarim_2</vt:lpstr>
      <vt:lpstr>chomarim_achuz_tkura</vt:lpstr>
      <vt:lpstr>chomarim_chev_calc_flag</vt:lpstr>
      <vt:lpstr>chomarim_clear_rng_1</vt:lpstr>
      <vt:lpstr>chomarim_clear_rng_2</vt:lpstr>
      <vt:lpstr>chomarim_on_flag</vt:lpstr>
      <vt:lpstr>chomarim_tkura_flag</vt:lpstr>
      <vt:lpstr>chomarim_total_bodek</vt:lpstr>
      <vt:lpstr>chomarim_total_chev</vt:lpstr>
      <vt:lpstr>chomariml_1</vt:lpstr>
      <vt:lpstr>dates_end_rng</vt:lpstr>
      <vt:lpstr>dates_start_rng</vt:lpstr>
      <vt:lpstr>duration_month</vt:lpstr>
      <vt:lpstr>end_date</vt:lpstr>
      <vt:lpstr>halt_calc</vt:lpstr>
      <vt:lpstr>hyper_cell_man_pow_kod_sachar</vt:lpstr>
      <vt:lpstr>hyper_cell_tavlat_code_sachar</vt:lpstr>
      <vt:lpstr>kod_nimuk_chomarim_rng</vt:lpstr>
      <vt:lpstr>lumpsum_date</vt:lpstr>
      <vt:lpstr>lumpsum_vers</vt:lpstr>
      <vt:lpstr>man_pow_1</vt:lpstr>
      <vt:lpstr>man_pow_2</vt:lpstr>
      <vt:lpstr>man_pow_achuz_taasuka_bodek</vt:lpstr>
      <vt:lpstr>man_pow_achuz_taasuka_chev</vt:lpstr>
      <vt:lpstr>man_pow_achuz_tkura</vt:lpstr>
      <vt:lpstr>man_pow_chev_calc_flag</vt:lpstr>
      <vt:lpstr>man_pow_clear_rng_1</vt:lpstr>
      <vt:lpstr>man_pow_clear_rng_2</vt:lpstr>
      <vt:lpstr>man_pow_on_flag</vt:lpstr>
      <vt:lpstr>man_pow_sal_bodek</vt:lpstr>
      <vt:lpstr>man_pow_sal_chev</vt:lpstr>
      <vt:lpstr>man_pow_sal_total_bodek</vt:lpstr>
      <vt:lpstr>man_pow_sal_total_chev</vt:lpstr>
      <vt:lpstr>man_pow_shnot_adam_bodek</vt:lpstr>
      <vt:lpstr>man_pow_shnot_adam_chev</vt:lpstr>
      <vt:lpstr>man_pow_tkura_bodek</vt:lpstr>
      <vt:lpstr>man_pow_tkura_chev</vt:lpstr>
      <vt:lpstr>man_pow_total_shnot_adam_chev</vt:lpstr>
      <vt:lpstr>maslul_ix</vt:lpstr>
      <vt:lpstr>maslul_nivchar</vt:lpstr>
      <vt:lpstr>maslulim_ix_rng</vt:lpstr>
      <vt:lpstr>perut_nimuk_chomarim_rng</vt:lpstr>
      <vt:lpstr>Product_adjustment_takziv</vt:lpstr>
      <vt:lpstr>Product_adjustment_teur</vt:lpstr>
      <vt:lpstr>Salary_Code</vt:lpstr>
      <vt:lpstr>Shivuk_Takziv</vt:lpstr>
      <vt:lpstr>Shivuk_Teur</vt:lpstr>
      <vt:lpstr>shnot_adam_1</vt:lpstr>
      <vt:lpstr>shnot_adam_2</vt:lpstr>
      <vt:lpstr>shonot_bodek</vt:lpstr>
      <vt:lpstr>shonot_bodek_calc_flag</vt:lpstr>
      <vt:lpstr>shonot_chev</vt:lpstr>
      <vt:lpstr>shonot_chev_calc_flag</vt:lpstr>
      <vt:lpstr>shonot_clear_rng_1</vt:lpstr>
      <vt:lpstr>shonot_clear_rng_2</vt:lpstr>
      <vt:lpstr>shonot_max_cost_pattent</vt:lpstr>
      <vt:lpstr>shonot_on_flag</vt:lpstr>
      <vt:lpstr>shonot_sum_bodek</vt:lpstr>
      <vt:lpstr>shonot_sum_chev</vt:lpstr>
      <vt:lpstr>shonot_tavlat_nimukim</vt:lpstr>
      <vt:lpstr>shonot_teur</vt:lpstr>
      <vt:lpstr>subcont_11</vt:lpstr>
      <vt:lpstr>subcont_12</vt:lpstr>
      <vt:lpstr>subcont_21</vt:lpstr>
      <vt:lpstr>subcont_22</vt:lpstr>
      <vt:lpstr>subcont_chev_calc_flag</vt:lpstr>
      <vt:lpstr>subcont_clear_rng_1</vt:lpstr>
      <vt:lpstr>subcont_clear_rng_2</vt:lpstr>
      <vt:lpstr>subcont_flag</vt:lpstr>
      <vt:lpstr>subcont_kod_alut_rng</vt:lpstr>
      <vt:lpstr>subcont_location_rng</vt:lpstr>
      <vt:lpstr>subcont_sug_taarif_rng</vt:lpstr>
      <vt:lpstr>subcont_sum_il_bodek</vt:lpstr>
      <vt:lpstr>subcont_sum_il_chev</vt:lpstr>
      <vt:lpstr>subcont_sum_total_bodek</vt:lpstr>
      <vt:lpstr>subcont_sum_total_chev</vt:lpstr>
      <vt:lpstr>subcont_sum_world_bodek</vt:lpstr>
      <vt:lpstr>subcont_sum_world_chev</vt:lpstr>
      <vt:lpstr>sugey_kabam_rng</vt:lpstr>
      <vt:lpstr>tziyud_achuz_pchat</vt:lpstr>
      <vt:lpstr>tziyud_bodek_col_0</vt:lpstr>
      <vt:lpstr>tziyud_chev_calc_flag</vt:lpstr>
      <vt:lpstr>tziyud_chev_col_0</vt:lpstr>
      <vt:lpstr>tziyud_clear_rng_1</vt:lpstr>
      <vt:lpstr>tziyud_clear_rng_2</vt:lpstr>
      <vt:lpstr>tziyud_on_flag</vt:lpstr>
      <vt:lpstr>tziyud_sug_hahotzaa_rng</vt:lpstr>
      <vt:lpstr>tziyud_sum_bodek</vt:lpstr>
      <vt:lpstr>tziyud_sum_chev</vt:lpstr>
      <vt:lpstr>tziyud_tavlat_nimukim</vt:lpstr>
      <vt:lpstr>tziyud_yiudi_flag</vt:lpstr>
      <vt:lpstr>wp_act</vt:lpstr>
      <vt:lpstr>wp_clear_rng</vt:lpstr>
      <vt:lpstr>wp_tbl_c0</vt:lpstr>
      <vt:lpstr>wp_tbl_r0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Ayala Zuaretz</dc:creator>
  <cp:lastModifiedBy>אבנר שדמי</cp:lastModifiedBy>
  <cp:lastPrinted>2020-07-16T08:19:15Z</cp:lastPrinted>
  <dcterms:created xsi:type="dcterms:W3CDTF">2020-06-17T08:44:18Z</dcterms:created>
  <dcterms:modified xsi:type="dcterms:W3CDTF">2024-04-29T16:26:31Z</dcterms:modified>
</cp:coreProperties>
</file>