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ts2008\הזנק\תכניות זירת הזנק\מסלול מעבדות לחדשנות\הוראות ונהלים\נספחים\"/>
    </mc:Choice>
  </mc:AlternateContent>
  <bookViews>
    <workbookView xWindow="0" yWindow="0" windowWidth="20490" windowHeight="7620" tabRatio="804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" sheetId="8" r:id="rId4"/>
    <sheet name="שונות" sheetId="7" r:id="rId5"/>
    <sheet name="ציוד" sheetId="6" r:id="rId6"/>
    <sheet name="שיווק" sheetId="9" r:id="rId7"/>
    <sheet name="ציוד ייעודי" sheetId="11" r:id="rId8"/>
    <sheet name="תקציב בחתך משימות" sheetId="10" r:id="rId9"/>
  </sheets>
  <definedNames>
    <definedName name="_01_02">'ראשי-פרטים כלליים וריכוז הוצאות'!$B$64:$B$94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'!$Q$3:$Q$42</definedName>
    <definedName name="homarim_kamut">'חומרים '!$P$3:$P$42</definedName>
    <definedName name="homarim_takziv">'חומרים '!$R$3:$R$42</definedName>
    <definedName name="homarim_teur">'חומרים '!$B$3:$B$42</definedName>
    <definedName name="kablanim_hearot">'קבלני משנה '!$V$3:$V$42</definedName>
    <definedName name="kablanim_location">'קבלני משנה '!$D$3:$D$42</definedName>
    <definedName name="kablanim_takziv">'קבלני משנה '!$S$3:$S$42</definedName>
    <definedName name="kablanim_teur">'קבלני משנה '!$C$3:$C$42</definedName>
    <definedName name="kablanim_toar">'קבלני משנה '!$B$3:$B$42</definedName>
    <definedName name="koah_adam_achuz">'כח אדם - שכר'!$W$4:$W$223</definedName>
    <definedName name="KOAH_ADAM_ACHUZ_MISRA">'כח אדם - שכר'!$O$4:$O$223</definedName>
    <definedName name="koah_adam_code_sachar">'כח אדם - שכר'!$E$4:$E$223</definedName>
    <definedName name="koah_adam_cost">'כח אדם - שכר'!$AF$4:$AF$223</definedName>
    <definedName name="koah_adam_limit_cost">'כח אדם - שכר'!$N$4:$N$223</definedName>
    <definedName name="koah_adam_mispar_hodashim">'כח אדם - שכר'!$X$4:$X$223</definedName>
    <definedName name="koah_adam_tafkid">'כח אדם - שכר'!$D$4:$D$223</definedName>
    <definedName name="koah_adam_takziv">'כח אדם - שכר'!$Z$4:$Z$223</definedName>
    <definedName name="koah_adam_teur">'כח אדם - שכר'!$B$4:$B$223</definedName>
    <definedName name="koah_adam_toar">'כח אדם - שכר'!$C$4:$C$223</definedName>
    <definedName name="_xlnm.Print_Titles" localSheetId="2">'חומרים '!$1:$2</definedName>
    <definedName name="_xlnm.Print_Titles" localSheetId="1">'כח אדם - שכר'!$1:$3</definedName>
    <definedName name="_xlnm.Print_Titles" localSheetId="5">ציוד!$1:$2</definedName>
    <definedName name="_xlnm.Print_Titles" localSheetId="3">'קבלני משנה '!$1:$2</definedName>
    <definedName name="_xlnm.Print_Titles" localSheetId="4">שונות!$1:$2</definedName>
    <definedName name="Shivuk_Takziv">שיווק!$N$3:$N$42</definedName>
    <definedName name="Shivuk_Teur">שיווק!$B$3:$B$42</definedName>
    <definedName name="shonot_takziv">שונות!$V$3:$V$42</definedName>
    <definedName name="shonot_teur">שונות!$B$3:$B$42</definedName>
    <definedName name="takzivim_mumlazim">'ראשי-פרטים כלליים וריכוז הוצאות'!$J$20,'ראשי-פרטים כלליים וריכוז הוצאות'!$J$26:$J$28,'ראשי-פרטים כלליים וריכוז הוצאות'!$J$23</definedName>
    <definedName name="takzivim_teur">'ראשי-פרטים כלליים וריכוז הוצאות'!$C$20,'ראשי-פרטים כלליים וריכוז הוצאות'!$C$23,'ראשי-פרטים כלליים וריכוז הוצאות'!$C$26,'ראשי-פרטים כלליים וריכוז הוצאות'!$C$26:$C$28</definedName>
    <definedName name="Z_0C0A7354_1E68_4AF0_8238_6CB67405E9AA_.wvu.Cols" localSheetId="1" hidden="1">'כח אדם - שכר'!#REF!</definedName>
    <definedName name="ziyud_cost">ציוד!$T$3:$T$52</definedName>
    <definedName name="ziyud_kamut">ציוד!$A$3:$A$52</definedName>
    <definedName name="ziyud_mispar_hodashim">ציוד!$S$3:$S$52</definedName>
    <definedName name="ziyud_takziv">ציוד!$U$3:$U$52</definedName>
    <definedName name="ziyud_teur">ציוד!$B$3:$B$52</definedName>
    <definedName name="טקסט1" localSheetId="1">'כח אדם - שכר'!$A$4</definedName>
    <definedName name="טקסט4" localSheetId="4">שונות!#REF!</definedName>
    <definedName name="נפתח1" localSheetId="1">'כח אדם - שכר'!#REF!</definedName>
    <definedName name="עדתאריך">'ראשי-פרטים כלליים וריכוז הוצאות'!$B$64:$B$94</definedName>
    <definedName name="קוד_שכר">'ראשי-פרטים כלליים וריכוז הוצאות'!$A$41:$A$46</definedName>
    <definedName name="רבעון">'ראשי-פרטים כלליים וריכוז הוצאות'!$A$49:$A$53</definedName>
    <definedName name="רבעון_ראשון">'ראשי-פרטים כלליים וריכוז הוצאות'!$A$50:$A$53</definedName>
    <definedName name="תאריך">'ראשי-פרטים כלליים וריכוז הוצאות'!$A$64:$A$94</definedName>
  </definedNames>
  <calcPr calcId="162913"/>
  <customWorkbookViews>
    <customWorkbookView name="BAKARA4 - תצוגה אישית" guid="{0C0A7354-1E68-4AF0-8238-6CB67405E9AA}" mergeInterval="0" personalView="1" maximized="1" windowWidth="796" windowHeight="397" tabRatio="691" activeSheetId="1"/>
  </customWorkbookViews>
</workbook>
</file>

<file path=xl/calcChain.xml><?xml version="1.0" encoding="utf-8"?>
<calcChain xmlns="http://schemas.openxmlformats.org/spreadsheetml/2006/main">
  <c r="G22" i="1" l="1"/>
  <c r="H22" i="1" s="1"/>
  <c r="J22" i="1"/>
  <c r="K22" i="1" s="1"/>
  <c r="F23" i="1"/>
  <c r="F24" i="1"/>
  <c r="F25" i="1"/>
  <c r="F26" i="1"/>
  <c r="F27" i="1"/>
  <c r="F28" i="1"/>
  <c r="F29" i="1"/>
  <c r="F30" i="1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A65" i="6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4" i="3"/>
  <c r="C117" i="1" l="1"/>
  <c r="A259" i="3" l="1"/>
  <c r="J25" i="1"/>
  <c r="K25" i="1" s="1"/>
  <c r="G28" i="1"/>
  <c r="H28" i="1" s="1"/>
  <c r="J29" i="1"/>
  <c r="K29" i="1" s="1"/>
  <c r="G25" i="1"/>
  <c r="H25" i="1" s="1"/>
  <c r="G24" i="1"/>
  <c r="H24" i="1" s="1"/>
  <c r="G29" i="1"/>
  <c r="H29" i="1" s="1"/>
  <c r="J24" i="1"/>
  <c r="K24" i="1" s="1"/>
  <c r="G21" i="1"/>
  <c r="H21" i="1" s="1"/>
  <c r="J21" i="1"/>
  <c r="K21" i="1" s="1"/>
  <c r="J23" i="1"/>
  <c r="K23" i="1" s="1"/>
  <c r="G27" i="1"/>
  <c r="H27" i="1" s="1"/>
  <c r="J28" i="1"/>
  <c r="K28" i="1" s="1"/>
  <c r="G20" i="1"/>
  <c r="J27" i="1"/>
  <c r="K27" i="1" s="1"/>
  <c r="G23" i="1"/>
  <c r="H23" i="1" s="1"/>
  <c r="J26" i="1"/>
  <c r="K26" i="1" s="1"/>
  <c r="J20" i="1"/>
  <c r="G26" i="1"/>
  <c r="H26" i="1" s="1"/>
  <c r="A70" i="6"/>
  <c r="H4" i="6" s="1"/>
  <c r="A69" i="8"/>
  <c r="A69" i="11"/>
  <c r="A69" i="9"/>
  <c r="A69" i="4"/>
  <c r="A69" i="7"/>
  <c r="A69" i="6"/>
  <c r="A69" i="10"/>
  <c r="A254" i="3"/>
  <c r="H3" i="6" l="1"/>
  <c r="G4" i="7"/>
  <c r="T42" i="11" l="1"/>
  <c r="P42" i="11"/>
  <c r="O42" i="11"/>
  <c r="M42" i="11"/>
  <c r="J42" i="11"/>
  <c r="Q42" i="11" s="1"/>
  <c r="I42" i="11"/>
  <c r="H42" i="11"/>
  <c r="G42" i="11"/>
  <c r="T41" i="11"/>
  <c r="P41" i="11"/>
  <c r="O41" i="11"/>
  <c r="M41" i="11"/>
  <c r="J41" i="11"/>
  <c r="Q41" i="11" s="1"/>
  <c r="I41" i="11"/>
  <c r="H41" i="11"/>
  <c r="G41" i="11"/>
  <c r="T40" i="11"/>
  <c r="P40" i="11"/>
  <c r="O40" i="11"/>
  <c r="M40" i="11"/>
  <c r="J40" i="11"/>
  <c r="I40" i="11"/>
  <c r="H40" i="11"/>
  <c r="G40" i="11"/>
  <c r="T39" i="11"/>
  <c r="P39" i="11"/>
  <c r="O39" i="11"/>
  <c r="M39" i="11"/>
  <c r="J39" i="11"/>
  <c r="Q39" i="11" s="1"/>
  <c r="I39" i="11"/>
  <c r="H39" i="11"/>
  <c r="G39" i="11"/>
  <c r="T38" i="11"/>
  <c r="P38" i="11"/>
  <c r="O38" i="11"/>
  <c r="M38" i="11"/>
  <c r="J38" i="11"/>
  <c r="Q38" i="11" s="1"/>
  <c r="I38" i="11"/>
  <c r="H38" i="11"/>
  <c r="G38" i="11"/>
  <c r="T37" i="11"/>
  <c r="P37" i="11"/>
  <c r="O37" i="11"/>
  <c r="M37" i="11"/>
  <c r="J37" i="11"/>
  <c r="Q37" i="11" s="1"/>
  <c r="I37" i="11"/>
  <c r="H37" i="11"/>
  <c r="G37" i="11"/>
  <c r="T36" i="11"/>
  <c r="P36" i="11"/>
  <c r="O36" i="11"/>
  <c r="M36" i="11"/>
  <c r="J36" i="11"/>
  <c r="Q36" i="11" s="1"/>
  <c r="I36" i="11"/>
  <c r="H36" i="11"/>
  <c r="G36" i="11"/>
  <c r="T35" i="11"/>
  <c r="P35" i="11"/>
  <c r="O35" i="11"/>
  <c r="M35" i="11"/>
  <c r="J35" i="11"/>
  <c r="Q35" i="11" s="1"/>
  <c r="I35" i="11"/>
  <c r="H35" i="11"/>
  <c r="G35" i="11"/>
  <c r="T34" i="11"/>
  <c r="P34" i="11"/>
  <c r="O34" i="11"/>
  <c r="M34" i="11"/>
  <c r="J34" i="11"/>
  <c r="Q34" i="11" s="1"/>
  <c r="I34" i="11"/>
  <c r="H34" i="11"/>
  <c r="G34" i="11"/>
  <c r="T33" i="11"/>
  <c r="P33" i="11"/>
  <c r="O33" i="11"/>
  <c r="M33" i="11"/>
  <c r="J33" i="11"/>
  <c r="Q33" i="11" s="1"/>
  <c r="I33" i="11"/>
  <c r="H33" i="11"/>
  <c r="G33" i="11"/>
  <c r="T32" i="11"/>
  <c r="P32" i="11"/>
  <c r="O32" i="11"/>
  <c r="M32" i="11"/>
  <c r="J32" i="11"/>
  <c r="Q32" i="11" s="1"/>
  <c r="I32" i="11"/>
  <c r="H32" i="11"/>
  <c r="G32" i="11"/>
  <c r="T31" i="11"/>
  <c r="P31" i="11"/>
  <c r="O31" i="11"/>
  <c r="M31" i="11"/>
  <c r="J31" i="11"/>
  <c r="Q31" i="11" s="1"/>
  <c r="I31" i="11"/>
  <c r="H31" i="11"/>
  <c r="G31" i="11"/>
  <c r="T30" i="11"/>
  <c r="P30" i="11"/>
  <c r="O30" i="11"/>
  <c r="M30" i="11"/>
  <c r="J30" i="11"/>
  <c r="Q30" i="11" s="1"/>
  <c r="I30" i="11"/>
  <c r="H30" i="11"/>
  <c r="G30" i="11"/>
  <c r="T29" i="11"/>
  <c r="P29" i="11"/>
  <c r="O29" i="11"/>
  <c r="M29" i="11"/>
  <c r="J29" i="11"/>
  <c r="Q29" i="11" s="1"/>
  <c r="I29" i="11"/>
  <c r="H29" i="11"/>
  <c r="G29" i="11"/>
  <c r="T28" i="11"/>
  <c r="P28" i="11"/>
  <c r="O28" i="11"/>
  <c r="M28" i="11"/>
  <c r="J28" i="11"/>
  <c r="Q28" i="11" s="1"/>
  <c r="I28" i="11"/>
  <c r="H28" i="11"/>
  <c r="G28" i="11"/>
  <c r="T27" i="11"/>
  <c r="P27" i="11"/>
  <c r="O27" i="11"/>
  <c r="M27" i="11"/>
  <c r="J27" i="11"/>
  <c r="Q27" i="11" s="1"/>
  <c r="I27" i="11"/>
  <c r="H27" i="11"/>
  <c r="G27" i="11"/>
  <c r="T26" i="11"/>
  <c r="P26" i="11"/>
  <c r="O26" i="11"/>
  <c r="M26" i="11"/>
  <c r="J26" i="11"/>
  <c r="Q26" i="11" s="1"/>
  <c r="I26" i="11"/>
  <c r="H26" i="11"/>
  <c r="G26" i="11"/>
  <c r="T25" i="11"/>
  <c r="P25" i="11"/>
  <c r="O25" i="11"/>
  <c r="M25" i="11"/>
  <c r="J25" i="11"/>
  <c r="Q25" i="11" s="1"/>
  <c r="I25" i="11"/>
  <c r="H25" i="11"/>
  <c r="G25" i="11"/>
  <c r="T24" i="11"/>
  <c r="P24" i="11"/>
  <c r="O24" i="11"/>
  <c r="M24" i="11"/>
  <c r="J24" i="11"/>
  <c r="Q24" i="11" s="1"/>
  <c r="I24" i="11"/>
  <c r="H24" i="11"/>
  <c r="G24" i="11"/>
  <c r="T23" i="11"/>
  <c r="P23" i="11"/>
  <c r="O23" i="11"/>
  <c r="M23" i="11"/>
  <c r="J23" i="11"/>
  <c r="Q23" i="11" s="1"/>
  <c r="I23" i="11"/>
  <c r="H23" i="11"/>
  <c r="G23" i="11"/>
  <c r="T22" i="11"/>
  <c r="P22" i="11"/>
  <c r="O22" i="11"/>
  <c r="M22" i="11"/>
  <c r="J22" i="11"/>
  <c r="Q22" i="11" s="1"/>
  <c r="I22" i="11"/>
  <c r="H22" i="11"/>
  <c r="G22" i="11"/>
  <c r="T21" i="11"/>
  <c r="P21" i="11"/>
  <c r="O21" i="11"/>
  <c r="M21" i="11"/>
  <c r="J21" i="11"/>
  <c r="Q21" i="11" s="1"/>
  <c r="I21" i="11"/>
  <c r="H21" i="11"/>
  <c r="G21" i="11"/>
  <c r="T20" i="11"/>
  <c r="P20" i="11"/>
  <c r="O20" i="11"/>
  <c r="M20" i="11"/>
  <c r="J20" i="11"/>
  <c r="Q20" i="11" s="1"/>
  <c r="I20" i="11"/>
  <c r="H20" i="11"/>
  <c r="G20" i="11"/>
  <c r="T19" i="11"/>
  <c r="P19" i="11"/>
  <c r="O19" i="11"/>
  <c r="M19" i="11"/>
  <c r="J19" i="11"/>
  <c r="Q19" i="11" s="1"/>
  <c r="I19" i="11"/>
  <c r="H19" i="11"/>
  <c r="G19" i="11"/>
  <c r="T18" i="11"/>
  <c r="P18" i="11"/>
  <c r="O18" i="11"/>
  <c r="M18" i="11"/>
  <c r="J18" i="11"/>
  <c r="Q18" i="11" s="1"/>
  <c r="I18" i="11"/>
  <c r="H18" i="11"/>
  <c r="G18" i="11"/>
  <c r="T17" i="11"/>
  <c r="P17" i="11"/>
  <c r="O17" i="11"/>
  <c r="M17" i="11"/>
  <c r="J17" i="11"/>
  <c r="Q17" i="11" s="1"/>
  <c r="I17" i="11"/>
  <c r="H17" i="11"/>
  <c r="G17" i="11"/>
  <c r="T16" i="11"/>
  <c r="P16" i="11"/>
  <c r="O16" i="11"/>
  <c r="M16" i="11"/>
  <c r="J16" i="11"/>
  <c r="Q16" i="11" s="1"/>
  <c r="I16" i="11"/>
  <c r="H16" i="11"/>
  <c r="G16" i="11"/>
  <c r="T15" i="11"/>
  <c r="P15" i="11"/>
  <c r="O15" i="11"/>
  <c r="M15" i="11"/>
  <c r="J15" i="11"/>
  <c r="Q15" i="11" s="1"/>
  <c r="I15" i="11"/>
  <c r="H15" i="11"/>
  <c r="G15" i="11"/>
  <c r="T14" i="11"/>
  <c r="P14" i="11"/>
  <c r="O14" i="11"/>
  <c r="M14" i="11"/>
  <c r="J14" i="11"/>
  <c r="Q14" i="11" s="1"/>
  <c r="I14" i="11"/>
  <c r="H14" i="11"/>
  <c r="G14" i="11"/>
  <c r="T13" i="11"/>
  <c r="P13" i="11"/>
  <c r="O13" i="11"/>
  <c r="M13" i="11"/>
  <c r="J13" i="11"/>
  <c r="Q13" i="11" s="1"/>
  <c r="I13" i="11"/>
  <c r="H13" i="11"/>
  <c r="G13" i="11"/>
  <c r="T12" i="11"/>
  <c r="P12" i="11"/>
  <c r="O12" i="11"/>
  <c r="M12" i="11"/>
  <c r="J12" i="11"/>
  <c r="Q12" i="11" s="1"/>
  <c r="I12" i="11"/>
  <c r="H12" i="11"/>
  <c r="G12" i="11"/>
  <c r="T11" i="11"/>
  <c r="P11" i="11"/>
  <c r="O11" i="11"/>
  <c r="M11" i="11"/>
  <c r="J11" i="11"/>
  <c r="Q11" i="11" s="1"/>
  <c r="I11" i="11"/>
  <c r="H11" i="11"/>
  <c r="G11" i="11"/>
  <c r="T10" i="11"/>
  <c r="P10" i="11"/>
  <c r="O10" i="11"/>
  <c r="M10" i="11"/>
  <c r="J10" i="11"/>
  <c r="Q10" i="11" s="1"/>
  <c r="I10" i="11"/>
  <c r="H10" i="11"/>
  <c r="G10" i="11"/>
  <c r="T9" i="11"/>
  <c r="P9" i="11"/>
  <c r="O9" i="11"/>
  <c r="M9" i="11"/>
  <c r="J9" i="11"/>
  <c r="Q9" i="11" s="1"/>
  <c r="I9" i="11"/>
  <c r="H9" i="11"/>
  <c r="G9" i="11"/>
  <c r="T8" i="11"/>
  <c r="P8" i="11"/>
  <c r="O8" i="11"/>
  <c r="M8" i="11"/>
  <c r="J8" i="11"/>
  <c r="Q8" i="11" s="1"/>
  <c r="I8" i="11"/>
  <c r="H8" i="11"/>
  <c r="G8" i="11"/>
  <c r="T7" i="11"/>
  <c r="P7" i="11"/>
  <c r="O7" i="11"/>
  <c r="M7" i="11"/>
  <c r="J7" i="11"/>
  <c r="Q7" i="11" s="1"/>
  <c r="I7" i="11"/>
  <c r="H7" i="11"/>
  <c r="G7" i="11"/>
  <c r="T6" i="11"/>
  <c r="P6" i="11"/>
  <c r="O6" i="11"/>
  <c r="M6" i="11"/>
  <c r="J6" i="11"/>
  <c r="Q6" i="11" s="1"/>
  <c r="I6" i="11"/>
  <c r="H6" i="11"/>
  <c r="G6" i="11"/>
  <c r="T5" i="11"/>
  <c r="P5" i="11"/>
  <c r="O5" i="11"/>
  <c r="M5" i="11"/>
  <c r="J5" i="11"/>
  <c r="Q5" i="11" s="1"/>
  <c r="I5" i="11"/>
  <c r="H5" i="11"/>
  <c r="G5" i="11"/>
  <c r="T4" i="11"/>
  <c r="P4" i="11"/>
  <c r="O4" i="11"/>
  <c r="M4" i="11"/>
  <c r="J4" i="11"/>
  <c r="Q4" i="11" s="1"/>
  <c r="I4" i="11"/>
  <c r="H4" i="11"/>
  <c r="G4" i="11"/>
  <c r="T3" i="11"/>
  <c r="P3" i="11"/>
  <c r="O3" i="11"/>
  <c r="M3" i="11"/>
  <c r="J3" i="11"/>
  <c r="Q3" i="11" s="1"/>
  <c r="I3" i="11"/>
  <c r="H3" i="11"/>
  <c r="G3" i="11"/>
  <c r="R25" i="11" l="1"/>
  <c r="R28" i="11"/>
  <c r="R33" i="11"/>
  <c r="R36" i="11"/>
  <c r="R41" i="11"/>
  <c r="K5" i="11"/>
  <c r="K38" i="11"/>
  <c r="R26" i="11"/>
  <c r="K11" i="11"/>
  <c r="K40" i="11"/>
  <c r="R4" i="11"/>
  <c r="R6" i="11"/>
  <c r="R9" i="11"/>
  <c r="R14" i="11"/>
  <c r="R5" i="11"/>
  <c r="R17" i="11"/>
  <c r="K24" i="11"/>
  <c r="K13" i="11"/>
  <c r="K20" i="11"/>
  <c r="K23" i="11"/>
  <c r="K4" i="11"/>
  <c r="K19" i="11"/>
  <c r="K22" i="11"/>
  <c r="K25" i="11"/>
  <c r="K26" i="11"/>
  <c r="R39" i="11"/>
  <c r="R13" i="11"/>
  <c r="R15" i="11"/>
  <c r="K33" i="11"/>
  <c r="K34" i="11"/>
  <c r="K36" i="11"/>
  <c r="Q40" i="11"/>
  <c r="R40" i="11" s="1"/>
  <c r="K9" i="11"/>
  <c r="K10" i="11"/>
  <c r="K12" i="11"/>
  <c r="K37" i="11"/>
  <c r="K39" i="11"/>
  <c r="R29" i="11"/>
  <c r="R31" i="11"/>
  <c r="K32" i="11"/>
  <c r="R18" i="11"/>
  <c r="R11" i="11"/>
  <c r="K17" i="11"/>
  <c r="R23" i="11"/>
  <c r="K29" i="11"/>
  <c r="K30" i="11"/>
  <c r="K31" i="11"/>
  <c r="R35" i="11"/>
  <c r="K41" i="11"/>
  <c r="K42" i="11"/>
  <c r="K6" i="11"/>
  <c r="K7" i="11"/>
  <c r="R12" i="11"/>
  <c r="K18" i="11"/>
  <c r="R24" i="11"/>
  <c r="R16" i="11"/>
  <c r="R30" i="11"/>
  <c r="R42" i="11"/>
  <c r="R32" i="11"/>
  <c r="R10" i="11"/>
  <c r="K14" i="11"/>
  <c r="K15" i="11"/>
  <c r="R20" i="11"/>
  <c r="R21" i="11"/>
  <c r="R22" i="11"/>
  <c r="K28" i="11"/>
  <c r="R34" i="11"/>
  <c r="R7" i="11"/>
  <c r="G43" i="11"/>
  <c r="D30" i="1" s="1"/>
  <c r="E30" i="1" s="1"/>
  <c r="K3" i="11"/>
  <c r="R37" i="11"/>
  <c r="R38" i="11"/>
  <c r="R3" i="11"/>
  <c r="R27" i="11"/>
  <c r="R8" i="11"/>
  <c r="R19" i="11"/>
  <c r="K16" i="11"/>
  <c r="K27" i="11"/>
  <c r="K35" i="11"/>
  <c r="K8" i="11"/>
  <c r="K43" i="11" l="1"/>
  <c r="G30" i="1" s="1"/>
  <c r="H30" i="1" s="1"/>
  <c r="R43" i="11"/>
  <c r="J30" i="1" s="1"/>
  <c r="K30" i="1" s="1"/>
  <c r="A68" i="7"/>
  <c r="A253" i="3"/>
  <c r="A68" i="6"/>
  <c r="B68" i="6" s="1"/>
  <c r="A68" i="4"/>
  <c r="A68" i="8"/>
  <c r="Q5" i="3"/>
  <c r="S5" i="3" s="1"/>
  <c r="Q6" i="3"/>
  <c r="S6" i="3" s="1"/>
  <c r="Q7" i="3"/>
  <c r="S7" i="3" s="1"/>
  <c r="Q8" i="3"/>
  <c r="S8" i="3" s="1"/>
  <c r="Q9" i="3"/>
  <c r="S9" i="3" s="1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Q93" i="3"/>
  <c r="S93" i="3" s="1"/>
  <c r="Q94" i="3"/>
  <c r="S94" i="3" s="1"/>
  <c r="Q95" i="3"/>
  <c r="S95" i="3" s="1"/>
  <c r="Q96" i="3"/>
  <c r="S96" i="3" s="1"/>
  <c r="Q97" i="3"/>
  <c r="S97" i="3" s="1"/>
  <c r="Q98" i="3"/>
  <c r="S98" i="3" s="1"/>
  <c r="Q99" i="3"/>
  <c r="S99" i="3" s="1"/>
  <c r="Q100" i="3"/>
  <c r="S100" i="3" s="1"/>
  <c r="Q101" i="3"/>
  <c r="S101" i="3" s="1"/>
  <c r="Q102" i="3"/>
  <c r="S102" i="3" s="1"/>
  <c r="Q103" i="3"/>
  <c r="S103" i="3" s="1"/>
  <c r="Q104" i="3"/>
  <c r="S104" i="3" s="1"/>
  <c r="Q105" i="3"/>
  <c r="S105" i="3" s="1"/>
  <c r="Q106" i="3"/>
  <c r="S106" i="3" s="1"/>
  <c r="Q107" i="3"/>
  <c r="S107" i="3" s="1"/>
  <c r="Q108" i="3"/>
  <c r="S108" i="3" s="1"/>
  <c r="Q109" i="3"/>
  <c r="S109" i="3" s="1"/>
  <c r="Q110" i="3"/>
  <c r="S110" i="3" s="1"/>
  <c r="Q111" i="3"/>
  <c r="S111" i="3" s="1"/>
  <c r="Q112" i="3"/>
  <c r="S112" i="3" s="1"/>
  <c r="Q113" i="3"/>
  <c r="S113" i="3" s="1"/>
  <c r="Q114" i="3"/>
  <c r="S114" i="3" s="1"/>
  <c r="Q115" i="3"/>
  <c r="S115" i="3" s="1"/>
  <c r="Q116" i="3"/>
  <c r="S116" i="3" s="1"/>
  <c r="Q117" i="3"/>
  <c r="S117" i="3" s="1"/>
  <c r="Q118" i="3"/>
  <c r="S118" i="3" s="1"/>
  <c r="Q119" i="3"/>
  <c r="S119" i="3" s="1"/>
  <c r="Q120" i="3"/>
  <c r="S120" i="3" s="1"/>
  <c r="Q121" i="3"/>
  <c r="S121" i="3" s="1"/>
  <c r="Q122" i="3"/>
  <c r="S122" i="3" s="1"/>
  <c r="Q123" i="3"/>
  <c r="S123" i="3" s="1"/>
  <c r="Q124" i="3"/>
  <c r="S124" i="3" s="1"/>
  <c r="Q125" i="3"/>
  <c r="S125" i="3" s="1"/>
  <c r="Q126" i="3"/>
  <c r="S126" i="3" s="1"/>
  <c r="Q127" i="3"/>
  <c r="S127" i="3" s="1"/>
  <c r="Q128" i="3"/>
  <c r="S128" i="3" s="1"/>
  <c r="Q129" i="3"/>
  <c r="S129" i="3" s="1"/>
  <c r="Q130" i="3"/>
  <c r="S130" i="3" s="1"/>
  <c r="Q131" i="3"/>
  <c r="S131" i="3" s="1"/>
  <c r="Q132" i="3"/>
  <c r="S132" i="3" s="1"/>
  <c r="Q133" i="3"/>
  <c r="S133" i="3" s="1"/>
  <c r="Q134" i="3"/>
  <c r="S134" i="3" s="1"/>
  <c r="Q135" i="3"/>
  <c r="S135" i="3" s="1"/>
  <c r="Q136" i="3"/>
  <c r="S136" i="3" s="1"/>
  <c r="Q137" i="3"/>
  <c r="S137" i="3" s="1"/>
  <c r="Q138" i="3"/>
  <c r="S138" i="3" s="1"/>
  <c r="Q139" i="3"/>
  <c r="S139" i="3" s="1"/>
  <c r="Q140" i="3"/>
  <c r="S140" i="3" s="1"/>
  <c r="Q141" i="3"/>
  <c r="S141" i="3" s="1"/>
  <c r="Q142" i="3"/>
  <c r="S142" i="3" s="1"/>
  <c r="Q143" i="3"/>
  <c r="S143" i="3" s="1"/>
  <c r="Q144" i="3"/>
  <c r="S144" i="3" s="1"/>
  <c r="Q145" i="3"/>
  <c r="S145" i="3" s="1"/>
  <c r="Q146" i="3"/>
  <c r="S146" i="3" s="1"/>
  <c r="Q147" i="3"/>
  <c r="S147" i="3" s="1"/>
  <c r="Q148" i="3"/>
  <c r="S148" i="3" s="1"/>
  <c r="Q149" i="3"/>
  <c r="S149" i="3" s="1"/>
  <c r="Q150" i="3"/>
  <c r="S150" i="3" s="1"/>
  <c r="Q151" i="3"/>
  <c r="S151" i="3" s="1"/>
  <c r="Q152" i="3"/>
  <c r="S152" i="3" s="1"/>
  <c r="Q153" i="3"/>
  <c r="S153" i="3" s="1"/>
  <c r="Q154" i="3"/>
  <c r="S154" i="3" s="1"/>
  <c r="Q155" i="3"/>
  <c r="S155" i="3" s="1"/>
  <c r="Q156" i="3"/>
  <c r="S156" i="3" s="1"/>
  <c r="Q157" i="3"/>
  <c r="S157" i="3" s="1"/>
  <c r="Q158" i="3"/>
  <c r="S158" i="3" s="1"/>
  <c r="Q159" i="3"/>
  <c r="S159" i="3" s="1"/>
  <c r="Q160" i="3"/>
  <c r="S160" i="3" s="1"/>
  <c r="Q161" i="3"/>
  <c r="S161" i="3" s="1"/>
  <c r="Q162" i="3"/>
  <c r="S162" i="3" s="1"/>
  <c r="Q163" i="3"/>
  <c r="S163" i="3" s="1"/>
  <c r="Q164" i="3"/>
  <c r="S164" i="3" s="1"/>
  <c r="Q165" i="3"/>
  <c r="S165" i="3" s="1"/>
  <c r="Q166" i="3"/>
  <c r="S166" i="3" s="1"/>
  <c r="Q167" i="3"/>
  <c r="S167" i="3" s="1"/>
  <c r="Q168" i="3"/>
  <c r="S168" i="3" s="1"/>
  <c r="Q169" i="3"/>
  <c r="S169" i="3" s="1"/>
  <c r="Q170" i="3"/>
  <c r="S170" i="3" s="1"/>
  <c r="Q171" i="3"/>
  <c r="S171" i="3" s="1"/>
  <c r="Q172" i="3"/>
  <c r="S172" i="3" s="1"/>
  <c r="Q173" i="3"/>
  <c r="S173" i="3" s="1"/>
  <c r="Q174" i="3"/>
  <c r="S174" i="3" s="1"/>
  <c r="Q175" i="3"/>
  <c r="S175" i="3" s="1"/>
  <c r="Q176" i="3"/>
  <c r="S176" i="3" s="1"/>
  <c r="Q177" i="3"/>
  <c r="S177" i="3" s="1"/>
  <c r="Q178" i="3"/>
  <c r="S178" i="3" s="1"/>
  <c r="Q179" i="3"/>
  <c r="S179" i="3" s="1"/>
  <c r="Q180" i="3"/>
  <c r="S180" i="3" s="1"/>
  <c r="Q181" i="3"/>
  <c r="S181" i="3" s="1"/>
  <c r="Q182" i="3"/>
  <c r="S182" i="3" s="1"/>
  <c r="Q183" i="3"/>
  <c r="S183" i="3" s="1"/>
  <c r="Q184" i="3"/>
  <c r="S184" i="3" s="1"/>
  <c r="Q185" i="3"/>
  <c r="S185" i="3" s="1"/>
  <c r="Q186" i="3"/>
  <c r="S186" i="3" s="1"/>
  <c r="Q187" i="3"/>
  <c r="S187" i="3" s="1"/>
  <c r="Q188" i="3"/>
  <c r="S188" i="3" s="1"/>
  <c r="Q189" i="3"/>
  <c r="S189" i="3" s="1"/>
  <c r="Q190" i="3"/>
  <c r="S190" i="3" s="1"/>
  <c r="Q191" i="3"/>
  <c r="S191" i="3" s="1"/>
  <c r="Q192" i="3"/>
  <c r="S192" i="3" s="1"/>
  <c r="Q193" i="3"/>
  <c r="S193" i="3" s="1"/>
  <c r="Q194" i="3"/>
  <c r="S194" i="3" s="1"/>
  <c r="Q195" i="3"/>
  <c r="S195" i="3" s="1"/>
  <c r="Q196" i="3"/>
  <c r="S196" i="3" s="1"/>
  <c r="Q197" i="3"/>
  <c r="S197" i="3" s="1"/>
  <c r="Q198" i="3"/>
  <c r="S198" i="3" s="1"/>
  <c r="Q199" i="3"/>
  <c r="S199" i="3" s="1"/>
  <c r="Q200" i="3"/>
  <c r="S200" i="3" s="1"/>
  <c r="Q201" i="3"/>
  <c r="S201" i="3" s="1"/>
  <c r="Q202" i="3"/>
  <c r="S202" i="3" s="1"/>
  <c r="Q203" i="3"/>
  <c r="S203" i="3" s="1"/>
  <c r="Q204" i="3"/>
  <c r="S204" i="3" s="1"/>
  <c r="Q205" i="3"/>
  <c r="S205" i="3" s="1"/>
  <c r="Q206" i="3"/>
  <c r="S206" i="3" s="1"/>
  <c r="Q207" i="3"/>
  <c r="S207" i="3" s="1"/>
  <c r="Q208" i="3"/>
  <c r="S208" i="3" s="1"/>
  <c r="Q209" i="3"/>
  <c r="S209" i="3" s="1"/>
  <c r="Q210" i="3"/>
  <c r="S210" i="3" s="1"/>
  <c r="Q211" i="3"/>
  <c r="S211" i="3" s="1"/>
  <c r="Q212" i="3"/>
  <c r="S212" i="3" s="1"/>
  <c r="Q213" i="3"/>
  <c r="S213" i="3" s="1"/>
  <c r="Q214" i="3"/>
  <c r="S214" i="3" s="1"/>
  <c r="Q215" i="3"/>
  <c r="S215" i="3" s="1"/>
  <c r="Q216" i="3"/>
  <c r="S216" i="3" s="1"/>
  <c r="Q217" i="3"/>
  <c r="S217" i="3" s="1"/>
  <c r="Q218" i="3"/>
  <c r="S218" i="3" s="1"/>
  <c r="Q219" i="3"/>
  <c r="S219" i="3" s="1"/>
  <c r="Q220" i="3"/>
  <c r="S220" i="3" s="1"/>
  <c r="Q221" i="3"/>
  <c r="S221" i="3" s="1"/>
  <c r="Q222" i="3"/>
  <c r="S222" i="3" s="1"/>
  <c r="Q223" i="3"/>
  <c r="S223" i="3" s="1"/>
  <c r="R6" i="3" l="1"/>
  <c r="R219" i="3"/>
  <c r="R38" i="3"/>
  <c r="R216" i="3"/>
  <c r="R209" i="3"/>
  <c r="R200" i="3"/>
  <c r="R11" i="3"/>
  <c r="R49" i="3"/>
  <c r="R44" i="3"/>
  <c r="R17" i="3"/>
  <c r="R12" i="3"/>
  <c r="R8" i="3"/>
  <c r="R31" i="3"/>
  <c r="R19" i="3"/>
  <c r="R35" i="3"/>
  <c r="R51" i="3"/>
  <c r="R22" i="3"/>
  <c r="R212" i="3"/>
  <c r="R205" i="3"/>
  <c r="R196" i="3"/>
  <c r="R185" i="3"/>
  <c r="R178" i="3"/>
  <c r="R176" i="3"/>
  <c r="R169" i="3"/>
  <c r="R162" i="3"/>
  <c r="R160" i="3"/>
  <c r="R153" i="3"/>
  <c r="R146" i="3"/>
  <c r="R144" i="3"/>
  <c r="R110" i="3"/>
  <c r="R78" i="3"/>
  <c r="R50" i="3"/>
  <c r="R47" i="3"/>
  <c r="R211" i="3"/>
  <c r="R202" i="3"/>
  <c r="R215" i="3"/>
  <c r="R43" i="3"/>
  <c r="R122" i="3"/>
  <c r="R39" i="3"/>
  <c r="R15" i="3"/>
  <c r="R203" i="3"/>
  <c r="R40" i="3"/>
  <c r="R201" i="3"/>
  <c r="R190" i="3"/>
  <c r="R188" i="3"/>
  <c r="R181" i="3"/>
  <c r="R174" i="3"/>
  <c r="R172" i="3"/>
  <c r="R165" i="3"/>
  <c r="R158" i="3"/>
  <c r="R156" i="3"/>
  <c r="R149" i="3"/>
  <c r="R142" i="3"/>
  <c r="R102" i="3"/>
  <c r="R7" i="3"/>
  <c r="R23" i="3"/>
  <c r="R13" i="3"/>
  <c r="R36" i="3"/>
  <c r="R143" i="3"/>
  <c r="R16" i="3"/>
  <c r="R24" i="3"/>
  <c r="R32" i="3"/>
  <c r="R207" i="3"/>
  <c r="R198" i="3"/>
  <c r="R28" i="3"/>
  <c r="R52" i="3"/>
  <c r="R34" i="3"/>
  <c r="R26" i="3"/>
  <c r="R18" i="3"/>
  <c r="R208" i="3"/>
  <c r="R45" i="3"/>
  <c r="R66" i="3"/>
  <c r="R48" i="3"/>
  <c r="R220" i="3"/>
  <c r="R204" i="3"/>
  <c r="R186" i="3"/>
  <c r="R184" i="3"/>
  <c r="R177" i="3"/>
  <c r="R170" i="3"/>
  <c r="R168" i="3"/>
  <c r="R161" i="3"/>
  <c r="R154" i="3"/>
  <c r="R152" i="3"/>
  <c r="R145" i="3"/>
  <c r="R126" i="3"/>
  <c r="R94" i="3"/>
  <c r="R62" i="3"/>
  <c r="R27" i="3"/>
  <c r="R191" i="3"/>
  <c r="R175" i="3"/>
  <c r="R159" i="3"/>
  <c r="R90" i="3"/>
  <c r="R58" i="3"/>
  <c r="R33" i="3"/>
  <c r="R20" i="3"/>
  <c r="R217" i="3"/>
  <c r="R210" i="3"/>
  <c r="R195" i="3"/>
  <c r="R42" i="3"/>
  <c r="R10" i="3"/>
  <c r="R218" i="3"/>
  <c r="R189" i="3"/>
  <c r="R182" i="3"/>
  <c r="R180" i="3"/>
  <c r="R173" i="3"/>
  <c r="R166" i="3"/>
  <c r="R164" i="3"/>
  <c r="R157" i="3"/>
  <c r="R150" i="3"/>
  <c r="R148" i="3"/>
  <c r="R141" i="3"/>
  <c r="R118" i="3"/>
  <c r="R86" i="3"/>
  <c r="R25" i="3"/>
  <c r="R223" i="3"/>
  <c r="R213" i="3"/>
  <c r="R206" i="3"/>
  <c r="R187" i="3"/>
  <c r="R171" i="3"/>
  <c r="R155" i="3"/>
  <c r="R139" i="3"/>
  <c r="R114" i="3"/>
  <c r="R82" i="3"/>
  <c r="R46" i="3"/>
  <c r="R37" i="3"/>
  <c r="R14" i="3"/>
  <c r="R5" i="3"/>
  <c r="R221" i="3"/>
  <c r="R214" i="3"/>
  <c r="R199" i="3"/>
  <c r="R194" i="3"/>
  <c r="R192" i="3"/>
  <c r="R183" i="3"/>
  <c r="R167" i="3"/>
  <c r="R151" i="3"/>
  <c r="R106" i="3"/>
  <c r="R74" i="3"/>
  <c r="R29" i="3"/>
  <c r="R140" i="3"/>
  <c r="R70" i="3"/>
  <c r="R41" i="3"/>
  <c r="R9" i="3"/>
  <c r="R222" i="3"/>
  <c r="R197" i="3"/>
  <c r="R179" i="3"/>
  <c r="R163" i="3"/>
  <c r="R147" i="3"/>
  <c r="R130" i="3"/>
  <c r="R98" i="3"/>
  <c r="R53" i="3"/>
  <c r="R30" i="3"/>
  <c r="R21" i="3"/>
  <c r="R124" i="3"/>
  <c r="R108" i="3"/>
  <c r="R92" i="3"/>
  <c r="R76" i="3"/>
  <c r="R60" i="3"/>
  <c r="R120" i="3"/>
  <c r="R104" i="3"/>
  <c r="R88" i="3"/>
  <c r="R72" i="3"/>
  <c r="R56" i="3"/>
  <c r="R54" i="3"/>
  <c r="R193" i="3"/>
  <c r="R116" i="3"/>
  <c r="R100" i="3"/>
  <c r="R84" i="3"/>
  <c r="R68" i="3"/>
  <c r="R128" i="3"/>
  <c r="R112" i="3"/>
  <c r="R96" i="3"/>
  <c r="R80" i="3"/>
  <c r="R64" i="3"/>
  <c r="R55" i="3"/>
  <c r="R138" i="3"/>
  <c r="R137" i="3"/>
  <c r="R136" i="3"/>
  <c r="R135" i="3"/>
  <c r="R134" i="3"/>
  <c r="R133" i="3"/>
  <c r="R132" i="3"/>
  <c r="R131" i="3"/>
  <c r="R129" i="3"/>
  <c r="R127" i="3"/>
  <c r="R125" i="3"/>
  <c r="R123" i="3"/>
  <c r="R121" i="3"/>
  <c r="R119" i="3"/>
  <c r="R117" i="3"/>
  <c r="R115" i="3"/>
  <c r="R113" i="3"/>
  <c r="R111" i="3"/>
  <c r="R109" i="3"/>
  <c r="R107" i="3"/>
  <c r="R105" i="3"/>
  <c r="R103" i="3"/>
  <c r="R101" i="3"/>
  <c r="R99" i="3"/>
  <c r="R97" i="3"/>
  <c r="R95" i="3"/>
  <c r="R93" i="3"/>
  <c r="R91" i="3"/>
  <c r="R89" i="3"/>
  <c r="R87" i="3"/>
  <c r="R85" i="3"/>
  <c r="R83" i="3"/>
  <c r="R81" i="3"/>
  <c r="R79" i="3"/>
  <c r="R77" i="3"/>
  <c r="R75" i="3"/>
  <c r="R73" i="3"/>
  <c r="R71" i="3"/>
  <c r="R69" i="3"/>
  <c r="R67" i="3"/>
  <c r="R65" i="3"/>
  <c r="R63" i="3"/>
  <c r="R61" i="3"/>
  <c r="R59" i="3"/>
  <c r="R57" i="3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J43" i="7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L29" i="10" l="1"/>
  <c r="K29" i="10"/>
  <c r="J29" i="10"/>
  <c r="H29" i="10"/>
  <c r="G29" i="10"/>
  <c r="F29" i="10"/>
  <c r="D29" i="10"/>
  <c r="C29" i="10"/>
  <c r="I28" i="10"/>
  <c r="E28" i="10"/>
  <c r="I27" i="10"/>
  <c r="E27" i="10"/>
  <c r="I26" i="10"/>
  <c r="E26" i="10"/>
  <c r="I25" i="10"/>
  <c r="E25" i="10"/>
  <c r="M25" i="10" s="1"/>
  <c r="I24" i="10"/>
  <c r="E24" i="10"/>
  <c r="I23" i="10"/>
  <c r="E23" i="10"/>
  <c r="I22" i="10"/>
  <c r="E22" i="10"/>
  <c r="I21" i="10"/>
  <c r="E21" i="10"/>
  <c r="M21" i="10" s="1"/>
  <c r="I20" i="10"/>
  <c r="E20" i="10"/>
  <c r="I19" i="10"/>
  <c r="E19" i="10"/>
  <c r="I18" i="10"/>
  <c r="E18" i="10"/>
  <c r="I17" i="10"/>
  <c r="E17" i="10"/>
  <c r="M17" i="10" s="1"/>
  <c r="I16" i="10"/>
  <c r="E16" i="10"/>
  <c r="I15" i="10"/>
  <c r="E15" i="10"/>
  <c r="I14" i="10"/>
  <c r="E14" i="10"/>
  <c r="I13" i="10"/>
  <c r="E13" i="10"/>
  <c r="M13" i="10" s="1"/>
  <c r="I12" i="10"/>
  <c r="E12" i="10"/>
  <c r="I11" i="10"/>
  <c r="E11" i="10"/>
  <c r="I10" i="10"/>
  <c r="E10" i="10"/>
  <c r="I9" i="10"/>
  <c r="E9" i="10"/>
  <c r="M9" i="10" s="1"/>
  <c r="I8" i="10"/>
  <c r="E8" i="10"/>
  <c r="I7" i="10"/>
  <c r="E7" i="10"/>
  <c r="I6" i="10"/>
  <c r="E6" i="10"/>
  <c r="I5" i="10"/>
  <c r="E5" i="10"/>
  <c r="M5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I4" i="10"/>
  <c r="E4" i="10"/>
  <c r="M6" i="10" l="1"/>
  <c r="M10" i="10"/>
  <c r="M14" i="10"/>
  <c r="M18" i="10"/>
  <c r="M22" i="10"/>
  <c r="M26" i="10"/>
  <c r="M7" i="10"/>
  <c r="M11" i="10"/>
  <c r="M15" i="10"/>
  <c r="M19" i="10"/>
  <c r="M23" i="10"/>
  <c r="M27" i="10"/>
  <c r="I29" i="10"/>
  <c r="M8" i="10"/>
  <c r="M12" i="10"/>
  <c r="M16" i="10"/>
  <c r="M20" i="10"/>
  <c r="M24" i="10"/>
  <c r="M28" i="10"/>
  <c r="E29" i="10"/>
  <c r="M4" i="10"/>
  <c r="J3" i="8"/>
  <c r="K3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3" i="9"/>
  <c r="P3" i="9"/>
  <c r="E43" i="9"/>
  <c r="D29" i="1" s="1"/>
  <c r="E29" i="1" s="1"/>
  <c r="L42" i="9"/>
  <c r="G42" i="9"/>
  <c r="M42" i="9" s="1"/>
  <c r="F42" i="9"/>
  <c r="L41" i="9"/>
  <c r="G41" i="9"/>
  <c r="M41" i="9" s="1"/>
  <c r="F41" i="9"/>
  <c r="L40" i="9"/>
  <c r="G40" i="9"/>
  <c r="M40" i="9" s="1"/>
  <c r="F40" i="9"/>
  <c r="L39" i="9"/>
  <c r="G39" i="9"/>
  <c r="M39" i="9" s="1"/>
  <c r="F39" i="9"/>
  <c r="H39" i="9" s="1"/>
  <c r="L38" i="9"/>
  <c r="G38" i="9"/>
  <c r="M38" i="9" s="1"/>
  <c r="F38" i="9"/>
  <c r="L37" i="9"/>
  <c r="G37" i="9"/>
  <c r="M37" i="9" s="1"/>
  <c r="F37" i="9"/>
  <c r="L36" i="9"/>
  <c r="G36" i="9"/>
  <c r="M36" i="9" s="1"/>
  <c r="F36" i="9"/>
  <c r="L35" i="9"/>
  <c r="G35" i="9"/>
  <c r="M35" i="9" s="1"/>
  <c r="F35" i="9"/>
  <c r="L34" i="9"/>
  <c r="G34" i="9"/>
  <c r="M34" i="9" s="1"/>
  <c r="F34" i="9"/>
  <c r="L33" i="9"/>
  <c r="G33" i="9"/>
  <c r="M33" i="9" s="1"/>
  <c r="F33" i="9"/>
  <c r="L32" i="9"/>
  <c r="G32" i="9"/>
  <c r="M32" i="9" s="1"/>
  <c r="F32" i="9"/>
  <c r="L31" i="9"/>
  <c r="G31" i="9"/>
  <c r="M31" i="9" s="1"/>
  <c r="F31" i="9"/>
  <c r="L30" i="9"/>
  <c r="G30" i="9"/>
  <c r="M30" i="9" s="1"/>
  <c r="F30" i="9"/>
  <c r="L29" i="9"/>
  <c r="G29" i="9"/>
  <c r="M29" i="9" s="1"/>
  <c r="F29" i="9"/>
  <c r="L28" i="9"/>
  <c r="G28" i="9"/>
  <c r="M28" i="9" s="1"/>
  <c r="F28" i="9"/>
  <c r="L27" i="9"/>
  <c r="G27" i="9"/>
  <c r="M27" i="9" s="1"/>
  <c r="F27" i="9"/>
  <c r="L26" i="9"/>
  <c r="G26" i="9"/>
  <c r="M26" i="9" s="1"/>
  <c r="F26" i="9"/>
  <c r="L25" i="9"/>
  <c r="G25" i="9"/>
  <c r="M25" i="9" s="1"/>
  <c r="F25" i="9"/>
  <c r="L24" i="9"/>
  <c r="G24" i="9"/>
  <c r="M24" i="9" s="1"/>
  <c r="F24" i="9"/>
  <c r="L23" i="9"/>
  <c r="G23" i="9"/>
  <c r="M23" i="9" s="1"/>
  <c r="F23" i="9"/>
  <c r="L22" i="9"/>
  <c r="G22" i="9"/>
  <c r="M22" i="9" s="1"/>
  <c r="F22" i="9"/>
  <c r="L21" i="9"/>
  <c r="G21" i="9"/>
  <c r="M21" i="9" s="1"/>
  <c r="F21" i="9"/>
  <c r="L20" i="9"/>
  <c r="G20" i="9"/>
  <c r="M20" i="9" s="1"/>
  <c r="F20" i="9"/>
  <c r="L19" i="9"/>
  <c r="G19" i="9"/>
  <c r="M19" i="9" s="1"/>
  <c r="F19" i="9"/>
  <c r="L18" i="9"/>
  <c r="G18" i="9"/>
  <c r="M18" i="9" s="1"/>
  <c r="F18" i="9"/>
  <c r="L17" i="9"/>
  <c r="G17" i="9"/>
  <c r="M17" i="9" s="1"/>
  <c r="F17" i="9"/>
  <c r="L16" i="9"/>
  <c r="G16" i="9"/>
  <c r="M16" i="9" s="1"/>
  <c r="F16" i="9"/>
  <c r="L15" i="9"/>
  <c r="G15" i="9"/>
  <c r="M15" i="9" s="1"/>
  <c r="F15" i="9"/>
  <c r="L14" i="9"/>
  <c r="G14" i="9"/>
  <c r="M14" i="9" s="1"/>
  <c r="F14" i="9"/>
  <c r="L13" i="9"/>
  <c r="G13" i="9"/>
  <c r="M13" i="9" s="1"/>
  <c r="F13" i="9"/>
  <c r="L12" i="9"/>
  <c r="G12" i="9"/>
  <c r="M12" i="9" s="1"/>
  <c r="F12" i="9"/>
  <c r="L11" i="9"/>
  <c r="G11" i="9"/>
  <c r="M11" i="9" s="1"/>
  <c r="F11" i="9"/>
  <c r="L10" i="9"/>
  <c r="G10" i="9"/>
  <c r="M10" i="9" s="1"/>
  <c r="F10" i="9"/>
  <c r="L9" i="9"/>
  <c r="G9" i="9"/>
  <c r="M9" i="9" s="1"/>
  <c r="F9" i="9"/>
  <c r="L8" i="9"/>
  <c r="G8" i="9"/>
  <c r="M8" i="9" s="1"/>
  <c r="F8" i="9"/>
  <c r="L7" i="9"/>
  <c r="G7" i="9"/>
  <c r="M7" i="9" s="1"/>
  <c r="F7" i="9"/>
  <c r="L6" i="9"/>
  <c r="G6" i="9"/>
  <c r="M6" i="9" s="1"/>
  <c r="F6" i="9"/>
  <c r="L5" i="9"/>
  <c r="G5" i="9"/>
  <c r="M5" i="9" s="1"/>
  <c r="F5" i="9"/>
  <c r="L4" i="9"/>
  <c r="G4" i="9"/>
  <c r="M4" i="9" s="1"/>
  <c r="F4" i="9"/>
  <c r="L3" i="9"/>
  <c r="G3" i="9"/>
  <c r="M3" i="9" s="1"/>
  <c r="F3" i="9"/>
  <c r="D44" i="7"/>
  <c r="J30" i="8"/>
  <c r="K30" i="8" s="1"/>
  <c r="Q30" i="8" s="1"/>
  <c r="Y30" i="8"/>
  <c r="J31" i="8"/>
  <c r="K31" i="8" s="1"/>
  <c r="Q31" i="8" s="1"/>
  <c r="J32" i="8"/>
  <c r="K32" i="8" s="1"/>
  <c r="Q32" i="8" s="1"/>
  <c r="J33" i="8"/>
  <c r="K33" i="8" s="1"/>
  <c r="J34" i="8"/>
  <c r="K34" i="8" s="1"/>
  <c r="Q34" i="8" s="1"/>
  <c r="J35" i="8"/>
  <c r="K35" i="8" s="1"/>
  <c r="Q35" i="8" s="1"/>
  <c r="J36" i="8"/>
  <c r="K36" i="8" s="1"/>
  <c r="Q36" i="8" s="1"/>
  <c r="J37" i="8"/>
  <c r="K37" i="8" s="1"/>
  <c r="Q37" i="8" s="1"/>
  <c r="J40" i="8"/>
  <c r="K40" i="8" s="1"/>
  <c r="Q40" i="8" s="1"/>
  <c r="J41" i="8"/>
  <c r="K41" i="8" s="1"/>
  <c r="Q41" i="8" s="1"/>
  <c r="J42" i="8"/>
  <c r="K42" i="8" s="1"/>
  <c r="Y42" i="8"/>
  <c r="J9" i="8"/>
  <c r="K9" i="8" s="1"/>
  <c r="Q9" i="8" s="1"/>
  <c r="Y9" i="8"/>
  <c r="J4" i="8"/>
  <c r="K4" i="8" s="1"/>
  <c r="Q4" i="8" s="1"/>
  <c r="Y31" i="8"/>
  <c r="Y32" i="8"/>
  <c r="Y33" i="8"/>
  <c r="Y34" i="8"/>
  <c r="Y35" i="8"/>
  <c r="Y37" i="8"/>
  <c r="J5" i="8"/>
  <c r="K5" i="8" s="1"/>
  <c r="Q5" i="8" s="1"/>
  <c r="Y5" i="8"/>
  <c r="J6" i="8"/>
  <c r="K6" i="8" s="1"/>
  <c r="Q6" i="8" s="1"/>
  <c r="Y6" i="8"/>
  <c r="J7" i="8"/>
  <c r="K7" i="8" s="1"/>
  <c r="Q7" i="8" s="1"/>
  <c r="Y7" i="8"/>
  <c r="J8" i="8"/>
  <c r="K8" i="8" s="1"/>
  <c r="Q8" i="8" s="1"/>
  <c r="Y8" i="8"/>
  <c r="J10" i="8"/>
  <c r="K10" i="8" s="1"/>
  <c r="J11" i="8"/>
  <c r="K11" i="8" s="1"/>
  <c r="Q11" i="8" s="1"/>
  <c r="J12" i="8"/>
  <c r="K12" i="8" s="1"/>
  <c r="Q12" i="8" s="1"/>
  <c r="J13" i="8"/>
  <c r="K13" i="8" s="1"/>
  <c r="Q13" i="8" s="1"/>
  <c r="J14" i="8"/>
  <c r="K14" i="8" s="1"/>
  <c r="Q14" i="8" s="1"/>
  <c r="J15" i="8"/>
  <c r="K15" i="8" s="1"/>
  <c r="Q15" i="8" s="1"/>
  <c r="Y16" i="8"/>
  <c r="J17" i="8"/>
  <c r="K17" i="8" s="1"/>
  <c r="Q17" i="8" s="1"/>
  <c r="J18" i="8"/>
  <c r="K18" i="8" s="1"/>
  <c r="J19" i="8"/>
  <c r="K19" i="8" s="1"/>
  <c r="Q19" i="8" s="1"/>
  <c r="J20" i="8"/>
  <c r="K20" i="8" s="1"/>
  <c r="Q20" i="8" s="1"/>
  <c r="J21" i="8"/>
  <c r="K21" i="8" s="1"/>
  <c r="Y22" i="8"/>
  <c r="J23" i="8"/>
  <c r="K23" i="8" s="1"/>
  <c r="Q23" i="8" s="1"/>
  <c r="J24" i="8"/>
  <c r="K24" i="8" s="1"/>
  <c r="J25" i="8"/>
  <c r="K25" i="8" s="1"/>
  <c r="Q25" i="8" s="1"/>
  <c r="Y26" i="8"/>
  <c r="J27" i="8"/>
  <c r="K27" i="8" s="1"/>
  <c r="Q27" i="8" s="1"/>
  <c r="Y36" i="8"/>
  <c r="I4" i="7"/>
  <c r="I5" i="7"/>
  <c r="K5" i="7" s="1"/>
  <c r="L5" i="7" s="1"/>
  <c r="I6" i="7"/>
  <c r="K6" i="7" s="1"/>
  <c r="L6" i="7" s="1"/>
  <c r="I7" i="7"/>
  <c r="K7" i="7" s="1"/>
  <c r="L7" i="7" s="1"/>
  <c r="I8" i="7"/>
  <c r="K8" i="7" s="1"/>
  <c r="L8" i="7" s="1"/>
  <c r="I9" i="7"/>
  <c r="K9" i="7" s="1"/>
  <c r="L9" i="7" s="1"/>
  <c r="S9" i="7" s="1"/>
  <c r="I10" i="7"/>
  <c r="K10" i="7" s="1"/>
  <c r="L10" i="7" s="1"/>
  <c r="I11" i="7"/>
  <c r="K11" i="7" s="1"/>
  <c r="L11" i="7" s="1"/>
  <c r="I12" i="7"/>
  <c r="K12" i="7" s="1"/>
  <c r="L12" i="7" s="1"/>
  <c r="S12" i="7" s="1"/>
  <c r="I13" i="7"/>
  <c r="K13" i="7" s="1"/>
  <c r="L13" i="7" s="1"/>
  <c r="I14" i="7"/>
  <c r="K14" i="7" s="1"/>
  <c r="L14" i="7" s="1"/>
  <c r="I15" i="7"/>
  <c r="K15" i="7" s="1"/>
  <c r="L15" i="7" s="1"/>
  <c r="I16" i="7"/>
  <c r="K16" i="7" s="1"/>
  <c r="L16" i="7" s="1"/>
  <c r="S16" i="7" s="1"/>
  <c r="I17" i="7"/>
  <c r="K17" i="7" s="1"/>
  <c r="L17" i="7" s="1"/>
  <c r="S17" i="7" s="1"/>
  <c r="I18" i="7"/>
  <c r="K18" i="7" s="1"/>
  <c r="L18" i="7" s="1"/>
  <c r="I19" i="7"/>
  <c r="K19" i="7" s="1"/>
  <c r="L19" i="7" s="1"/>
  <c r="I20" i="7"/>
  <c r="K20" i="7" s="1"/>
  <c r="L20" i="7" s="1"/>
  <c r="S20" i="7" s="1"/>
  <c r="I21" i="7"/>
  <c r="K21" i="7" s="1"/>
  <c r="L21" i="7" s="1"/>
  <c r="S21" i="7" s="1"/>
  <c r="I22" i="7"/>
  <c r="K22" i="7" s="1"/>
  <c r="L22" i="7" s="1"/>
  <c r="I23" i="7"/>
  <c r="K23" i="7" s="1"/>
  <c r="L23" i="7" s="1"/>
  <c r="I24" i="7"/>
  <c r="K24" i="7" s="1"/>
  <c r="L24" i="7" s="1"/>
  <c r="I25" i="7"/>
  <c r="K25" i="7" s="1"/>
  <c r="L25" i="7" s="1"/>
  <c r="S25" i="7" s="1"/>
  <c r="I26" i="7"/>
  <c r="K26" i="7" s="1"/>
  <c r="L26" i="7" s="1"/>
  <c r="I27" i="7"/>
  <c r="K27" i="7" s="1"/>
  <c r="L27" i="7" s="1"/>
  <c r="I28" i="7"/>
  <c r="K28" i="7" s="1"/>
  <c r="L28" i="7" s="1"/>
  <c r="I29" i="7"/>
  <c r="K29" i="7" s="1"/>
  <c r="L29" i="7" s="1"/>
  <c r="I30" i="7"/>
  <c r="K30" i="7" s="1"/>
  <c r="L30" i="7" s="1"/>
  <c r="I31" i="7"/>
  <c r="K31" i="7" s="1"/>
  <c r="L31" i="7" s="1"/>
  <c r="I32" i="7"/>
  <c r="K32" i="7" s="1"/>
  <c r="L32" i="7" s="1"/>
  <c r="S32" i="7" s="1"/>
  <c r="I33" i="7"/>
  <c r="K33" i="7" s="1"/>
  <c r="L33" i="7" s="1"/>
  <c r="S33" i="7" s="1"/>
  <c r="I34" i="7"/>
  <c r="K34" i="7" s="1"/>
  <c r="L34" i="7" s="1"/>
  <c r="I35" i="7"/>
  <c r="K35" i="7" s="1"/>
  <c r="L35" i="7" s="1"/>
  <c r="I36" i="7"/>
  <c r="K36" i="7" s="1"/>
  <c r="L36" i="7" s="1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S40" i="7" s="1"/>
  <c r="I41" i="7"/>
  <c r="K41" i="7" s="1"/>
  <c r="L41" i="7" s="1"/>
  <c r="S41" i="7" s="1"/>
  <c r="I42" i="7"/>
  <c r="K42" i="7" s="1"/>
  <c r="L42" i="7" s="1"/>
  <c r="I3" i="7"/>
  <c r="K3" i="7" s="1"/>
  <c r="L3" i="7" s="1"/>
  <c r="B255" i="3"/>
  <c r="M3" i="7"/>
  <c r="T3" i="7" s="1"/>
  <c r="N3" i="7"/>
  <c r="U3" i="7" s="1"/>
  <c r="Q3" i="7"/>
  <c r="X3" i="7"/>
  <c r="M4" i="7"/>
  <c r="T4" i="7" s="1"/>
  <c r="N4" i="7"/>
  <c r="U4" i="7" s="1"/>
  <c r="Q4" i="7"/>
  <c r="X4" i="7"/>
  <c r="M5" i="7"/>
  <c r="T5" i="7" s="1"/>
  <c r="N5" i="7"/>
  <c r="U5" i="7" s="1"/>
  <c r="Q5" i="7"/>
  <c r="X5" i="7"/>
  <c r="M6" i="7"/>
  <c r="T6" i="7" s="1"/>
  <c r="N6" i="7"/>
  <c r="U6" i="7" s="1"/>
  <c r="Q6" i="7"/>
  <c r="X6" i="7"/>
  <c r="M7" i="7"/>
  <c r="T7" i="7" s="1"/>
  <c r="N7" i="7"/>
  <c r="U7" i="7" s="1"/>
  <c r="Q7" i="7"/>
  <c r="X7" i="7"/>
  <c r="M8" i="7"/>
  <c r="T8" i="7" s="1"/>
  <c r="N8" i="7"/>
  <c r="U8" i="7" s="1"/>
  <c r="Q8" i="7"/>
  <c r="X8" i="7"/>
  <c r="M9" i="7"/>
  <c r="T9" i="7" s="1"/>
  <c r="N9" i="7"/>
  <c r="U9" i="7" s="1"/>
  <c r="Q9" i="7"/>
  <c r="X9" i="7"/>
  <c r="M10" i="7"/>
  <c r="T10" i="7" s="1"/>
  <c r="N10" i="7"/>
  <c r="U10" i="7" s="1"/>
  <c r="Q10" i="7"/>
  <c r="X10" i="7"/>
  <c r="M11" i="7"/>
  <c r="T11" i="7" s="1"/>
  <c r="N11" i="7"/>
  <c r="U11" i="7" s="1"/>
  <c r="Q11" i="7"/>
  <c r="X11" i="7"/>
  <c r="M12" i="7"/>
  <c r="T12" i="7" s="1"/>
  <c r="N12" i="7"/>
  <c r="U12" i="7" s="1"/>
  <c r="Q12" i="7"/>
  <c r="X12" i="7"/>
  <c r="M13" i="7"/>
  <c r="T13" i="7" s="1"/>
  <c r="N13" i="7"/>
  <c r="U13" i="7" s="1"/>
  <c r="Q13" i="7"/>
  <c r="X13" i="7"/>
  <c r="M14" i="7"/>
  <c r="T14" i="7" s="1"/>
  <c r="N14" i="7"/>
  <c r="U14" i="7" s="1"/>
  <c r="Q14" i="7"/>
  <c r="X14" i="7"/>
  <c r="M15" i="7"/>
  <c r="T15" i="7" s="1"/>
  <c r="N15" i="7"/>
  <c r="U15" i="7" s="1"/>
  <c r="Q15" i="7"/>
  <c r="X15" i="7"/>
  <c r="M16" i="7"/>
  <c r="T16" i="7" s="1"/>
  <c r="N16" i="7"/>
  <c r="U16" i="7" s="1"/>
  <c r="Q16" i="7"/>
  <c r="X16" i="7"/>
  <c r="M17" i="7"/>
  <c r="T17" i="7" s="1"/>
  <c r="N17" i="7"/>
  <c r="U17" i="7" s="1"/>
  <c r="Q17" i="7"/>
  <c r="X17" i="7"/>
  <c r="M18" i="7"/>
  <c r="T18" i="7" s="1"/>
  <c r="N18" i="7"/>
  <c r="U18" i="7" s="1"/>
  <c r="Q18" i="7"/>
  <c r="X18" i="7"/>
  <c r="M19" i="7"/>
  <c r="T19" i="7" s="1"/>
  <c r="N19" i="7"/>
  <c r="U19" i="7" s="1"/>
  <c r="Q19" i="7"/>
  <c r="X19" i="7"/>
  <c r="M20" i="7"/>
  <c r="T20" i="7" s="1"/>
  <c r="N20" i="7"/>
  <c r="U20" i="7" s="1"/>
  <c r="Q20" i="7"/>
  <c r="X20" i="7"/>
  <c r="M21" i="7"/>
  <c r="T21" i="7" s="1"/>
  <c r="N21" i="7"/>
  <c r="U21" i="7" s="1"/>
  <c r="Q21" i="7"/>
  <c r="X21" i="7"/>
  <c r="M22" i="7"/>
  <c r="T22" i="7" s="1"/>
  <c r="N22" i="7"/>
  <c r="U22" i="7" s="1"/>
  <c r="Q22" i="7"/>
  <c r="X22" i="7"/>
  <c r="M23" i="7"/>
  <c r="T23" i="7" s="1"/>
  <c r="N23" i="7"/>
  <c r="U23" i="7" s="1"/>
  <c r="Q23" i="7"/>
  <c r="X23" i="7"/>
  <c r="M24" i="7"/>
  <c r="T24" i="7" s="1"/>
  <c r="N24" i="7"/>
  <c r="U24" i="7" s="1"/>
  <c r="Q24" i="7"/>
  <c r="X24" i="7"/>
  <c r="M25" i="7"/>
  <c r="T25" i="7" s="1"/>
  <c r="N25" i="7"/>
  <c r="U25" i="7" s="1"/>
  <c r="Q25" i="7"/>
  <c r="X25" i="7"/>
  <c r="M26" i="7"/>
  <c r="T26" i="7" s="1"/>
  <c r="N26" i="7"/>
  <c r="U26" i="7" s="1"/>
  <c r="Q26" i="7"/>
  <c r="X26" i="7"/>
  <c r="M27" i="7"/>
  <c r="T27" i="7" s="1"/>
  <c r="N27" i="7"/>
  <c r="U27" i="7" s="1"/>
  <c r="Q27" i="7"/>
  <c r="X27" i="7"/>
  <c r="M28" i="7"/>
  <c r="T28" i="7" s="1"/>
  <c r="N28" i="7"/>
  <c r="U28" i="7" s="1"/>
  <c r="Q28" i="7"/>
  <c r="X28" i="7"/>
  <c r="M29" i="7"/>
  <c r="T29" i="7" s="1"/>
  <c r="N29" i="7"/>
  <c r="U29" i="7" s="1"/>
  <c r="Q29" i="7"/>
  <c r="X29" i="7"/>
  <c r="M30" i="7"/>
  <c r="T30" i="7" s="1"/>
  <c r="N30" i="7"/>
  <c r="U30" i="7" s="1"/>
  <c r="Q30" i="7"/>
  <c r="X30" i="7"/>
  <c r="M31" i="7"/>
  <c r="T31" i="7" s="1"/>
  <c r="N31" i="7"/>
  <c r="U31" i="7" s="1"/>
  <c r="Q31" i="7"/>
  <c r="X31" i="7"/>
  <c r="M32" i="7"/>
  <c r="T32" i="7" s="1"/>
  <c r="N32" i="7"/>
  <c r="U32" i="7" s="1"/>
  <c r="Q32" i="7"/>
  <c r="X32" i="7"/>
  <c r="M33" i="7"/>
  <c r="T33" i="7" s="1"/>
  <c r="N33" i="7"/>
  <c r="U33" i="7" s="1"/>
  <c r="Q33" i="7"/>
  <c r="X33" i="7"/>
  <c r="M34" i="7"/>
  <c r="T34" i="7" s="1"/>
  <c r="N34" i="7"/>
  <c r="U34" i="7" s="1"/>
  <c r="Q34" i="7"/>
  <c r="X34" i="7"/>
  <c r="M35" i="7"/>
  <c r="T35" i="7" s="1"/>
  <c r="N35" i="7"/>
  <c r="U35" i="7" s="1"/>
  <c r="Q35" i="7"/>
  <c r="X35" i="7"/>
  <c r="M36" i="7"/>
  <c r="N36" i="7"/>
  <c r="U36" i="7" s="1"/>
  <c r="Q36" i="7"/>
  <c r="X36" i="7"/>
  <c r="M37" i="7"/>
  <c r="T37" i="7" s="1"/>
  <c r="N37" i="7"/>
  <c r="U37" i="7" s="1"/>
  <c r="Q37" i="7"/>
  <c r="X37" i="7"/>
  <c r="M38" i="7"/>
  <c r="T38" i="7" s="1"/>
  <c r="N38" i="7"/>
  <c r="U38" i="7" s="1"/>
  <c r="Q38" i="7"/>
  <c r="X38" i="7"/>
  <c r="M39" i="7"/>
  <c r="T39" i="7" s="1"/>
  <c r="N39" i="7"/>
  <c r="U39" i="7" s="1"/>
  <c r="Q39" i="7"/>
  <c r="X39" i="7"/>
  <c r="M40" i="7"/>
  <c r="T40" i="7" s="1"/>
  <c r="N40" i="7"/>
  <c r="U40" i="7" s="1"/>
  <c r="Q40" i="7"/>
  <c r="X40" i="7"/>
  <c r="M41" i="7"/>
  <c r="T41" i="7" s="1"/>
  <c r="N41" i="7"/>
  <c r="U41" i="7" s="1"/>
  <c r="Q41" i="7"/>
  <c r="X41" i="7"/>
  <c r="M42" i="7"/>
  <c r="N42" i="7"/>
  <c r="U42" i="7" s="1"/>
  <c r="Q42" i="7"/>
  <c r="X42" i="7"/>
  <c r="D1" i="6"/>
  <c r="F1" i="6"/>
  <c r="H1" i="6"/>
  <c r="K3" i="6"/>
  <c r="L3" i="6"/>
  <c r="S3" i="6" s="1"/>
  <c r="M3" i="6"/>
  <c r="W3" i="6"/>
  <c r="K4" i="6"/>
  <c r="N4" i="6" s="1"/>
  <c r="L4" i="6"/>
  <c r="S4" i="6" s="1"/>
  <c r="M4" i="6"/>
  <c r="T4" i="6" s="1"/>
  <c r="P4" i="6"/>
  <c r="W4" i="6"/>
  <c r="K5" i="6"/>
  <c r="N5" i="6" s="1"/>
  <c r="L5" i="6"/>
  <c r="S5" i="6" s="1"/>
  <c r="M5" i="6"/>
  <c r="T5" i="6" s="1"/>
  <c r="P5" i="6"/>
  <c r="W5" i="6"/>
  <c r="K6" i="6"/>
  <c r="N6" i="6" s="1"/>
  <c r="L6" i="6"/>
  <c r="S6" i="6" s="1"/>
  <c r="M6" i="6"/>
  <c r="T6" i="6" s="1"/>
  <c r="P6" i="6"/>
  <c r="W6" i="6"/>
  <c r="K7" i="6"/>
  <c r="N7" i="6" s="1"/>
  <c r="L7" i="6"/>
  <c r="S7" i="6" s="1"/>
  <c r="M7" i="6"/>
  <c r="T7" i="6" s="1"/>
  <c r="P7" i="6"/>
  <c r="W7" i="6"/>
  <c r="K8" i="6"/>
  <c r="N8" i="6" s="1"/>
  <c r="L8" i="6"/>
  <c r="S8" i="6" s="1"/>
  <c r="M8" i="6"/>
  <c r="T8" i="6" s="1"/>
  <c r="P8" i="6"/>
  <c r="W8" i="6"/>
  <c r="K9" i="6"/>
  <c r="N9" i="6" s="1"/>
  <c r="L9" i="6"/>
  <c r="S9" i="6" s="1"/>
  <c r="M9" i="6"/>
  <c r="T9" i="6" s="1"/>
  <c r="P9" i="6"/>
  <c r="W9" i="6"/>
  <c r="K10" i="6"/>
  <c r="N10" i="6" s="1"/>
  <c r="L10" i="6"/>
  <c r="S10" i="6" s="1"/>
  <c r="M10" i="6"/>
  <c r="T10" i="6" s="1"/>
  <c r="P10" i="6"/>
  <c r="W10" i="6"/>
  <c r="K11" i="6"/>
  <c r="N11" i="6" s="1"/>
  <c r="L11" i="6"/>
  <c r="S11" i="6" s="1"/>
  <c r="M11" i="6"/>
  <c r="T11" i="6" s="1"/>
  <c r="P11" i="6"/>
  <c r="W11" i="6"/>
  <c r="K12" i="6"/>
  <c r="N12" i="6" s="1"/>
  <c r="L12" i="6"/>
  <c r="S12" i="6" s="1"/>
  <c r="M12" i="6"/>
  <c r="T12" i="6" s="1"/>
  <c r="P12" i="6"/>
  <c r="W12" i="6"/>
  <c r="K13" i="6"/>
  <c r="N13" i="6" s="1"/>
  <c r="L13" i="6"/>
  <c r="S13" i="6" s="1"/>
  <c r="M13" i="6"/>
  <c r="T13" i="6" s="1"/>
  <c r="P13" i="6"/>
  <c r="W13" i="6"/>
  <c r="K14" i="6"/>
  <c r="N14" i="6" s="1"/>
  <c r="L14" i="6"/>
  <c r="S14" i="6" s="1"/>
  <c r="M14" i="6"/>
  <c r="T14" i="6" s="1"/>
  <c r="P14" i="6"/>
  <c r="W14" i="6"/>
  <c r="K15" i="6"/>
  <c r="N15" i="6" s="1"/>
  <c r="L15" i="6"/>
  <c r="S15" i="6" s="1"/>
  <c r="M15" i="6"/>
  <c r="T15" i="6" s="1"/>
  <c r="P15" i="6"/>
  <c r="W15" i="6"/>
  <c r="K16" i="6"/>
  <c r="N16" i="6" s="1"/>
  <c r="L16" i="6"/>
  <c r="S16" i="6" s="1"/>
  <c r="M16" i="6"/>
  <c r="T16" i="6" s="1"/>
  <c r="P16" i="6"/>
  <c r="W16" i="6"/>
  <c r="K17" i="6"/>
  <c r="N17" i="6" s="1"/>
  <c r="L17" i="6"/>
  <c r="S17" i="6" s="1"/>
  <c r="M17" i="6"/>
  <c r="T17" i="6" s="1"/>
  <c r="P17" i="6"/>
  <c r="W17" i="6"/>
  <c r="K18" i="6"/>
  <c r="N18" i="6" s="1"/>
  <c r="L18" i="6"/>
  <c r="S18" i="6" s="1"/>
  <c r="M18" i="6"/>
  <c r="T18" i="6" s="1"/>
  <c r="P18" i="6"/>
  <c r="W18" i="6"/>
  <c r="K19" i="6"/>
  <c r="N19" i="6" s="1"/>
  <c r="L19" i="6"/>
  <c r="S19" i="6" s="1"/>
  <c r="M19" i="6"/>
  <c r="T19" i="6" s="1"/>
  <c r="P19" i="6"/>
  <c r="W19" i="6"/>
  <c r="K20" i="6"/>
  <c r="N20" i="6" s="1"/>
  <c r="L20" i="6"/>
  <c r="S20" i="6" s="1"/>
  <c r="M20" i="6"/>
  <c r="T20" i="6" s="1"/>
  <c r="P20" i="6"/>
  <c r="W20" i="6"/>
  <c r="K21" i="6"/>
  <c r="N21" i="6" s="1"/>
  <c r="L21" i="6"/>
  <c r="S21" i="6" s="1"/>
  <c r="M21" i="6"/>
  <c r="T21" i="6" s="1"/>
  <c r="P21" i="6"/>
  <c r="W21" i="6"/>
  <c r="K22" i="6"/>
  <c r="N22" i="6" s="1"/>
  <c r="L22" i="6"/>
  <c r="S22" i="6" s="1"/>
  <c r="M22" i="6"/>
  <c r="T22" i="6" s="1"/>
  <c r="P22" i="6"/>
  <c r="W22" i="6"/>
  <c r="K23" i="6"/>
  <c r="N23" i="6" s="1"/>
  <c r="L23" i="6"/>
  <c r="S23" i="6" s="1"/>
  <c r="M23" i="6"/>
  <c r="T23" i="6" s="1"/>
  <c r="P23" i="6"/>
  <c r="W23" i="6"/>
  <c r="K24" i="6"/>
  <c r="N24" i="6" s="1"/>
  <c r="L24" i="6"/>
  <c r="S24" i="6" s="1"/>
  <c r="M24" i="6"/>
  <c r="T24" i="6" s="1"/>
  <c r="P24" i="6"/>
  <c r="W24" i="6"/>
  <c r="K25" i="6"/>
  <c r="N25" i="6" s="1"/>
  <c r="L25" i="6"/>
  <c r="S25" i="6" s="1"/>
  <c r="M25" i="6"/>
  <c r="T25" i="6" s="1"/>
  <c r="P25" i="6"/>
  <c r="W25" i="6"/>
  <c r="K26" i="6"/>
  <c r="N26" i="6" s="1"/>
  <c r="L26" i="6"/>
  <c r="S26" i="6" s="1"/>
  <c r="M26" i="6"/>
  <c r="T26" i="6" s="1"/>
  <c r="P26" i="6"/>
  <c r="W26" i="6"/>
  <c r="K27" i="6"/>
  <c r="N27" i="6" s="1"/>
  <c r="L27" i="6"/>
  <c r="S27" i="6" s="1"/>
  <c r="M27" i="6"/>
  <c r="T27" i="6" s="1"/>
  <c r="P27" i="6"/>
  <c r="W27" i="6"/>
  <c r="K28" i="6"/>
  <c r="N28" i="6" s="1"/>
  <c r="L28" i="6"/>
  <c r="S28" i="6" s="1"/>
  <c r="M28" i="6"/>
  <c r="T28" i="6" s="1"/>
  <c r="P28" i="6"/>
  <c r="W28" i="6"/>
  <c r="K29" i="6"/>
  <c r="N29" i="6" s="1"/>
  <c r="L29" i="6"/>
  <c r="S29" i="6" s="1"/>
  <c r="M29" i="6"/>
  <c r="T29" i="6" s="1"/>
  <c r="P29" i="6"/>
  <c r="W29" i="6"/>
  <c r="K30" i="6"/>
  <c r="N30" i="6" s="1"/>
  <c r="L30" i="6"/>
  <c r="S30" i="6" s="1"/>
  <c r="M30" i="6"/>
  <c r="T30" i="6" s="1"/>
  <c r="P30" i="6"/>
  <c r="W30" i="6"/>
  <c r="K31" i="6"/>
  <c r="N31" i="6" s="1"/>
  <c r="L31" i="6"/>
  <c r="S31" i="6" s="1"/>
  <c r="M31" i="6"/>
  <c r="T31" i="6" s="1"/>
  <c r="P31" i="6"/>
  <c r="W31" i="6"/>
  <c r="K32" i="6"/>
  <c r="N32" i="6" s="1"/>
  <c r="L32" i="6"/>
  <c r="S32" i="6" s="1"/>
  <c r="M32" i="6"/>
  <c r="T32" i="6" s="1"/>
  <c r="P32" i="6"/>
  <c r="W32" i="6"/>
  <c r="K33" i="6"/>
  <c r="N33" i="6" s="1"/>
  <c r="L33" i="6"/>
  <c r="S33" i="6" s="1"/>
  <c r="M33" i="6"/>
  <c r="T33" i="6" s="1"/>
  <c r="P33" i="6"/>
  <c r="W33" i="6"/>
  <c r="K34" i="6"/>
  <c r="N34" i="6" s="1"/>
  <c r="L34" i="6"/>
  <c r="S34" i="6"/>
  <c r="M34" i="6"/>
  <c r="T34" i="6" s="1"/>
  <c r="P34" i="6"/>
  <c r="W34" i="6"/>
  <c r="K35" i="6"/>
  <c r="N35" i="6" s="1"/>
  <c r="L35" i="6"/>
  <c r="S35" i="6" s="1"/>
  <c r="M35" i="6"/>
  <c r="T35" i="6" s="1"/>
  <c r="P35" i="6"/>
  <c r="W35" i="6"/>
  <c r="K36" i="6"/>
  <c r="N36" i="6" s="1"/>
  <c r="L36" i="6"/>
  <c r="S36" i="6" s="1"/>
  <c r="M36" i="6"/>
  <c r="T36" i="6" s="1"/>
  <c r="P36" i="6"/>
  <c r="W36" i="6"/>
  <c r="K37" i="6"/>
  <c r="N37" i="6" s="1"/>
  <c r="L37" i="6"/>
  <c r="S37" i="6" s="1"/>
  <c r="M37" i="6"/>
  <c r="T37" i="6" s="1"/>
  <c r="P37" i="6"/>
  <c r="W37" i="6"/>
  <c r="K38" i="6"/>
  <c r="N38" i="6" s="1"/>
  <c r="L38" i="6"/>
  <c r="S38" i="6" s="1"/>
  <c r="M38" i="6"/>
  <c r="T38" i="6" s="1"/>
  <c r="P38" i="6"/>
  <c r="W38" i="6"/>
  <c r="K39" i="6"/>
  <c r="N39" i="6" s="1"/>
  <c r="L39" i="6"/>
  <c r="S39" i="6" s="1"/>
  <c r="M39" i="6"/>
  <c r="T39" i="6" s="1"/>
  <c r="P39" i="6"/>
  <c r="W39" i="6"/>
  <c r="K40" i="6"/>
  <c r="N40" i="6" s="1"/>
  <c r="L40" i="6"/>
  <c r="S40" i="6" s="1"/>
  <c r="M40" i="6"/>
  <c r="T40" i="6" s="1"/>
  <c r="P40" i="6"/>
  <c r="W40" i="6"/>
  <c r="K41" i="6"/>
  <c r="N41" i="6" s="1"/>
  <c r="L41" i="6"/>
  <c r="S41" i="6" s="1"/>
  <c r="M41" i="6"/>
  <c r="T41" i="6" s="1"/>
  <c r="P41" i="6"/>
  <c r="W41" i="6"/>
  <c r="K42" i="6"/>
  <c r="N42" i="6" s="1"/>
  <c r="L42" i="6"/>
  <c r="S42" i="6" s="1"/>
  <c r="M42" i="6"/>
  <c r="T42" i="6" s="1"/>
  <c r="P42" i="6"/>
  <c r="W42" i="6"/>
  <c r="K43" i="6"/>
  <c r="N43" i="6" s="1"/>
  <c r="L43" i="6"/>
  <c r="S43" i="6" s="1"/>
  <c r="M43" i="6"/>
  <c r="T43" i="6" s="1"/>
  <c r="P43" i="6"/>
  <c r="W43" i="6"/>
  <c r="K44" i="6"/>
  <c r="N44" i="6" s="1"/>
  <c r="L44" i="6"/>
  <c r="S44" i="6" s="1"/>
  <c r="M44" i="6"/>
  <c r="T44" i="6" s="1"/>
  <c r="P44" i="6"/>
  <c r="W44" i="6"/>
  <c r="K45" i="6"/>
  <c r="N45" i="6" s="1"/>
  <c r="L45" i="6"/>
  <c r="S45" i="6" s="1"/>
  <c r="M45" i="6"/>
  <c r="T45" i="6" s="1"/>
  <c r="P45" i="6"/>
  <c r="W45" i="6"/>
  <c r="K46" i="6"/>
  <c r="N46" i="6" s="1"/>
  <c r="L46" i="6"/>
  <c r="S46" i="6" s="1"/>
  <c r="M46" i="6"/>
  <c r="T46" i="6" s="1"/>
  <c r="P46" i="6"/>
  <c r="W46" i="6"/>
  <c r="K47" i="6"/>
  <c r="N47" i="6" s="1"/>
  <c r="L47" i="6"/>
  <c r="S47" i="6" s="1"/>
  <c r="M47" i="6"/>
  <c r="T47" i="6" s="1"/>
  <c r="P47" i="6"/>
  <c r="W47" i="6"/>
  <c r="K48" i="6"/>
  <c r="N48" i="6" s="1"/>
  <c r="L48" i="6"/>
  <c r="S48" i="6" s="1"/>
  <c r="M48" i="6"/>
  <c r="T48" i="6" s="1"/>
  <c r="P48" i="6"/>
  <c r="W48" i="6"/>
  <c r="K49" i="6"/>
  <c r="N49" i="6" s="1"/>
  <c r="L49" i="6"/>
  <c r="S49" i="6" s="1"/>
  <c r="M49" i="6"/>
  <c r="T49" i="6" s="1"/>
  <c r="P49" i="6"/>
  <c r="W49" i="6"/>
  <c r="K50" i="6"/>
  <c r="N50" i="6" s="1"/>
  <c r="L50" i="6"/>
  <c r="S50" i="6" s="1"/>
  <c r="M50" i="6"/>
  <c r="T50" i="6" s="1"/>
  <c r="P50" i="6"/>
  <c r="W50" i="6"/>
  <c r="K51" i="6"/>
  <c r="N51" i="6" s="1"/>
  <c r="L51" i="6"/>
  <c r="S51" i="6" s="1"/>
  <c r="M51" i="6"/>
  <c r="T51" i="6" s="1"/>
  <c r="P51" i="6"/>
  <c r="W51" i="6"/>
  <c r="K52" i="6"/>
  <c r="N52" i="6" s="1"/>
  <c r="L52" i="6"/>
  <c r="S52" i="6" s="1"/>
  <c r="M52" i="6"/>
  <c r="T52" i="6" s="1"/>
  <c r="P52" i="6"/>
  <c r="W52" i="6"/>
  <c r="I53" i="6"/>
  <c r="J53" i="6"/>
  <c r="I3" i="8"/>
  <c r="L3" i="8"/>
  <c r="R3" i="8" s="1"/>
  <c r="O3" i="8"/>
  <c r="T3" i="8"/>
  <c r="V3" i="8"/>
  <c r="I4" i="8"/>
  <c r="L4" i="8"/>
  <c r="R4" i="8" s="1"/>
  <c r="O4" i="8"/>
  <c r="T4" i="8"/>
  <c r="V4" i="8"/>
  <c r="I5" i="8"/>
  <c r="L5" i="8"/>
  <c r="R5" i="8" s="1"/>
  <c r="O5" i="8"/>
  <c r="T5" i="8"/>
  <c r="V5" i="8"/>
  <c r="I6" i="8"/>
  <c r="L6" i="8"/>
  <c r="R6" i="8" s="1"/>
  <c r="O6" i="8"/>
  <c r="T6" i="8"/>
  <c r="V6" i="8"/>
  <c r="I7" i="8"/>
  <c r="L7" i="8"/>
  <c r="O7" i="8"/>
  <c r="T7" i="8"/>
  <c r="V7" i="8"/>
  <c r="I8" i="8"/>
  <c r="L8" i="8"/>
  <c r="R8" i="8" s="1"/>
  <c r="O8" i="8"/>
  <c r="T8" i="8"/>
  <c r="V8" i="8"/>
  <c r="I9" i="8"/>
  <c r="L9" i="8"/>
  <c r="R9" i="8" s="1"/>
  <c r="O9" i="8"/>
  <c r="T9" i="8"/>
  <c r="V9" i="8"/>
  <c r="I10" i="8"/>
  <c r="L10" i="8"/>
  <c r="R10" i="8" s="1"/>
  <c r="O10" i="8"/>
  <c r="T10" i="8"/>
  <c r="V10" i="8"/>
  <c r="I11" i="8"/>
  <c r="L11" i="8"/>
  <c r="R11" i="8" s="1"/>
  <c r="O11" i="8"/>
  <c r="T11" i="8"/>
  <c r="V11" i="8"/>
  <c r="I12" i="8"/>
  <c r="L12" i="8"/>
  <c r="R12" i="8" s="1"/>
  <c r="O12" i="8"/>
  <c r="T12" i="8"/>
  <c r="V12" i="8"/>
  <c r="I13" i="8"/>
  <c r="L13" i="8"/>
  <c r="R13" i="8" s="1"/>
  <c r="O13" i="8"/>
  <c r="T13" i="8"/>
  <c r="V13" i="8"/>
  <c r="I14" i="8"/>
  <c r="L14" i="8"/>
  <c r="R14" i="8" s="1"/>
  <c r="O14" i="8"/>
  <c r="T14" i="8"/>
  <c r="V14" i="8"/>
  <c r="I15" i="8"/>
  <c r="L15" i="8"/>
  <c r="R15" i="8" s="1"/>
  <c r="O15" i="8"/>
  <c r="T15" i="8"/>
  <c r="V15" i="8"/>
  <c r="I16" i="8"/>
  <c r="L16" i="8"/>
  <c r="R16" i="8" s="1"/>
  <c r="O16" i="8"/>
  <c r="T16" i="8"/>
  <c r="V16" i="8"/>
  <c r="I17" i="8"/>
  <c r="L17" i="8"/>
  <c r="R17" i="8" s="1"/>
  <c r="O17" i="8"/>
  <c r="T17" i="8"/>
  <c r="V17" i="8"/>
  <c r="I18" i="8"/>
  <c r="L18" i="8"/>
  <c r="R18" i="8" s="1"/>
  <c r="O18" i="8"/>
  <c r="T18" i="8"/>
  <c r="V18" i="8"/>
  <c r="I19" i="8"/>
  <c r="L19" i="8"/>
  <c r="R19" i="8" s="1"/>
  <c r="O19" i="8"/>
  <c r="T19" i="8"/>
  <c r="V19" i="8"/>
  <c r="I20" i="8"/>
  <c r="L20" i="8"/>
  <c r="R20" i="8" s="1"/>
  <c r="O20" i="8"/>
  <c r="T20" i="8"/>
  <c r="V20" i="8"/>
  <c r="I21" i="8"/>
  <c r="L21" i="8"/>
  <c r="R21" i="8" s="1"/>
  <c r="O21" i="8"/>
  <c r="T21" i="8"/>
  <c r="V21" i="8"/>
  <c r="I22" i="8"/>
  <c r="L22" i="8"/>
  <c r="R22" i="8" s="1"/>
  <c r="O22" i="8"/>
  <c r="T22" i="8"/>
  <c r="V22" i="8"/>
  <c r="I23" i="8"/>
  <c r="L23" i="8"/>
  <c r="R23" i="8" s="1"/>
  <c r="O23" i="8"/>
  <c r="T23" i="8"/>
  <c r="V23" i="8"/>
  <c r="I24" i="8"/>
  <c r="L24" i="8"/>
  <c r="R24" i="8" s="1"/>
  <c r="O24" i="8"/>
  <c r="T24" i="8"/>
  <c r="V24" i="8"/>
  <c r="I25" i="8"/>
  <c r="L25" i="8"/>
  <c r="R25" i="8" s="1"/>
  <c r="O25" i="8"/>
  <c r="T25" i="8"/>
  <c r="V25" i="8"/>
  <c r="I26" i="8"/>
  <c r="L26" i="8"/>
  <c r="R26" i="8" s="1"/>
  <c r="O26" i="8"/>
  <c r="T26" i="8"/>
  <c r="V26" i="8"/>
  <c r="I27" i="8"/>
  <c r="L27" i="8"/>
  <c r="R27" i="8" s="1"/>
  <c r="O27" i="8"/>
  <c r="T27" i="8"/>
  <c r="V27" i="8"/>
  <c r="I28" i="8"/>
  <c r="L28" i="8"/>
  <c r="R28" i="8" s="1"/>
  <c r="O28" i="8"/>
  <c r="T28" i="8"/>
  <c r="V28" i="8"/>
  <c r="I29" i="8"/>
  <c r="L29" i="8"/>
  <c r="R29" i="8" s="1"/>
  <c r="O29" i="8"/>
  <c r="T29" i="8"/>
  <c r="V29" i="8"/>
  <c r="I30" i="8"/>
  <c r="L30" i="8"/>
  <c r="R30" i="8" s="1"/>
  <c r="O30" i="8"/>
  <c r="T30" i="8"/>
  <c r="V30" i="8"/>
  <c r="I31" i="8"/>
  <c r="L31" i="8"/>
  <c r="O31" i="8"/>
  <c r="T31" i="8"/>
  <c r="V31" i="8"/>
  <c r="I32" i="8"/>
  <c r="L32" i="8"/>
  <c r="R32" i="8" s="1"/>
  <c r="O32" i="8"/>
  <c r="T32" i="8"/>
  <c r="V32" i="8"/>
  <c r="I33" i="8"/>
  <c r="L33" i="8"/>
  <c r="R33" i="8" s="1"/>
  <c r="O33" i="8"/>
  <c r="T33" i="8"/>
  <c r="V33" i="8"/>
  <c r="I34" i="8"/>
  <c r="L34" i="8"/>
  <c r="R34" i="8" s="1"/>
  <c r="O34" i="8"/>
  <c r="T34" i="8"/>
  <c r="V34" i="8"/>
  <c r="I35" i="8"/>
  <c r="L35" i="8"/>
  <c r="R35" i="8" s="1"/>
  <c r="O35" i="8"/>
  <c r="T35" i="8"/>
  <c r="V35" i="8"/>
  <c r="I36" i="8"/>
  <c r="L36" i="8"/>
  <c r="R36" i="8" s="1"/>
  <c r="O36" i="8"/>
  <c r="T36" i="8"/>
  <c r="V36" i="8"/>
  <c r="I37" i="8"/>
  <c r="L37" i="8"/>
  <c r="R37" i="8" s="1"/>
  <c r="O37" i="8"/>
  <c r="T37" i="8"/>
  <c r="V37" i="8"/>
  <c r="I38" i="8"/>
  <c r="L38" i="8"/>
  <c r="R38" i="8" s="1"/>
  <c r="O38" i="8"/>
  <c r="T38" i="8"/>
  <c r="V38" i="8"/>
  <c r="I39" i="8"/>
  <c r="L39" i="8"/>
  <c r="R39" i="8" s="1"/>
  <c r="O39" i="8"/>
  <c r="T39" i="8"/>
  <c r="V39" i="8"/>
  <c r="I40" i="8"/>
  <c r="L40" i="8"/>
  <c r="R40" i="8" s="1"/>
  <c r="O40" i="8"/>
  <c r="T40" i="8"/>
  <c r="V40" i="8"/>
  <c r="I41" i="8"/>
  <c r="L41" i="8"/>
  <c r="O41" i="8"/>
  <c r="T41" i="8"/>
  <c r="V41" i="8"/>
  <c r="I42" i="8"/>
  <c r="D43" i="8"/>
  <c r="L42" i="8"/>
  <c r="R42" i="8" s="1"/>
  <c r="O42" i="8"/>
  <c r="T42" i="8"/>
  <c r="V42" i="8"/>
  <c r="G3" i="4"/>
  <c r="H3" i="4"/>
  <c r="O3" i="4" s="1"/>
  <c r="I3" i="4"/>
  <c r="P3" i="4" s="1"/>
  <c r="J3" i="4"/>
  <c r="Q3" i="4" s="1"/>
  <c r="M3" i="4"/>
  <c r="T3" i="4"/>
  <c r="G4" i="4"/>
  <c r="H4" i="4"/>
  <c r="I4" i="4"/>
  <c r="P4" i="4" s="1"/>
  <c r="J4" i="4"/>
  <c r="Q4" i="4" s="1"/>
  <c r="M4" i="4"/>
  <c r="T4" i="4"/>
  <c r="G5" i="4"/>
  <c r="H5" i="4"/>
  <c r="O5" i="4" s="1"/>
  <c r="I5" i="4"/>
  <c r="P5" i="4" s="1"/>
  <c r="J5" i="4"/>
  <c r="Q5" i="4" s="1"/>
  <c r="M5" i="4"/>
  <c r="T5" i="4"/>
  <c r="G6" i="4"/>
  <c r="H6" i="4"/>
  <c r="O6" i="4" s="1"/>
  <c r="I6" i="4"/>
  <c r="P6" i="4" s="1"/>
  <c r="J6" i="4"/>
  <c r="Q6" i="4" s="1"/>
  <c r="M6" i="4"/>
  <c r="T6" i="4"/>
  <c r="G7" i="4"/>
  <c r="H7" i="4"/>
  <c r="O7" i="4" s="1"/>
  <c r="I7" i="4"/>
  <c r="J7" i="4"/>
  <c r="Q7" i="4" s="1"/>
  <c r="M7" i="4"/>
  <c r="T7" i="4"/>
  <c r="G8" i="4"/>
  <c r="H8" i="4"/>
  <c r="I8" i="4"/>
  <c r="P8" i="4" s="1"/>
  <c r="J8" i="4"/>
  <c r="Q8" i="4" s="1"/>
  <c r="M8" i="4"/>
  <c r="T8" i="4"/>
  <c r="G9" i="4"/>
  <c r="H9" i="4"/>
  <c r="O9" i="4" s="1"/>
  <c r="I9" i="4"/>
  <c r="J9" i="4"/>
  <c r="Q9" i="4" s="1"/>
  <c r="M9" i="4"/>
  <c r="T9" i="4"/>
  <c r="G10" i="4"/>
  <c r="H10" i="4"/>
  <c r="I10" i="4"/>
  <c r="P10" i="4" s="1"/>
  <c r="J10" i="4"/>
  <c r="Q10" i="4" s="1"/>
  <c r="M10" i="4"/>
  <c r="T10" i="4"/>
  <c r="G11" i="4"/>
  <c r="H11" i="4"/>
  <c r="O11" i="4" s="1"/>
  <c r="I11" i="4"/>
  <c r="J11" i="4"/>
  <c r="Q11" i="4" s="1"/>
  <c r="M11" i="4"/>
  <c r="T11" i="4"/>
  <c r="G12" i="4"/>
  <c r="H12" i="4"/>
  <c r="O12" i="4" s="1"/>
  <c r="I12" i="4"/>
  <c r="P12" i="4" s="1"/>
  <c r="J12" i="4"/>
  <c r="Q12" i="4" s="1"/>
  <c r="M12" i="4"/>
  <c r="T12" i="4"/>
  <c r="G13" i="4"/>
  <c r="H13" i="4"/>
  <c r="O13" i="4" s="1"/>
  <c r="I13" i="4"/>
  <c r="J13" i="4"/>
  <c r="Q13" i="4" s="1"/>
  <c r="M13" i="4"/>
  <c r="T13" i="4"/>
  <c r="G14" i="4"/>
  <c r="H14" i="4"/>
  <c r="O14" i="4" s="1"/>
  <c r="I14" i="4"/>
  <c r="P14" i="4" s="1"/>
  <c r="J14" i="4"/>
  <c r="Q14" i="4" s="1"/>
  <c r="M14" i="4"/>
  <c r="T14" i="4"/>
  <c r="G15" i="4"/>
  <c r="H15" i="4"/>
  <c r="O15" i="4" s="1"/>
  <c r="I15" i="4"/>
  <c r="J15" i="4"/>
  <c r="Q15" i="4" s="1"/>
  <c r="M15" i="4"/>
  <c r="T15" i="4"/>
  <c r="G16" i="4"/>
  <c r="H16" i="4"/>
  <c r="O16" i="4" s="1"/>
  <c r="I16" i="4"/>
  <c r="P16" i="4" s="1"/>
  <c r="J16" i="4"/>
  <c r="Q16" i="4" s="1"/>
  <c r="M16" i="4"/>
  <c r="T16" i="4"/>
  <c r="G17" i="4"/>
  <c r="H17" i="4"/>
  <c r="O17" i="4" s="1"/>
  <c r="I17" i="4"/>
  <c r="J17" i="4"/>
  <c r="Q17" i="4" s="1"/>
  <c r="M17" i="4"/>
  <c r="T17" i="4"/>
  <c r="G18" i="4"/>
  <c r="H18" i="4"/>
  <c r="O18" i="4" s="1"/>
  <c r="I18" i="4"/>
  <c r="P18" i="4" s="1"/>
  <c r="J18" i="4"/>
  <c r="Q18" i="4" s="1"/>
  <c r="M18" i="4"/>
  <c r="T18" i="4"/>
  <c r="G19" i="4"/>
  <c r="H19" i="4"/>
  <c r="O19" i="4" s="1"/>
  <c r="I19" i="4"/>
  <c r="J19" i="4"/>
  <c r="Q19" i="4" s="1"/>
  <c r="M19" i="4"/>
  <c r="T19" i="4"/>
  <c r="G20" i="4"/>
  <c r="H20" i="4"/>
  <c r="O20" i="4" s="1"/>
  <c r="I20" i="4"/>
  <c r="P20" i="4" s="1"/>
  <c r="J20" i="4"/>
  <c r="Q20" i="4" s="1"/>
  <c r="M20" i="4"/>
  <c r="T20" i="4"/>
  <c r="G21" i="4"/>
  <c r="H21" i="4"/>
  <c r="O21" i="4" s="1"/>
  <c r="I21" i="4"/>
  <c r="J21" i="4"/>
  <c r="Q21" i="4" s="1"/>
  <c r="M21" i="4"/>
  <c r="T21" i="4"/>
  <c r="G22" i="4"/>
  <c r="H22" i="4"/>
  <c r="O22" i="4" s="1"/>
  <c r="I22" i="4"/>
  <c r="P22" i="4" s="1"/>
  <c r="J22" i="4"/>
  <c r="Q22" i="4" s="1"/>
  <c r="M22" i="4"/>
  <c r="T22" i="4"/>
  <c r="G23" i="4"/>
  <c r="H23" i="4"/>
  <c r="O23" i="4" s="1"/>
  <c r="I23" i="4"/>
  <c r="J23" i="4"/>
  <c r="Q23" i="4" s="1"/>
  <c r="M23" i="4"/>
  <c r="T23" i="4"/>
  <c r="G24" i="4"/>
  <c r="H24" i="4"/>
  <c r="O24" i="4" s="1"/>
  <c r="I24" i="4"/>
  <c r="P24" i="4" s="1"/>
  <c r="J24" i="4"/>
  <c r="Q24" i="4" s="1"/>
  <c r="M24" i="4"/>
  <c r="T24" i="4"/>
  <c r="G25" i="4"/>
  <c r="H25" i="4"/>
  <c r="O25" i="4" s="1"/>
  <c r="I25" i="4"/>
  <c r="J25" i="4"/>
  <c r="Q25" i="4" s="1"/>
  <c r="M25" i="4"/>
  <c r="T25" i="4"/>
  <c r="G26" i="4"/>
  <c r="H26" i="4"/>
  <c r="I26" i="4"/>
  <c r="P26" i="4" s="1"/>
  <c r="J26" i="4"/>
  <c r="Q26" i="4" s="1"/>
  <c r="M26" i="4"/>
  <c r="T26" i="4"/>
  <c r="G27" i="4"/>
  <c r="H27" i="4"/>
  <c r="O27" i="4" s="1"/>
  <c r="I27" i="4"/>
  <c r="J27" i="4"/>
  <c r="Q27" i="4" s="1"/>
  <c r="M27" i="4"/>
  <c r="T27" i="4"/>
  <c r="G28" i="4"/>
  <c r="H28" i="4"/>
  <c r="O28" i="4" s="1"/>
  <c r="I28" i="4"/>
  <c r="P28" i="4" s="1"/>
  <c r="J28" i="4"/>
  <c r="Q28" i="4" s="1"/>
  <c r="M28" i="4"/>
  <c r="T28" i="4"/>
  <c r="G29" i="4"/>
  <c r="H29" i="4"/>
  <c r="O29" i="4" s="1"/>
  <c r="I29" i="4"/>
  <c r="J29" i="4"/>
  <c r="Q29" i="4" s="1"/>
  <c r="M29" i="4"/>
  <c r="T29" i="4"/>
  <c r="G30" i="4"/>
  <c r="H30" i="4"/>
  <c r="O30" i="4" s="1"/>
  <c r="I30" i="4"/>
  <c r="P30" i="4" s="1"/>
  <c r="J30" i="4"/>
  <c r="Q30" i="4" s="1"/>
  <c r="M30" i="4"/>
  <c r="T30" i="4"/>
  <c r="G31" i="4"/>
  <c r="H31" i="4"/>
  <c r="O31" i="4" s="1"/>
  <c r="I31" i="4"/>
  <c r="J31" i="4"/>
  <c r="Q31" i="4" s="1"/>
  <c r="M31" i="4"/>
  <c r="T31" i="4"/>
  <c r="G32" i="4"/>
  <c r="H32" i="4"/>
  <c r="O32" i="4" s="1"/>
  <c r="I32" i="4"/>
  <c r="P32" i="4" s="1"/>
  <c r="J32" i="4"/>
  <c r="Q32" i="4" s="1"/>
  <c r="M32" i="4"/>
  <c r="T32" i="4"/>
  <c r="G33" i="4"/>
  <c r="H33" i="4"/>
  <c r="O33" i="4" s="1"/>
  <c r="I33" i="4"/>
  <c r="J33" i="4"/>
  <c r="Q33" i="4" s="1"/>
  <c r="M33" i="4"/>
  <c r="T33" i="4"/>
  <c r="G34" i="4"/>
  <c r="H34" i="4"/>
  <c r="I34" i="4"/>
  <c r="P34" i="4" s="1"/>
  <c r="J34" i="4"/>
  <c r="Q34" i="4" s="1"/>
  <c r="M34" i="4"/>
  <c r="T34" i="4"/>
  <c r="G35" i="4"/>
  <c r="H35" i="4"/>
  <c r="O35" i="4" s="1"/>
  <c r="I35" i="4"/>
  <c r="J35" i="4"/>
  <c r="Q35" i="4" s="1"/>
  <c r="M35" i="4"/>
  <c r="T35" i="4"/>
  <c r="G36" i="4"/>
  <c r="H36" i="4"/>
  <c r="O36" i="4" s="1"/>
  <c r="I36" i="4"/>
  <c r="P36" i="4" s="1"/>
  <c r="J36" i="4"/>
  <c r="Q36" i="4" s="1"/>
  <c r="M36" i="4"/>
  <c r="T36" i="4"/>
  <c r="G37" i="4"/>
  <c r="H37" i="4"/>
  <c r="O37" i="4" s="1"/>
  <c r="I37" i="4"/>
  <c r="J37" i="4"/>
  <c r="Q37" i="4" s="1"/>
  <c r="M37" i="4"/>
  <c r="T37" i="4"/>
  <c r="G38" i="4"/>
  <c r="H38" i="4"/>
  <c r="O38" i="4" s="1"/>
  <c r="I38" i="4"/>
  <c r="P38" i="4" s="1"/>
  <c r="J38" i="4"/>
  <c r="Q38" i="4" s="1"/>
  <c r="M38" i="4"/>
  <c r="T38" i="4"/>
  <c r="G39" i="4"/>
  <c r="H39" i="4"/>
  <c r="O39" i="4" s="1"/>
  <c r="I39" i="4"/>
  <c r="J39" i="4"/>
  <c r="Q39" i="4" s="1"/>
  <c r="M39" i="4"/>
  <c r="T39" i="4"/>
  <c r="G40" i="4"/>
  <c r="H40" i="4"/>
  <c r="O40" i="4" s="1"/>
  <c r="I40" i="4"/>
  <c r="P40" i="4" s="1"/>
  <c r="J40" i="4"/>
  <c r="Q40" i="4" s="1"/>
  <c r="M40" i="4"/>
  <c r="T40" i="4"/>
  <c r="G41" i="4"/>
  <c r="H41" i="4"/>
  <c r="O41" i="4" s="1"/>
  <c r="I41" i="4"/>
  <c r="J41" i="4"/>
  <c r="Q41" i="4" s="1"/>
  <c r="M41" i="4"/>
  <c r="T41" i="4"/>
  <c r="G42" i="4"/>
  <c r="H42" i="4"/>
  <c r="I42" i="4"/>
  <c r="P42" i="4" s="1"/>
  <c r="J42" i="4"/>
  <c r="Q42" i="4" s="1"/>
  <c r="M42" i="4"/>
  <c r="T42" i="4"/>
  <c r="L4" i="3"/>
  <c r="M4" i="3"/>
  <c r="W4" i="3"/>
  <c r="Q4" i="3"/>
  <c r="AF4" i="3"/>
  <c r="L5" i="3"/>
  <c r="M5" i="3"/>
  <c r="W5" i="3"/>
  <c r="Y5" i="3" s="1"/>
  <c r="X5" i="3"/>
  <c r="Z5" i="3" s="1"/>
  <c r="AF5" i="3"/>
  <c r="L6" i="3"/>
  <c r="M6" i="3"/>
  <c r="X6" i="3"/>
  <c r="Z6" i="3" s="1"/>
  <c r="W6" i="3"/>
  <c r="Y6" i="3" s="1"/>
  <c r="AF6" i="3"/>
  <c r="L7" i="3"/>
  <c r="M7" i="3"/>
  <c r="W7" i="3"/>
  <c r="X7" i="3"/>
  <c r="Z7" i="3" s="1"/>
  <c r="AF7" i="3"/>
  <c r="L8" i="3"/>
  <c r="M8" i="3"/>
  <c r="W8" i="3"/>
  <c r="Y8" i="3" s="1"/>
  <c r="AF8" i="3"/>
  <c r="L9" i="3"/>
  <c r="M9" i="3"/>
  <c r="X9" i="3"/>
  <c r="Z9" i="3" s="1"/>
  <c r="W9" i="3"/>
  <c r="Y9" i="3" s="1"/>
  <c r="AF9" i="3"/>
  <c r="L10" i="3"/>
  <c r="M10" i="3"/>
  <c r="W10" i="3"/>
  <c r="Y10" i="3" s="1"/>
  <c r="X10" i="3"/>
  <c r="Z10" i="3" s="1"/>
  <c r="AF10" i="3"/>
  <c r="L11" i="3"/>
  <c r="M11" i="3"/>
  <c r="W11" i="3"/>
  <c r="X11" i="3"/>
  <c r="Z11" i="3" s="1"/>
  <c r="AF11" i="3"/>
  <c r="L12" i="3"/>
  <c r="M12" i="3"/>
  <c r="W12" i="3"/>
  <c r="Y12" i="3" s="1"/>
  <c r="X12" i="3"/>
  <c r="Z12" i="3" s="1"/>
  <c r="AF12" i="3"/>
  <c r="L13" i="3"/>
  <c r="M13" i="3"/>
  <c r="X13" i="3"/>
  <c r="Z13" i="3" s="1"/>
  <c r="W13" i="3"/>
  <c r="Y13" i="3" s="1"/>
  <c r="AF13" i="3"/>
  <c r="L14" i="3"/>
  <c r="M14" i="3"/>
  <c r="W14" i="3"/>
  <c r="Y14" i="3" s="1"/>
  <c r="AF14" i="3"/>
  <c r="L15" i="3"/>
  <c r="M15" i="3"/>
  <c r="X15" i="3"/>
  <c r="Z15" i="3" s="1"/>
  <c r="W15" i="3"/>
  <c r="Y15" i="3" s="1"/>
  <c r="AF15" i="3"/>
  <c r="L16" i="3"/>
  <c r="M16" i="3"/>
  <c r="X16" i="3"/>
  <c r="Z16" i="3" s="1"/>
  <c r="W16" i="3"/>
  <c r="Y16" i="3" s="1"/>
  <c r="AF16" i="3"/>
  <c r="L17" i="3"/>
  <c r="M17" i="3"/>
  <c r="X17" i="3"/>
  <c r="Z17" i="3" s="1"/>
  <c r="W17" i="3"/>
  <c r="AF17" i="3"/>
  <c r="L18" i="3"/>
  <c r="M18" i="3"/>
  <c r="W18" i="3"/>
  <c r="Y18" i="3" s="1"/>
  <c r="X18" i="3"/>
  <c r="Z18" i="3" s="1"/>
  <c r="AF18" i="3"/>
  <c r="L19" i="3"/>
  <c r="M19" i="3"/>
  <c r="W19" i="3"/>
  <c r="X19" i="3"/>
  <c r="Z19" i="3" s="1"/>
  <c r="AF19" i="3"/>
  <c r="L20" i="3"/>
  <c r="M20" i="3"/>
  <c r="W20" i="3"/>
  <c r="X20" i="3"/>
  <c r="Z20" i="3" s="1"/>
  <c r="AF20" i="3"/>
  <c r="L21" i="3"/>
  <c r="M21" i="3"/>
  <c r="W21" i="3"/>
  <c r="Y21" i="3" s="1"/>
  <c r="X21" i="3"/>
  <c r="Z21" i="3" s="1"/>
  <c r="AF21" i="3"/>
  <c r="L22" i="3"/>
  <c r="M22" i="3"/>
  <c r="X22" i="3"/>
  <c r="Z22" i="3" s="1"/>
  <c r="W22" i="3"/>
  <c r="Y22" i="3" s="1"/>
  <c r="AF22" i="3"/>
  <c r="L23" i="3"/>
  <c r="M23" i="3"/>
  <c r="W23" i="3"/>
  <c r="X23" i="3"/>
  <c r="Z23" i="3" s="1"/>
  <c r="AF23" i="3"/>
  <c r="L24" i="3"/>
  <c r="M24" i="3"/>
  <c r="X24" i="3"/>
  <c r="Z24" i="3" s="1"/>
  <c r="W24" i="3"/>
  <c r="Y24" i="3" s="1"/>
  <c r="AF24" i="3"/>
  <c r="L25" i="3"/>
  <c r="M25" i="3"/>
  <c r="X25" i="3"/>
  <c r="Z25" i="3" s="1"/>
  <c r="W25" i="3"/>
  <c r="Y25" i="3" s="1"/>
  <c r="AF25" i="3"/>
  <c r="L26" i="3"/>
  <c r="M26" i="3"/>
  <c r="W26" i="3"/>
  <c r="Y26" i="3" s="1"/>
  <c r="X26" i="3"/>
  <c r="Z26" i="3" s="1"/>
  <c r="AF26" i="3"/>
  <c r="L27" i="3"/>
  <c r="M27" i="3"/>
  <c r="W27" i="3"/>
  <c r="X27" i="3"/>
  <c r="Z27" i="3" s="1"/>
  <c r="AF27" i="3"/>
  <c r="L28" i="3"/>
  <c r="M28" i="3"/>
  <c r="W28" i="3"/>
  <c r="X28" i="3"/>
  <c r="Z28" i="3" s="1"/>
  <c r="AF28" i="3"/>
  <c r="L29" i="3"/>
  <c r="M29" i="3"/>
  <c r="W29" i="3"/>
  <c r="Y29" i="3" s="1"/>
  <c r="X29" i="3"/>
  <c r="Z29" i="3" s="1"/>
  <c r="AF29" i="3"/>
  <c r="L30" i="3"/>
  <c r="M30" i="3"/>
  <c r="X30" i="3"/>
  <c r="Z30" i="3" s="1"/>
  <c r="W30" i="3"/>
  <c r="Y30" i="3" s="1"/>
  <c r="AF30" i="3"/>
  <c r="L31" i="3"/>
  <c r="M31" i="3"/>
  <c r="X31" i="3"/>
  <c r="Z31" i="3" s="1"/>
  <c r="W31" i="3"/>
  <c r="Y31" i="3" s="1"/>
  <c r="AF31" i="3"/>
  <c r="L32" i="3"/>
  <c r="M32" i="3"/>
  <c r="W32" i="3"/>
  <c r="X32" i="3"/>
  <c r="Z32" i="3" s="1"/>
  <c r="AF32" i="3"/>
  <c r="L33" i="3"/>
  <c r="M33" i="3"/>
  <c r="W33" i="3"/>
  <c r="Y33" i="3" s="1"/>
  <c r="X33" i="3"/>
  <c r="Z33" i="3" s="1"/>
  <c r="AF33" i="3"/>
  <c r="L34" i="3"/>
  <c r="M34" i="3"/>
  <c r="X34" i="3"/>
  <c r="Z34" i="3" s="1"/>
  <c r="W34" i="3"/>
  <c r="Y34" i="3" s="1"/>
  <c r="AF34" i="3"/>
  <c r="L35" i="3"/>
  <c r="M35" i="3"/>
  <c r="X35" i="3"/>
  <c r="Z35" i="3" s="1"/>
  <c r="W35" i="3"/>
  <c r="Y35" i="3" s="1"/>
  <c r="AF35" i="3"/>
  <c r="L36" i="3"/>
  <c r="M36" i="3"/>
  <c r="W36" i="3"/>
  <c r="X36" i="3"/>
  <c r="Z36" i="3" s="1"/>
  <c r="AF36" i="3"/>
  <c r="L37" i="3"/>
  <c r="M37" i="3"/>
  <c r="W37" i="3"/>
  <c r="Y37" i="3" s="1"/>
  <c r="X37" i="3"/>
  <c r="Z37" i="3" s="1"/>
  <c r="AF37" i="3"/>
  <c r="L38" i="3"/>
  <c r="M38" i="3"/>
  <c r="X38" i="3"/>
  <c r="Z38" i="3" s="1"/>
  <c r="W38" i="3"/>
  <c r="Y38" i="3" s="1"/>
  <c r="AF38" i="3"/>
  <c r="L39" i="3"/>
  <c r="M39" i="3"/>
  <c r="X39" i="3"/>
  <c r="Z39" i="3" s="1"/>
  <c r="W39" i="3"/>
  <c r="Y39" i="3" s="1"/>
  <c r="AF39" i="3"/>
  <c r="L40" i="3"/>
  <c r="M40" i="3"/>
  <c r="W40" i="3"/>
  <c r="X40" i="3"/>
  <c r="Z40" i="3" s="1"/>
  <c r="AF40" i="3"/>
  <c r="L41" i="3"/>
  <c r="M41" i="3"/>
  <c r="W41" i="3"/>
  <c r="X41" i="3"/>
  <c r="Z41" i="3" s="1"/>
  <c r="AF41" i="3"/>
  <c r="L42" i="3"/>
  <c r="M42" i="3"/>
  <c r="W42" i="3"/>
  <c r="Y42" i="3" s="1"/>
  <c r="X42" i="3"/>
  <c r="Z42" i="3" s="1"/>
  <c r="AF42" i="3"/>
  <c r="L43" i="3"/>
  <c r="M43" i="3"/>
  <c r="W43" i="3"/>
  <c r="X43" i="3"/>
  <c r="Z43" i="3" s="1"/>
  <c r="AF43" i="3"/>
  <c r="L44" i="3"/>
  <c r="M44" i="3"/>
  <c r="W44" i="3"/>
  <c r="Y44" i="3" s="1"/>
  <c r="X44" i="3"/>
  <c r="Z44" i="3" s="1"/>
  <c r="AF44" i="3"/>
  <c r="L45" i="3"/>
  <c r="M45" i="3"/>
  <c r="W45" i="3"/>
  <c r="Y45" i="3" s="1"/>
  <c r="X45" i="3"/>
  <c r="Z45" i="3" s="1"/>
  <c r="AF45" i="3"/>
  <c r="L46" i="3"/>
  <c r="M46" i="3"/>
  <c r="W46" i="3"/>
  <c r="Y46" i="3" s="1"/>
  <c r="X46" i="3"/>
  <c r="Z46" i="3" s="1"/>
  <c r="AF46" i="3"/>
  <c r="L47" i="3"/>
  <c r="M47" i="3"/>
  <c r="W47" i="3"/>
  <c r="Y47" i="3" s="1"/>
  <c r="X47" i="3"/>
  <c r="Z47" i="3" s="1"/>
  <c r="AF47" i="3"/>
  <c r="L48" i="3"/>
  <c r="M48" i="3"/>
  <c r="W48" i="3"/>
  <c r="Y48" i="3" s="1"/>
  <c r="X48" i="3"/>
  <c r="Z48" i="3" s="1"/>
  <c r="AF48" i="3"/>
  <c r="L49" i="3"/>
  <c r="M49" i="3"/>
  <c r="W49" i="3"/>
  <c r="Y49" i="3" s="1"/>
  <c r="X49" i="3"/>
  <c r="Z49" i="3" s="1"/>
  <c r="AF49" i="3"/>
  <c r="L50" i="3"/>
  <c r="M50" i="3"/>
  <c r="X50" i="3"/>
  <c r="Z50" i="3" s="1"/>
  <c r="W50" i="3"/>
  <c r="Y50" i="3" s="1"/>
  <c r="AF50" i="3"/>
  <c r="L51" i="3"/>
  <c r="M51" i="3"/>
  <c r="W51" i="3"/>
  <c r="Y51" i="3" s="1"/>
  <c r="X51" i="3"/>
  <c r="Z51" i="3" s="1"/>
  <c r="AF51" i="3"/>
  <c r="L52" i="3"/>
  <c r="M52" i="3"/>
  <c r="W52" i="3"/>
  <c r="X52" i="3"/>
  <c r="Z52" i="3" s="1"/>
  <c r="AF52" i="3"/>
  <c r="L53" i="3"/>
  <c r="M53" i="3"/>
  <c r="W53" i="3"/>
  <c r="Y53" i="3" s="1"/>
  <c r="X53" i="3"/>
  <c r="Z53" i="3" s="1"/>
  <c r="AF53" i="3"/>
  <c r="L54" i="3"/>
  <c r="M54" i="3"/>
  <c r="W54" i="3"/>
  <c r="X54" i="3"/>
  <c r="Z54" i="3" s="1"/>
  <c r="AF54" i="3"/>
  <c r="L55" i="3"/>
  <c r="M55" i="3"/>
  <c r="X55" i="3"/>
  <c r="Z55" i="3" s="1"/>
  <c r="W55" i="3"/>
  <c r="Y55" i="3" s="1"/>
  <c r="AF55" i="3"/>
  <c r="L56" i="3"/>
  <c r="M56" i="3"/>
  <c r="W56" i="3"/>
  <c r="X56" i="3"/>
  <c r="Z56" i="3" s="1"/>
  <c r="AF56" i="3"/>
  <c r="L57" i="3"/>
  <c r="M57" i="3"/>
  <c r="W57" i="3"/>
  <c r="X57" i="3"/>
  <c r="Z57" i="3" s="1"/>
  <c r="AF57" i="3"/>
  <c r="L58" i="3"/>
  <c r="M58" i="3"/>
  <c r="W58" i="3"/>
  <c r="X58" i="3"/>
  <c r="Z58" i="3" s="1"/>
  <c r="AF58" i="3"/>
  <c r="L59" i="3"/>
  <c r="M59" i="3"/>
  <c r="X59" i="3"/>
  <c r="Z59" i="3" s="1"/>
  <c r="W59" i="3"/>
  <c r="Y59" i="3" s="1"/>
  <c r="AF59" i="3"/>
  <c r="L60" i="3"/>
  <c r="M60" i="3"/>
  <c r="W60" i="3"/>
  <c r="Y60" i="3" s="1"/>
  <c r="X60" i="3"/>
  <c r="Z60" i="3" s="1"/>
  <c r="AF60" i="3"/>
  <c r="L61" i="3"/>
  <c r="M61" i="3"/>
  <c r="W61" i="3"/>
  <c r="X61" i="3"/>
  <c r="Z61" i="3" s="1"/>
  <c r="AF61" i="3"/>
  <c r="L62" i="3"/>
  <c r="M62" i="3"/>
  <c r="W62" i="3"/>
  <c r="X62" i="3"/>
  <c r="Z62" i="3" s="1"/>
  <c r="AF62" i="3"/>
  <c r="L63" i="3"/>
  <c r="M63" i="3"/>
  <c r="W63" i="3"/>
  <c r="X63" i="3"/>
  <c r="Z63" i="3" s="1"/>
  <c r="AF63" i="3"/>
  <c r="L64" i="3"/>
  <c r="M64" i="3"/>
  <c r="W64" i="3"/>
  <c r="Y64" i="3" s="1"/>
  <c r="AF64" i="3"/>
  <c r="L65" i="3"/>
  <c r="M65" i="3"/>
  <c r="W65" i="3"/>
  <c r="Y65" i="3" s="1"/>
  <c r="AF65" i="3"/>
  <c r="L66" i="3"/>
  <c r="M66" i="3"/>
  <c r="W66" i="3"/>
  <c r="Y66" i="3" s="1"/>
  <c r="AF66" i="3"/>
  <c r="L67" i="3"/>
  <c r="M67" i="3"/>
  <c r="W67" i="3"/>
  <c r="Y67" i="3" s="1"/>
  <c r="AF67" i="3"/>
  <c r="L68" i="3"/>
  <c r="M68" i="3"/>
  <c r="W68" i="3"/>
  <c r="Y68" i="3" s="1"/>
  <c r="AF68" i="3"/>
  <c r="L69" i="3"/>
  <c r="M69" i="3"/>
  <c r="W69" i="3"/>
  <c r="Y69" i="3" s="1"/>
  <c r="AF69" i="3"/>
  <c r="L70" i="3"/>
  <c r="M70" i="3"/>
  <c r="W70" i="3"/>
  <c r="Y70" i="3" s="1"/>
  <c r="AF70" i="3"/>
  <c r="L71" i="3"/>
  <c r="M71" i="3"/>
  <c r="W71" i="3"/>
  <c r="Y71" i="3" s="1"/>
  <c r="AF71" i="3"/>
  <c r="L72" i="3"/>
  <c r="M72" i="3"/>
  <c r="W72" i="3"/>
  <c r="Y72" i="3" s="1"/>
  <c r="AF72" i="3"/>
  <c r="L73" i="3"/>
  <c r="M73" i="3"/>
  <c r="W73" i="3"/>
  <c r="Y73" i="3" s="1"/>
  <c r="AF73" i="3"/>
  <c r="L74" i="3"/>
  <c r="M74" i="3"/>
  <c r="AF74" i="3"/>
  <c r="L75" i="3"/>
  <c r="M75" i="3"/>
  <c r="AF75" i="3"/>
  <c r="L76" i="3"/>
  <c r="M76" i="3"/>
  <c r="AF76" i="3"/>
  <c r="L77" i="3"/>
  <c r="M77" i="3"/>
  <c r="AF77" i="3"/>
  <c r="L78" i="3"/>
  <c r="M78" i="3"/>
  <c r="AF78" i="3"/>
  <c r="L79" i="3"/>
  <c r="M79" i="3"/>
  <c r="AF79" i="3"/>
  <c r="L80" i="3"/>
  <c r="M80" i="3"/>
  <c r="AF80" i="3"/>
  <c r="L81" i="3"/>
  <c r="M81" i="3"/>
  <c r="AF81" i="3"/>
  <c r="L82" i="3"/>
  <c r="M82" i="3"/>
  <c r="AF82" i="3"/>
  <c r="L83" i="3"/>
  <c r="M83" i="3"/>
  <c r="AF83" i="3"/>
  <c r="L84" i="3"/>
  <c r="M84" i="3"/>
  <c r="AF84" i="3"/>
  <c r="L85" i="3"/>
  <c r="M85" i="3"/>
  <c r="W85" i="3"/>
  <c r="AF85" i="3"/>
  <c r="L86" i="3"/>
  <c r="M86" i="3"/>
  <c r="W86" i="3"/>
  <c r="AF86" i="3"/>
  <c r="L87" i="3"/>
  <c r="M87" i="3"/>
  <c r="W87" i="3"/>
  <c r="AF87" i="3"/>
  <c r="L88" i="3"/>
  <c r="M88" i="3"/>
  <c r="W88" i="3"/>
  <c r="AF88" i="3"/>
  <c r="L89" i="3"/>
  <c r="M89" i="3"/>
  <c r="W89" i="3"/>
  <c r="AF89" i="3"/>
  <c r="L90" i="3"/>
  <c r="M90" i="3"/>
  <c r="W90" i="3"/>
  <c r="AF90" i="3"/>
  <c r="L91" i="3"/>
  <c r="M91" i="3"/>
  <c r="W91" i="3"/>
  <c r="AF91" i="3"/>
  <c r="L92" i="3"/>
  <c r="M92" i="3"/>
  <c r="W92" i="3"/>
  <c r="X92" i="3"/>
  <c r="Z92" i="3" s="1"/>
  <c r="AF92" i="3"/>
  <c r="L93" i="3"/>
  <c r="M93" i="3"/>
  <c r="W93" i="3"/>
  <c r="X93" i="3"/>
  <c r="Z93" i="3" s="1"/>
  <c r="AF93" i="3"/>
  <c r="L94" i="3"/>
  <c r="M94" i="3"/>
  <c r="W94" i="3"/>
  <c r="AF94" i="3"/>
  <c r="L95" i="3"/>
  <c r="M95" i="3"/>
  <c r="W95" i="3"/>
  <c r="Y95" i="3" s="1"/>
  <c r="X95" i="3"/>
  <c r="Z95" i="3" s="1"/>
  <c r="AF95" i="3"/>
  <c r="L96" i="3"/>
  <c r="M96" i="3"/>
  <c r="W96" i="3"/>
  <c r="X96" i="3"/>
  <c r="Z96" i="3" s="1"/>
  <c r="AF96" i="3"/>
  <c r="L97" i="3"/>
  <c r="M97" i="3"/>
  <c r="W97" i="3"/>
  <c r="X97" i="3"/>
  <c r="Z97" i="3" s="1"/>
  <c r="AF97" i="3"/>
  <c r="L98" i="3"/>
  <c r="M98" i="3"/>
  <c r="W98" i="3"/>
  <c r="AF98" i="3"/>
  <c r="L99" i="3"/>
  <c r="M99" i="3"/>
  <c r="W99" i="3"/>
  <c r="Y99" i="3" s="1"/>
  <c r="X99" i="3"/>
  <c r="Z99" i="3" s="1"/>
  <c r="AF99" i="3"/>
  <c r="L100" i="3"/>
  <c r="M100" i="3"/>
  <c r="W100" i="3"/>
  <c r="X100" i="3"/>
  <c r="Z100" i="3" s="1"/>
  <c r="AF100" i="3"/>
  <c r="L101" i="3"/>
  <c r="M101" i="3"/>
  <c r="W101" i="3"/>
  <c r="X101" i="3"/>
  <c r="Z101" i="3" s="1"/>
  <c r="AF101" i="3"/>
  <c r="L102" i="3"/>
  <c r="M102" i="3"/>
  <c r="W102" i="3"/>
  <c r="AF102" i="3"/>
  <c r="L103" i="3"/>
  <c r="M103" i="3"/>
  <c r="W103" i="3"/>
  <c r="T103" i="3"/>
  <c r="X103" i="3"/>
  <c r="Z103" i="3" s="1"/>
  <c r="AF103" i="3"/>
  <c r="L104" i="3"/>
  <c r="M104" i="3"/>
  <c r="W104" i="3"/>
  <c r="Y104" i="3" s="1"/>
  <c r="X104" i="3"/>
  <c r="Z104" i="3" s="1"/>
  <c r="AF104" i="3"/>
  <c r="L105" i="3"/>
  <c r="M105" i="3"/>
  <c r="W105" i="3"/>
  <c r="Y105" i="3" s="1"/>
  <c r="AF105" i="3"/>
  <c r="L106" i="3"/>
  <c r="M106" i="3"/>
  <c r="X106" i="3"/>
  <c r="Z106" i="3" s="1"/>
  <c r="W106" i="3"/>
  <c r="Y106" i="3" s="1"/>
  <c r="AF106" i="3"/>
  <c r="L107" i="3"/>
  <c r="M107" i="3"/>
  <c r="W107" i="3"/>
  <c r="Y107" i="3" s="1"/>
  <c r="AF107" i="3"/>
  <c r="L108" i="3"/>
  <c r="M108" i="3"/>
  <c r="W108" i="3"/>
  <c r="Y108" i="3" s="1"/>
  <c r="AF108" i="3"/>
  <c r="L109" i="3"/>
  <c r="M109" i="3"/>
  <c r="W109" i="3"/>
  <c r="Y109" i="3" s="1"/>
  <c r="AF109" i="3"/>
  <c r="L110" i="3"/>
  <c r="M110" i="3"/>
  <c r="X110" i="3"/>
  <c r="Z110" i="3" s="1"/>
  <c r="W110" i="3"/>
  <c r="Y110" i="3" s="1"/>
  <c r="AF110" i="3"/>
  <c r="L111" i="3"/>
  <c r="M111" i="3"/>
  <c r="X111" i="3"/>
  <c r="Z111" i="3" s="1"/>
  <c r="W111" i="3"/>
  <c r="Y111" i="3" s="1"/>
  <c r="AF111" i="3"/>
  <c r="L112" i="3"/>
  <c r="M112" i="3"/>
  <c r="W112" i="3"/>
  <c r="Y112" i="3" s="1"/>
  <c r="AF112" i="3"/>
  <c r="L113" i="3"/>
  <c r="M113" i="3"/>
  <c r="W113" i="3"/>
  <c r="Y113" i="3" s="1"/>
  <c r="AF113" i="3"/>
  <c r="L114" i="3"/>
  <c r="M114" i="3"/>
  <c r="W114" i="3"/>
  <c r="Y114" i="3" s="1"/>
  <c r="AF114" i="3"/>
  <c r="L115" i="3"/>
  <c r="M115" i="3"/>
  <c r="W115" i="3"/>
  <c r="Y115" i="3" s="1"/>
  <c r="AF115" i="3"/>
  <c r="L116" i="3"/>
  <c r="M116" i="3"/>
  <c r="W116" i="3"/>
  <c r="Y116" i="3" s="1"/>
  <c r="AF116" i="3"/>
  <c r="L117" i="3"/>
  <c r="M117" i="3"/>
  <c r="W117" i="3"/>
  <c r="Y117" i="3" s="1"/>
  <c r="AF117" i="3"/>
  <c r="L118" i="3"/>
  <c r="M118" i="3"/>
  <c r="W118" i="3"/>
  <c r="Y118" i="3" s="1"/>
  <c r="AF118" i="3"/>
  <c r="L119" i="3"/>
  <c r="M119" i="3"/>
  <c r="W119" i="3"/>
  <c r="Y119" i="3" s="1"/>
  <c r="AF119" i="3"/>
  <c r="L120" i="3"/>
  <c r="M120" i="3"/>
  <c r="W120" i="3"/>
  <c r="Y120" i="3" s="1"/>
  <c r="AF120" i="3"/>
  <c r="L121" i="3"/>
  <c r="M121" i="3"/>
  <c r="W121" i="3"/>
  <c r="Y121" i="3" s="1"/>
  <c r="AF121" i="3"/>
  <c r="L122" i="3"/>
  <c r="M122" i="3"/>
  <c r="W122" i="3"/>
  <c r="Y122" i="3" s="1"/>
  <c r="AF122" i="3"/>
  <c r="L123" i="3"/>
  <c r="M123" i="3"/>
  <c r="W123" i="3"/>
  <c r="AF123" i="3"/>
  <c r="L124" i="3"/>
  <c r="M124" i="3"/>
  <c r="W124" i="3"/>
  <c r="Y124" i="3" s="1"/>
  <c r="X124" i="3"/>
  <c r="Z124" i="3" s="1"/>
  <c r="AF124" i="3"/>
  <c r="L125" i="3"/>
  <c r="M125" i="3"/>
  <c r="W125" i="3"/>
  <c r="Y125" i="3" s="1"/>
  <c r="AF125" i="3"/>
  <c r="L126" i="3"/>
  <c r="M126" i="3"/>
  <c r="W126" i="3"/>
  <c r="Y126" i="3" s="1"/>
  <c r="X126" i="3"/>
  <c r="Z126" i="3" s="1"/>
  <c r="AF126" i="3"/>
  <c r="L127" i="3"/>
  <c r="M127" i="3"/>
  <c r="W127" i="3"/>
  <c r="Y127" i="3" s="1"/>
  <c r="AF127" i="3"/>
  <c r="L128" i="3"/>
  <c r="M128" i="3"/>
  <c r="W128" i="3"/>
  <c r="Y128" i="3" s="1"/>
  <c r="X128" i="3"/>
  <c r="Z128" i="3" s="1"/>
  <c r="AF128" i="3"/>
  <c r="L129" i="3"/>
  <c r="M129" i="3"/>
  <c r="W129" i="3"/>
  <c r="Y129" i="3" s="1"/>
  <c r="AF129" i="3"/>
  <c r="L130" i="3"/>
  <c r="M130" i="3"/>
  <c r="W130" i="3"/>
  <c r="Y130" i="3" s="1"/>
  <c r="X130" i="3"/>
  <c r="Z130" i="3" s="1"/>
  <c r="AF130" i="3"/>
  <c r="L131" i="3"/>
  <c r="M131" i="3"/>
  <c r="W131" i="3"/>
  <c r="AF131" i="3"/>
  <c r="L132" i="3"/>
  <c r="M132" i="3"/>
  <c r="W132" i="3"/>
  <c r="Y132" i="3" s="1"/>
  <c r="X132" i="3"/>
  <c r="Z132" i="3" s="1"/>
  <c r="AF132" i="3"/>
  <c r="L133" i="3"/>
  <c r="M133" i="3"/>
  <c r="W133" i="3"/>
  <c r="Y133" i="3" s="1"/>
  <c r="AF133" i="3"/>
  <c r="L134" i="3"/>
  <c r="M134" i="3"/>
  <c r="W134" i="3"/>
  <c r="Y134" i="3" s="1"/>
  <c r="X134" i="3"/>
  <c r="Z134" i="3" s="1"/>
  <c r="AF134" i="3"/>
  <c r="L135" i="3"/>
  <c r="M135" i="3"/>
  <c r="AF135" i="3"/>
  <c r="L136" i="3"/>
  <c r="M136" i="3"/>
  <c r="AF136" i="3"/>
  <c r="L137" i="3"/>
  <c r="M137" i="3"/>
  <c r="AF137" i="3"/>
  <c r="L138" i="3"/>
  <c r="M138" i="3"/>
  <c r="AF138" i="3"/>
  <c r="L139" i="3"/>
  <c r="M139" i="3"/>
  <c r="AF139" i="3"/>
  <c r="L140" i="3"/>
  <c r="M140" i="3"/>
  <c r="AF140" i="3"/>
  <c r="L141" i="3"/>
  <c r="M141" i="3"/>
  <c r="AF141" i="3"/>
  <c r="L142" i="3"/>
  <c r="M142" i="3"/>
  <c r="AF142" i="3"/>
  <c r="L143" i="3"/>
  <c r="M143" i="3"/>
  <c r="AF143" i="3"/>
  <c r="L144" i="3"/>
  <c r="M144" i="3"/>
  <c r="AF144" i="3"/>
  <c r="L145" i="3"/>
  <c r="M145" i="3"/>
  <c r="W145" i="3"/>
  <c r="Y145" i="3" s="1"/>
  <c r="AF145" i="3"/>
  <c r="L146" i="3"/>
  <c r="M146" i="3"/>
  <c r="AF146" i="3"/>
  <c r="L147" i="3"/>
  <c r="M147" i="3"/>
  <c r="W147" i="3"/>
  <c r="Y147" i="3" s="1"/>
  <c r="AF147" i="3"/>
  <c r="L148" i="3"/>
  <c r="M148" i="3"/>
  <c r="W148" i="3"/>
  <c r="Y148" i="3" s="1"/>
  <c r="AF148" i="3"/>
  <c r="L149" i="3"/>
  <c r="M149" i="3"/>
  <c r="AF149" i="3"/>
  <c r="L150" i="3"/>
  <c r="M150" i="3"/>
  <c r="AF150" i="3"/>
  <c r="L151" i="3"/>
  <c r="M151" i="3"/>
  <c r="W151" i="3"/>
  <c r="Y151" i="3" s="1"/>
  <c r="AF151" i="3"/>
  <c r="L152" i="3"/>
  <c r="M152" i="3"/>
  <c r="W152" i="3"/>
  <c r="Y152" i="3" s="1"/>
  <c r="AF152" i="3"/>
  <c r="L153" i="3"/>
  <c r="M153" i="3"/>
  <c r="AF153" i="3"/>
  <c r="L154" i="3"/>
  <c r="M154" i="3"/>
  <c r="AF154" i="3"/>
  <c r="L155" i="3"/>
  <c r="M155" i="3"/>
  <c r="AF155" i="3"/>
  <c r="L156" i="3"/>
  <c r="M156" i="3"/>
  <c r="AF156" i="3"/>
  <c r="L157" i="3"/>
  <c r="M157" i="3"/>
  <c r="AF157" i="3"/>
  <c r="L158" i="3"/>
  <c r="M158" i="3"/>
  <c r="AF158" i="3"/>
  <c r="L159" i="3"/>
  <c r="M159" i="3"/>
  <c r="AF159" i="3"/>
  <c r="L160" i="3"/>
  <c r="M160" i="3"/>
  <c r="AF160" i="3"/>
  <c r="L161" i="3"/>
  <c r="M161" i="3"/>
  <c r="AF161" i="3"/>
  <c r="L162" i="3"/>
  <c r="M162" i="3"/>
  <c r="AF162" i="3"/>
  <c r="L163" i="3"/>
  <c r="M163" i="3"/>
  <c r="AF163" i="3"/>
  <c r="L164" i="3"/>
  <c r="M164" i="3"/>
  <c r="AF164" i="3"/>
  <c r="L165" i="3"/>
  <c r="M165" i="3"/>
  <c r="W165" i="3"/>
  <c r="Y165" i="3" s="1"/>
  <c r="AF165" i="3"/>
  <c r="L166" i="3"/>
  <c r="M166" i="3"/>
  <c r="AF166" i="3"/>
  <c r="L167" i="3"/>
  <c r="M167" i="3"/>
  <c r="AF167" i="3"/>
  <c r="L168" i="3"/>
  <c r="M168" i="3"/>
  <c r="AF168" i="3"/>
  <c r="L169" i="3"/>
  <c r="M169" i="3"/>
  <c r="AF169" i="3"/>
  <c r="L170" i="3"/>
  <c r="M170" i="3"/>
  <c r="W170" i="3"/>
  <c r="Y170" i="3" s="1"/>
  <c r="X170" i="3"/>
  <c r="Z170" i="3" s="1"/>
  <c r="AF170" i="3"/>
  <c r="L171" i="3"/>
  <c r="M171" i="3"/>
  <c r="AF171" i="3"/>
  <c r="L172" i="3"/>
  <c r="M172" i="3"/>
  <c r="AF172" i="3"/>
  <c r="L173" i="3"/>
  <c r="M173" i="3"/>
  <c r="AF173" i="3"/>
  <c r="L174" i="3"/>
  <c r="M174" i="3"/>
  <c r="W174" i="3"/>
  <c r="Y174" i="3" s="1"/>
  <c r="AF174" i="3"/>
  <c r="L175" i="3"/>
  <c r="M175" i="3"/>
  <c r="AF175" i="3"/>
  <c r="L176" i="3"/>
  <c r="M176" i="3"/>
  <c r="W176" i="3"/>
  <c r="Y176" i="3" s="1"/>
  <c r="AF176" i="3"/>
  <c r="L177" i="3"/>
  <c r="M177" i="3"/>
  <c r="W177" i="3"/>
  <c r="Y177" i="3" s="1"/>
  <c r="AF177" i="3"/>
  <c r="L178" i="3"/>
  <c r="M178" i="3"/>
  <c r="W178" i="3"/>
  <c r="Y178" i="3" s="1"/>
  <c r="AF178" i="3"/>
  <c r="L179" i="3"/>
  <c r="M179" i="3"/>
  <c r="AF179" i="3"/>
  <c r="L180" i="3"/>
  <c r="M180" i="3"/>
  <c r="AF180" i="3"/>
  <c r="L181" i="3"/>
  <c r="M181" i="3"/>
  <c r="AF181" i="3"/>
  <c r="L182" i="3"/>
  <c r="M182" i="3"/>
  <c r="AF182" i="3"/>
  <c r="L183" i="3"/>
  <c r="M183" i="3"/>
  <c r="AF183" i="3"/>
  <c r="L184" i="3"/>
  <c r="M184" i="3"/>
  <c r="AF184" i="3"/>
  <c r="L185" i="3"/>
  <c r="M185" i="3"/>
  <c r="W185" i="3"/>
  <c r="Y185" i="3" s="1"/>
  <c r="AF185" i="3"/>
  <c r="L186" i="3"/>
  <c r="M186" i="3"/>
  <c r="X186" i="3"/>
  <c r="Z186" i="3" s="1"/>
  <c r="AF186" i="3"/>
  <c r="L187" i="3"/>
  <c r="M187" i="3"/>
  <c r="AF187" i="3"/>
  <c r="L188" i="3"/>
  <c r="M188" i="3"/>
  <c r="AF188" i="3"/>
  <c r="L189" i="3"/>
  <c r="M189" i="3"/>
  <c r="AF189" i="3"/>
  <c r="L190" i="3"/>
  <c r="M190" i="3"/>
  <c r="W190" i="3"/>
  <c r="Y190" i="3" s="1"/>
  <c r="AF190" i="3"/>
  <c r="L191" i="3"/>
  <c r="M191" i="3"/>
  <c r="W191" i="3"/>
  <c r="Y191" i="3" s="1"/>
  <c r="AF191" i="3"/>
  <c r="L192" i="3"/>
  <c r="M192" i="3"/>
  <c r="AF192" i="3"/>
  <c r="L193" i="3"/>
  <c r="M193" i="3"/>
  <c r="AF193" i="3"/>
  <c r="L194" i="3"/>
  <c r="M194" i="3"/>
  <c r="AF194" i="3"/>
  <c r="L195" i="3"/>
  <c r="M195" i="3"/>
  <c r="W195" i="3"/>
  <c r="Y195" i="3" s="1"/>
  <c r="AF195" i="3"/>
  <c r="L196" i="3"/>
  <c r="M196" i="3"/>
  <c r="AF196" i="3"/>
  <c r="L197" i="3"/>
  <c r="M197" i="3"/>
  <c r="X197" i="3"/>
  <c r="Z197" i="3" s="1"/>
  <c r="AF197" i="3"/>
  <c r="L198" i="3"/>
  <c r="M198" i="3"/>
  <c r="W198" i="3"/>
  <c r="AF198" i="3"/>
  <c r="L199" i="3"/>
  <c r="M199" i="3"/>
  <c r="AF199" i="3"/>
  <c r="L200" i="3"/>
  <c r="M200" i="3"/>
  <c r="AF200" i="3"/>
  <c r="L201" i="3"/>
  <c r="M201" i="3"/>
  <c r="W201" i="3"/>
  <c r="AF201" i="3"/>
  <c r="L202" i="3"/>
  <c r="M202" i="3"/>
  <c r="X202" i="3"/>
  <c r="Z202" i="3" s="1"/>
  <c r="AF202" i="3"/>
  <c r="L203" i="3"/>
  <c r="M203" i="3"/>
  <c r="AF203" i="3"/>
  <c r="L204" i="3"/>
  <c r="M204" i="3"/>
  <c r="AF204" i="3"/>
  <c r="L205" i="3"/>
  <c r="M205" i="3"/>
  <c r="W205" i="3"/>
  <c r="Y205" i="3" s="1"/>
  <c r="AF205" i="3"/>
  <c r="L206" i="3"/>
  <c r="M206" i="3"/>
  <c r="W206" i="3"/>
  <c r="X206" i="3"/>
  <c r="Z206" i="3" s="1"/>
  <c r="AF206" i="3"/>
  <c r="L207" i="3"/>
  <c r="M207" i="3"/>
  <c r="W207" i="3"/>
  <c r="Y207" i="3" s="1"/>
  <c r="AF207" i="3"/>
  <c r="L208" i="3"/>
  <c r="M208" i="3"/>
  <c r="W208" i="3"/>
  <c r="Y208" i="3" s="1"/>
  <c r="AF208" i="3"/>
  <c r="L209" i="3"/>
  <c r="M209" i="3"/>
  <c r="AF209" i="3"/>
  <c r="L210" i="3"/>
  <c r="M210" i="3"/>
  <c r="AF210" i="3"/>
  <c r="L211" i="3"/>
  <c r="M211" i="3"/>
  <c r="W211" i="3"/>
  <c r="Y211" i="3" s="1"/>
  <c r="AF211" i="3"/>
  <c r="L212" i="3"/>
  <c r="M212" i="3"/>
  <c r="W212" i="3"/>
  <c r="Y212" i="3" s="1"/>
  <c r="AF212" i="3"/>
  <c r="L213" i="3"/>
  <c r="M213" i="3"/>
  <c r="AF213" i="3"/>
  <c r="L214" i="3"/>
  <c r="M214" i="3"/>
  <c r="W214" i="3"/>
  <c r="Y214" i="3" s="1"/>
  <c r="AF214" i="3"/>
  <c r="L215" i="3"/>
  <c r="M215" i="3"/>
  <c r="W215" i="3"/>
  <c r="Y215" i="3" s="1"/>
  <c r="X215" i="3"/>
  <c r="Z215" i="3" s="1"/>
  <c r="AF215" i="3"/>
  <c r="L216" i="3"/>
  <c r="M216" i="3"/>
  <c r="W216" i="3"/>
  <c r="Y216" i="3" s="1"/>
  <c r="AF216" i="3"/>
  <c r="L217" i="3"/>
  <c r="M217" i="3"/>
  <c r="W217" i="3"/>
  <c r="Y217" i="3" s="1"/>
  <c r="AF217" i="3"/>
  <c r="L218" i="3"/>
  <c r="M218" i="3"/>
  <c r="AF218" i="3"/>
  <c r="L219" i="3"/>
  <c r="M219" i="3"/>
  <c r="AF219" i="3"/>
  <c r="L220" i="3"/>
  <c r="M220" i="3"/>
  <c r="W220" i="3"/>
  <c r="Y220" i="3" s="1"/>
  <c r="AF220" i="3"/>
  <c r="L221" i="3"/>
  <c r="M221" i="3"/>
  <c r="W221" i="3"/>
  <c r="Y221" i="3" s="1"/>
  <c r="AF221" i="3"/>
  <c r="L222" i="3"/>
  <c r="M222" i="3"/>
  <c r="W222" i="3"/>
  <c r="Y222" i="3" s="1"/>
  <c r="AF222" i="3"/>
  <c r="L223" i="3"/>
  <c r="M223" i="3"/>
  <c r="AF223" i="3"/>
  <c r="F224" i="3"/>
  <c r="G224" i="3"/>
  <c r="W224" i="3"/>
  <c r="Y224" i="3" s="1"/>
  <c r="W225" i="3"/>
  <c r="Y225" i="3" s="1"/>
  <c r="X225" i="3"/>
  <c r="W226" i="3"/>
  <c r="Y226" i="3" s="1"/>
  <c r="D12" i="1"/>
  <c r="H20" i="1"/>
  <c r="K20" i="1"/>
  <c r="F31" i="1"/>
  <c r="X122" i="3"/>
  <c r="Z122" i="3" s="1"/>
  <c r="X121" i="3"/>
  <c r="Z121" i="3" s="1"/>
  <c r="T121" i="3"/>
  <c r="X119" i="3"/>
  <c r="Z119" i="3" s="1"/>
  <c r="X118" i="3"/>
  <c r="Z118" i="3" s="1"/>
  <c r="X117" i="3"/>
  <c r="Z117" i="3" s="1"/>
  <c r="T117" i="3"/>
  <c r="X115" i="3"/>
  <c r="Z115" i="3" s="1"/>
  <c r="T115" i="3"/>
  <c r="X113" i="3"/>
  <c r="Z113" i="3" s="1"/>
  <c r="X112" i="3"/>
  <c r="Z112" i="3" s="1"/>
  <c r="T112" i="3"/>
  <c r="T111" i="3"/>
  <c r="T110" i="3"/>
  <c r="X108" i="3"/>
  <c r="Z108" i="3" s="1"/>
  <c r="X107" i="3"/>
  <c r="Z107" i="3" s="1"/>
  <c r="T107" i="3"/>
  <c r="T106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O8" i="4"/>
  <c r="W189" i="3"/>
  <c r="Y189" i="3" s="1"/>
  <c r="W187" i="3"/>
  <c r="Y187" i="3" s="1"/>
  <c r="W183" i="3"/>
  <c r="W181" i="3"/>
  <c r="Y181" i="3" s="1"/>
  <c r="T181" i="3"/>
  <c r="W175" i="3"/>
  <c r="Y175" i="3" s="1"/>
  <c r="W173" i="3"/>
  <c r="Y173" i="3" s="1"/>
  <c r="T173" i="3"/>
  <c r="W171" i="3"/>
  <c r="Y171" i="3" s="1"/>
  <c r="W169" i="3"/>
  <c r="Y169" i="3" s="1"/>
  <c r="T169" i="3"/>
  <c r="W167" i="3"/>
  <c r="Y167" i="3" s="1"/>
  <c r="T167" i="3"/>
  <c r="W188" i="3"/>
  <c r="Y188" i="3" s="1"/>
  <c r="W186" i="3"/>
  <c r="Y186" i="3" s="1"/>
  <c r="W184" i="3"/>
  <c r="Y184" i="3" s="1"/>
  <c r="W182" i="3"/>
  <c r="Y182" i="3" s="1"/>
  <c r="T182" i="3"/>
  <c r="W180" i="3"/>
  <c r="Y180" i="3" s="1"/>
  <c r="W172" i="3"/>
  <c r="Y172" i="3" s="1"/>
  <c r="W166" i="3"/>
  <c r="Y166" i="3" s="1"/>
  <c r="T166" i="3"/>
  <c r="W142" i="3"/>
  <c r="Y142" i="3" s="1"/>
  <c r="T142" i="3"/>
  <c r="W138" i="3"/>
  <c r="Y138" i="3" s="1"/>
  <c r="W136" i="3"/>
  <c r="Y136" i="3" s="1"/>
  <c r="T136" i="3"/>
  <c r="W143" i="3"/>
  <c r="Y143" i="3" s="1"/>
  <c r="T143" i="3"/>
  <c r="W141" i="3"/>
  <c r="Y141" i="3" s="1"/>
  <c r="T141" i="3"/>
  <c r="W139" i="3"/>
  <c r="Y139" i="3" s="1"/>
  <c r="T139" i="3"/>
  <c r="W137" i="3"/>
  <c r="Y137" i="3" s="1"/>
  <c r="T137" i="3"/>
  <c r="W135" i="3"/>
  <c r="Y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W84" i="3"/>
  <c r="Y84" i="3" s="1"/>
  <c r="W82" i="3"/>
  <c r="T82" i="3"/>
  <c r="W80" i="3"/>
  <c r="Y80" i="3" s="1"/>
  <c r="T80" i="3"/>
  <c r="W78" i="3"/>
  <c r="Y78" i="3" s="1"/>
  <c r="T78" i="3"/>
  <c r="W76" i="3"/>
  <c r="Y76" i="3" s="1"/>
  <c r="T76" i="3"/>
  <c r="W74" i="3"/>
  <c r="Y74" i="3" s="1"/>
  <c r="T74" i="3"/>
  <c r="W83" i="3"/>
  <c r="Y83" i="3" s="1"/>
  <c r="T83" i="3"/>
  <c r="W81" i="3"/>
  <c r="Y81" i="3" s="1"/>
  <c r="T81" i="3"/>
  <c r="W79" i="3"/>
  <c r="Y79" i="3" s="1"/>
  <c r="T79" i="3"/>
  <c r="W77" i="3"/>
  <c r="Y77" i="3" s="1"/>
  <c r="T77" i="3"/>
  <c r="W75" i="3"/>
  <c r="Y75" i="3" s="1"/>
  <c r="T75" i="3"/>
  <c r="T73" i="3"/>
  <c r="T72" i="3"/>
  <c r="T71" i="3"/>
  <c r="T70" i="3"/>
  <c r="T69" i="3"/>
  <c r="T68" i="3"/>
  <c r="T67" i="3"/>
  <c r="T66" i="3"/>
  <c r="T65" i="3"/>
  <c r="T64" i="3"/>
  <c r="X189" i="3"/>
  <c r="Z189" i="3" s="1"/>
  <c r="X187" i="3"/>
  <c r="Z187" i="3" s="1"/>
  <c r="X185" i="3"/>
  <c r="Z185" i="3" s="1"/>
  <c r="X183" i="3"/>
  <c r="Z183" i="3" s="1"/>
  <c r="X181" i="3"/>
  <c r="Z181" i="3" s="1"/>
  <c r="X177" i="3"/>
  <c r="Z177" i="3" s="1"/>
  <c r="X175" i="3"/>
  <c r="Z175" i="3" s="1"/>
  <c r="X173" i="3"/>
  <c r="Z173" i="3" s="1"/>
  <c r="X171" i="3"/>
  <c r="Z171" i="3" s="1"/>
  <c r="X169" i="3"/>
  <c r="Z169" i="3" s="1"/>
  <c r="X167" i="3"/>
  <c r="Z167" i="3" s="1"/>
  <c r="W164" i="3"/>
  <c r="Y164" i="3" s="1"/>
  <c r="T164" i="3"/>
  <c r="W163" i="3"/>
  <c r="Y163" i="3" s="1"/>
  <c r="T163" i="3"/>
  <c r="W162" i="3"/>
  <c r="T162" i="3"/>
  <c r="W161" i="3"/>
  <c r="T161" i="3"/>
  <c r="W160" i="3"/>
  <c r="Y160" i="3" s="1"/>
  <c r="T160" i="3"/>
  <c r="W159" i="3"/>
  <c r="Y159" i="3" s="1"/>
  <c r="T159" i="3"/>
  <c r="W158" i="3"/>
  <c r="T158" i="3"/>
  <c r="W157" i="3"/>
  <c r="T157" i="3"/>
  <c r="W156" i="3"/>
  <c r="T156" i="3"/>
  <c r="W155" i="3"/>
  <c r="Y155" i="3" s="1"/>
  <c r="T155" i="3"/>
  <c r="X153" i="3"/>
  <c r="Z153" i="3" s="1"/>
  <c r="X151" i="3"/>
  <c r="Z151" i="3" s="1"/>
  <c r="X149" i="3"/>
  <c r="Z149" i="3" s="1"/>
  <c r="X147" i="3"/>
  <c r="Z147" i="3" s="1"/>
  <c r="X145" i="3"/>
  <c r="Z145" i="3" s="1"/>
  <c r="X133" i="3"/>
  <c r="Z133" i="3" s="1"/>
  <c r="X131" i="3"/>
  <c r="Z131" i="3" s="1"/>
  <c r="X129" i="3"/>
  <c r="Z129" i="3" s="1"/>
  <c r="X127" i="3"/>
  <c r="Z127" i="3" s="1"/>
  <c r="X125" i="3"/>
  <c r="Z125" i="3" s="1"/>
  <c r="X123" i="3"/>
  <c r="Z123" i="3" s="1"/>
  <c r="X84" i="3"/>
  <c r="Z84" i="3" s="1"/>
  <c r="R38" i="6"/>
  <c r="U38" i="6" s="1"/>
  <c r="X214" i="3"/>
  <c r="Z214" i="3" s="1"/>
  <c r="X212" i="3"/>
  <c r="Z212" i="3" s="1"/>
  <c r="X210" i="3"/>
  <c r="Z210" i="3" s="1"/>
  <c r="T206" i="3"/>
  <c r="X204" i="3"/>
  <c r="Z204" i="3" s="1"/>
  <c r="T202" i="3"/>
  <c r="X201" i="3"/>
  <c r="Z201" i="3" s="1"/>
  <c r="X199" i="3"/>
  <c r="Z199" i="3" s="1"/>
  <c r="X198" i="3"/>
  <c r="Z198" i="3" s="1"/>
  <c r="T191" i="3"/>
  <c r="X172" i="3"/>
  <c r="Z172" i="3" s="1"/>
  <c r="X168" i="3"/>
  <c r="Z168" i="3" s="1"/>
  <c r="X164" i="3"/>
  <c r="Z164" i="3" s="1"/>
  <c r="X162" i="3"/>
  <c r="Z162" i="3" s="1"/>
  <c r="X160" i="3"/>
  <c r="Z160" i="3" s="1"/>
  <c r="X158" i="3"/>
  <c r="Z158" i="3" s="1"/>
  <c r="X156" i="3"/>
  <c r="Z156" i="3" s="1"/>
  <c r="X154" i="3"/>
  <c r="Z154" i="3" s="1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X82" i="3"/>
  <c r="Z82" i="3" s="1"/>
  <c r="X80" i="3"/>
  <c r="Z80" i="3" s="1"/>
  <c r="X78" i="3"/>
  <c r="Z78" i="3" s="1"/>
  <c r="X76" i="3"/>
  <c r="Z76" i="3" s="1"/>
  <c r="X74" i="3"/>
  <c r="Z74" i="3" s="1"/>
  <c r="X150" i="3"/>
  <c r="Z150" i="3" s="1"/>
  <c r="X144" i="3"/>
  <c r="Z144" i="3" s="1"/>
  <c r="X143" i="3"/>
  <c r="Z143" i="3" s="1"/>
  <c r="X141" i="3"/>
  <c r="Z141" i="3" s="1"/>
  <c r="X139" i="3"/>
  <c r="Z139" i="3" s="1"/>
  <c r="X137" i="3"/>
  <c r="Z137" i="3" s="1"/>
  <c r="X135" i="3"/>
  <c r="Z135" i="3" s="1"/>
  <c r="W218" i="3"/>
  <c r="Y218" i="3" s="1"/>
  <c r="W210" i="3"/>
  <c r="Y210" i="3" s="1"/>
  <c r="W196" i="3"/>
  <c r="Y196" i="3" s="1"/>
  <c r="T194" i="3"/>
  <c r="W192" i="3"/>
  <c r="Y192" i="3" s="1"/>
  <c r="T220" i="3"/>
  <c r="X179" i="3"/>
  <c r="Z179" i="3" s="1"/>
  <c r="T170" i="3"/>
  <c r="T192" i="3"/>
  <c r="X219" i="3"/>
  <c r="Z219" i="3" s="1"/>
  <c r="X217" i="3"/>
  <c r="Z217" i="3" s="1"/>
  <c r="X213" i="3"/>
  <c r="Z213" i="3" s="1"/>
  <c r="T213" i="3"/>
  <c r="X209" i="3"/>
  <c r="Z209" i="3" s="1"/>
  <c r="X207" i="3"/>
  <c r="Z207" i="3" s="1"/>
  <c r="X203" i="3"/>
  <c r="Z203" i="3" s="1"/>
  <c r="W197" i="3"/>
  <c r="Y197" i="3" s="1"/>
  <c r="T197" i="3"/>
  <c r="X195" i="3"/>
  <c r="Z195" i="3" s="1"/>
  <c r="X191" i="3"/>
  <c r="Z191" i="3" s="1"/>
  <c r="T189" i="3"/>
  <c r="X148" i="3"/>
  <c r="Z148" i="3" s="1"/>
  <c r="T84" i="3"/>
  <c r="T221" i="3"/>
  <c r="T216" i="3"/>
  <c r="X194" i="3"/>
  <c r="Z194" i="3" s="1"/>
  <c r="W193" i="3"/>
  <c r="Y193" i="3" s="1"/>
  <c r="X190" i="3"/>
  <c r="Z190" i="3" s="1"/>
  <c r="T190" i="3"/>
  <c r="T186" i="3"/>
  <c r="X182" i="3"/>
  <c r="Z182" i="3" s="1"/>
  <c r="X178" i="3"/>
  <c r="Z178" i="3" s="1"/>
  <c r="T217" i="3"/>
  <c r="X216" i="3"/>
  <c r="Z216" i="3" s="1"/>
  <c r="W213" i="3"/>
  <c r="Y213" i="3" s="1"/>
  <c r="T210" i="3"/>
  <c r="W204" i="3"/>
  <c r="W202" i="3"/>
  <c r="Y202" i="3" s="1"/>
  <c r="T195" i="3"/>
  <c r="X192" i="3"/>
  <c r="Z192" i="3" s="1"/>
  <c r="X188" i="3"/>
  <c r="Z188" i="3" s="1"/>
  <c r="T188" i="3"/>
  <c r="X184" i="3"/>
  <c r="Z184" i="3" s="1"/>
  <c r="X180" i="3"/>
  <c r="Z180" i="3" s="1"/>
  <c r="T180" i="3"/>
  <c r="W179" i="3"/>
  <c r="Y179" i="3" s="1"/>
  <c r="T165" i="3"/>
  <c r="T178" i="3"/>
  <c r="T177" i="3"/>
  <c r="X174" i="3"/>
  <c r="Z174" i="3" s="1"/>
  <c r="X166" i="3"/>
  <c r="Z166" i="3" s="1"/>
  <c r="X163" i="3"/>
  <c r="Z163" i="3" s="1"/>
  <c r="X161" i="3"/>
  <c r="Z161" i="3" s="1"/>
  <c r="X159" i="3"/>
  <c r="Z159" i="3" s="1"/>
  <c r="X157" i="3"/>
  <c r="Z157" i="3" s="1"/>
  <c r="X155" i="3"/>
  <c r="Z155" i="3" s="1"/>
  <c r="X142" i="3"/>
  <c r="Z142" i="3" s="1"/>
  <c r="X140" i="3"/>
  <c r="Z140" i="3" s="1"/>
  <c r="W223" i="3"/>
  <c r="W219" i="3"/>
  <c r="T219" i="3"/>
  <c r="T215" i="3"/>
  <c r="T212" i="3"/>
  <c r="X211" i="3"/>
  <c r="Z211" i="3" s="1"/>
  <c r="T211" i="3"/>
  <c r="X208" i="3"/>
  <c r="Z208" i="3" s="1"/>
  <c r="T208" i="3"/>
  <c r="X205" i="3"/>
  <c r="Z205" i="3" s="1"/>
  <c r="T205" i="3"/>
  <c r="W199" i="3"/>
  <c r="Y199" i="3" s="1"/>
  <c r="T199" i="3"/>
  <c r="T198" i="3"/>
  <c r="X193" i="3"/>
  <c r="Z193" i="3" s="1"/>
  <c r="X222" i="3"/>
  <c r="Z222" i="3" s="1"/>
  <c r="X218" i="3"/>
  <c r="Z218" i="3" s="1"/>
  <c r="T218" i="3"/>
  <c r="W209" i="3"/>
  <c r="Y209" i="3" s="1"/>
  <c r="T209" i="3"/>
  <c r="W203" i="3"/>
  <c r="Y203" i="3" s="1"/>
  <c r="T203" i="3"/>
  <c r="T201" i="3"/>
  <c r="W200" i="3"/>
  <c r="Y200" i="3" s="1"/>
  <c r="X196" i="3"/>
  <c r="Z196" i="3" s="1"/>
  <c r="W194" i="3"/>
  <c r="Y194" i="3" s="1"/>
  <c r="T187" i="3"/>
  <c r="T185" i="3"/>
  <c r="X176" i="3"/>
  <c r="Z176" i="3" s="1"/>
  <c r="T175" i="3"/>
  <c r="T223" i="3"/>
  <c r="T200" i="3"/>
  <c r="T193" i="3"/>
  <c r="T176" i="3"/>
  <c r="T171" i="3"/>
  <c r="X72" i="3"/>
  <c r="Z72" i="3" s="1"/>
  <c r="X70" i="3"/>
  <c r="Z70" i="3" s="1"/>
  <c r="X68" i="3"/>
  <c r="Z68" i="3" s="1"/>
  <c r="X66" i="3"/>
  <c r="Z66" i="3" s="1"/>
  <c r="X64" i="3"/>
  <c r="Z64" i="3" s="1"/>
  <c r="X165" i="3"/>
  <c r="Z165" i="3" s="1"/>
  <c r="X83" i="3"/>
  <c r="Z83" i="3" s="1"/>
  <c r="X81" i="3"/>
  <c r="Z81" i="3" s="1"/>
  <c r="X79" i="3"/>
  <c r="Z79" i="3" s="1"/>
  <c r="X77" i="3"/>
  <c r="Z77" i="3" s="1"/>
  <c r="T222" i="3"/>
  <c r="T214" i="3"/>
  <c r="K224" i="3"/>
  <c r="D20" i="1" s="1"/>
  <c r="T102" i="3"/>
  <c r="Y40" i="8"/>
  <c r="Y41" i="8"/>
  <c r="I44" i="8"/>
  <c r="D25" i="1" s="1"/>
  <c r="E25" i="1" s="1"/>
  <c r="I43" i="8"/>
  <c r="D24" i="1" s="1"/>
  <c r="E24" i="1" s="1"/>
  <c r="M41" i="8" l="1"/>
  <c r="T3" i="6"/>
  <c r="N3" i="6"/>
  <c r="T4" i="3"/>
  <c r="S4" i="3"/>
  <c r="M31" i="8"/>
  <c r="M7" i="8"/>
  <c r="R29" i="6"/>
  <c r="U29" i="6" s="1"/>
  <c r="N14" i="9"/>
  <c r="N22" i="9"/>
  <c r="R34" i="6"/>
  <c r="U34" i="6" s="1"/>
  <c r="Y17" i="3"/>
  <c r="B54" i="6"/>
  <c r="H53" i="6"/>
  <c r="D27" i="1" s="1"/>
  <c r="E27" i="1" s="1"/>
  <c r="R46" i="6"/>
  <c r="U46" i="6" s="1"/>
  <c r="R31" i="8"/>
  <c r="S31" i="8" s="1"/>
  <c r="M32" i="8"/>
  <c r="M25" i="8"/>
  <c r="R42" i="6"/>
  <c r="U42" i="6" s="1"/>
  <c r="H37" i="9"/>
  <c r="AA204" i="3"/>
  <c r="R40" i="6"/>
  <c r="U40" i="6" s="1"/>
  <c r="H3" i="9"/>
  <c r="AA51" i="3"/>
  <c r="R31" i="6"/>
  <c r="U31" i="6" s="1"/>
  <c r="R9" i="6"/>
  <c r="U9" i="6" s="1"/>
  <c r="R19" i="6"/>
  <c r="U19" i="6" s="1"/>
  <c r="R25" i="6"/>
  <c r="U25" i="6" s="1"/>
  <c r="AA16" i="3"/>
  <c r="R12" i="6"/>
  <c r="U12" i="6" s="1"/>
  <c r="R38" i="4"/>
  <c r="K16" i="4"/>
  <c r="S13" i="8"/>
  <c r="K22" i="4"/>
  <c r="AA34" i="3"/>
  <c r="R22" i="4"/>
  <c r="R20" i="6"/>
  <c r="U20" i="6" s="1"/>
  <c r="M42" i="8"/>
  <c r="H16" i="9"/>
  <c r="H24" i="9"/>
  <c r="H32" i="9"/>
  <c r="R6" i="4"/>
  <c r="R30" i="4"/>
  <c r="M24" i="8"/>
  <c r="R21" i="6"/>
  <c r="U21" i="6" s="1"/>
  <c r="R14" i="4"/>
  <c r="R3" i="4"/>
  <c r="R7" i="6"/>
  <c r="U7" i="6" s="1"/>
  <c r="AA53" i="3"/>
  <c r="R41" i="8"/>
  <c r="S41" i="8" s="1"/>
  <c r="R51" i="6"/>
  <c r="U51" i="6" s="1"/>
  <c r="AA167" i="3"/>
  <c r="AA162" i="3"/>
  <c r="AA24" i="3"/>
  <c r="G31" i="1"/>
  <c r="AA183" i="3"/>
  <c r="AA30" i="3"/>
  <c r="J31" i="1"/>
  <c r="AA68" i="3"/>
  <c r="S12" i="8"/>
  <c r="R16" i="4"/>
  <c r="K42" i="4"/>
  <c r="K26" i="4"/>
  <c r="K10" i="4"/>
  <c r="K4" i="4"/>
  <c r="M18" i="8"/>
  <c r="S5" i="8"/>
  <c r="S35" i="8"/>
  <c r="Q224" i="3"/>
  <c r="X224" i="3" s="1"/>
  <c r="K28" i="4"/>
  <c r="AA38" i="3"/>
  <c r="M224" i="3"/>
  <c r="M36" i="8"/>
  <c r="O24" i="7"/>
  <c r="S25" i="8"/>
  <c r="S17" i="8"/>
  <c r="S9" i="8"/>
  <c r="H18" i="9"/>
  <c r="H26" i="9"/>
  <c r="R24" i="4"/>
  <c r="AA5" i="3"/>
  <c r="AA10" i="3"/>
  <c r="R11" i="6"/>
  <c r="U11" i="6" s="1"/>
  <c r="K6" i="4"/>
  <c r="K38" i="4"/>
  <c r="K34" i="4"/>
  <c r="R18" i="4"/>
  <c r="R43" i="6"/>
  <c r="U43" i="6" s="1"/>
  <c r="R6" i="6"/>
  <c r="U6" i="6" s="1"/>
  <c r="K30" i="4"/>
  <c r="AA82" i="3"/>
  <c r="M33" i="8"/>
  <c r="K32" i="4"/>
  <c r="AA39" i="3"/>
  <c r="R28" i="6"/>
  <c r="U28" i="6" s="1"/>
  <c r="O29" i="7"/>
  <c r="Q33" i="8"/>
  <c r="S33" i="8" s="1"/>
  <c r="R50" i="6"/>
  <c r="U50" i="6" s="1"/>
  <c r="S37" i="8"/>
  <c r="Y183" i="3"/>
  <c r="R15" i="6"/>
  <c r="U15" i="6" s="1"/>
  <c r="K12" i="4"/>
  <c r="AA157" i="3"/>
  <c r="AA161" i="3"/>
  <c r="AA22" i="3"/>
  <c r="R3" i="6"/>
  <c r="M21" i="8"/>
  <c r="M13" i="8"/>
  <c r="N3" i="9"/>
  <c r="H14" i="9"/>
  <c r="N16" i="9"/>
  <c r="H22" i="9"/>
  <c r="N24" i="9"/>
  <c r="H30" i="9"/>
  <c r="S8" i="8"/>
  <c r="AA35" i="3"/>
  <c r="R5" i="4"/>
  <c r="L224" i="3"/>
  <c r="L226" i="3" s="1"/>
  <c r="F20" i="1" s="1"/>
  <c r="M8" i="8"/>
  <c r="AA219" i="3"/>
  <c r="R52" i="6"/>
  <c r="U52" i="6" s="1"/>
  <c r="AA47" i="3"/>
  <c r="O36" i="7"/>
  <c r="M19" i="8"/>
  <c r="K14" i="4"/>
  <c r="R8" i="4"/>
  <c r="R40" i="4"/>
  <c r="R7" i="8"/>
  <c r="S7" i="8" s="1"/>
  <c r="R36" i="4"/>
  <c r="R20" i="4"/>
  <c r="AA12" i="3"/>
  <c r="N28" i="9"/>
  <c r="O26" i="4"/>
  <c r="R26" i="4" s="1"/>
  <c r="K18" i="4"/>
  <c r="AA55" i="3"/>
  <c r="AA13" i="3"/>
  <c r="S23" i="8"/>
  <c r="S15" i="8"/>
  <c r="S32" i="8"/>
  <c r="N18" i="9"/>
  <c r="N26" i="9"/>
  <c r="Q42" i="8"/>
  <c r="S42" i="8" s="1"/>
  <c r="S20" i="8"/>
  <c r="AA113" i="3"/>
  <c r="AA189" i="3"/>
  <c r="AA118" i="3"/>
  <c r="K5" i="4"/>
  <c r="K20" i="4"/>
  <c r="K36" i="4"/>
  <c r="AA60" i="3"/>
  <c r="AA83" i="3"/>
  <c r="AA15" i="3"/>
  <c r="AA103" i="3"/>
  <c r="R35" i="6"/>
  <c r="U35" i="6" s="1"/>
  <c r="M14" i="8"/>
  <c r="K3" i="4"/>
  <c r="Q18" i="8"/>
  <c r="S18" i="8" s="1"/>
  <c r="R13" i="6"/>
  <c r="U13" i="6" s="1"/>
  <c r="M29" i="10"/>
  <c r="M34" i="8"/>
  <c r="R48" i="6"/>
  <c r="U48" i="6" s="1"/>
  <c r="O10" i="4"/>
  <c r="R10" i="4" s="1"/>
  <c r="O28" i="7"/>
  <c r="R12" i="4"/>
  <c r="AA217" i="3"/>
  <c r="AA17" i="3"/>
  <c r="M5" i="8"/>
  <c r="S30" i="8"/>
  <c r="AA177" i="3"/>
  <c r="R23" i="6"/>
  <c r="U23" i="6" s="1"/>
  <c r="R32" i="6"/>
  <c r="U32" i="6" s="1"/>
  <c r="K8" i="4"/>
  <c r="K24" i="4"/>
  <c r="K40" i="4"/>
  <c r="AA49" i="3"/>
  <c r="O34" i="4"/>
  <c r="R34" i="4" s="1"/>
  <c r="AA26" i="3"/>
  <c r="AA25" i="3"/>
  <c r="T36" i="7"/>
  <c r="M20" i="8"/>
  <c r="M12" i="8"/>
  <c r="M6" i="8"/>
  <c r="M37" i="8"/>
  <c r="M30" i="8"/>
  <c r="H41" i="9"/>
  <c r="S14" i="8"/>
  <c r="R44" i="6"/>
  <c r="U44" i="6" s="1"/>
  <c r="S34" i="8"/>
  <c r="N20" i="9"/>
  <c r="AA151" i="3"/>
  <c r="R17" i="6"/>
  <c r="U17" i="6" s="1"/>
  <c r="O42" i="4"/>
  <c r="R42" i="4" s="1"/>
  <c r="AA9" i="3"/>
  <c r="M35" i="8"/>
  <c r="R4" i="6"/>
  <c r="U4" i="6" s="1"/>
  <c r="R28" i="4"/>
  <c r="AA18" i="3"/>
  <c r="Q24" i="8"/>
  <c r="S24" i="8" s="1"/>
  <c r="R32" i="4"/>
  <c r="S40" i="8"/>
  <c r="S6" i="8"/>
  <c r="M23" i="8"/>
  <c r="AA175" i="3"/>
  <c r="AA169" i="3"/>
  <c r="AA178" i="3"/>
  <c r="R27" i="6"/>
  <c r="U27" i="6" s="1"/>
  <c r="R5" i="6"/>
  <c r="U5" i="6" s="1"/>
  <c r="R36" i="6"/>
  <c r="U36" i="6" s="1"/>
  <c r="AA45" i="3"/>
  <c r="O4" i="4"/>
  <c r="R4" i="4" s="1"/>
  <c r="AA6" i="3"/>
  <c r="AA31" i="3"/>
  <c r="S27" i="8"/>
  <c r="S19" i="8"/>
  <c r="S11" i="8"/>
  <c r="S36" i="8"/>
  <c r="H20" i="9"/>
  <c r="H28" i="9"/>
  <c r="Y162" i="3"/>
  <c r="Y82" i="3"/>
  <c r="Y157" i="3"/>
  <c r="Y103" i="3"/>
  <c r="AA74" i="3"/>
  <c r="Y161" i="3"/>
  <c r="AA193" i="3"/>
  <c r="AA172" i="3"/>
  <c r="AA176" i="3"/>
  <c r="AA181" i="3"/>
  <c r="AA185" i="3"/>
  <c r="X4" i="3"/>
  <c r="Z4" i="3" s="1"/>
  <c r="AA216" i="3"/>
  <c r="AA199" i="3"/>
  <c r="AA95" i="3"/>
  <c r="AA111" i="3"/>
  <c r="AA210" i="3"/>
  <c r="AA215" i="3"/>
  <c r="AA119" i="3"/>
  <c r="AA108" i="3"/>
  <c r="AA122" i="3"/>
  <c r="AA110" i="3"/>
  <c r="AA106" i="3"/>
  <c r="AA171" i="3"/>
  <c r="AA59" i="3"/>
  <c r="AA99" i="3"/>
  <c r="AA72" i="3"/>
  <c r="AA64" i="3"/>
  <c r="AA211" i="3"/>
  <c r="AA184" i="3"/>
  <c r="AA155" i="3"/>
  <c r="AA159" i="3"/>
  <c r="AA163" i="3"/>
  <c r="AA174" i="3"/>
  <c r="AA182" i="3"/>
  <c r="AA148" i="3"/>
  <c r="AA137" i="3"/>
  <c r="AA145" i="3"/>
  <c r="AA166" i="3"/>
  <c r="AA188" i="3"/>
  <c r="AA170" i="3"/>
  <c r="Y56" i="3"/>
  <c r="AA56" i="3"/>
  <c r="Y101" i="3"/>
  <c r="AA101" i="3"/>
  <c r="Y97" i="3"/>
  <c r="AA97" i="3"/>
  <c r="Y93" i="3"/>
  <c r="AA93" i="3"/>
  <c r="X223" i="3"/>
  <c r="Z223" i="3" s="1"/>
  <c r="X146" i="3"/>
  <c r="Z146" i="3" s="1"/>
  <c r="X102" i="3"/>
  <c r="Z102" i="3" s="1"/>
  <c r="X98" i="3"/>
  <c r="Z98" i="3" s="1"/>
  <c r="X94" i="3"/>
  <c r="Z94" i="3" s="1"/>
  <c r="X88" i="3"/>
  <c r="Z88" i="3" s="1"/>
  <c r="R4" i="3"/>
  <c r="Y131" i="3"/>
  <c r="AA131" i="3"/>
  <c r="Y123" i="3"/>
  <c r="AA123" i="3"/>
  <c r="Y100" i="3"/>
  <c r="AA100" i="3"/>
  <c r="Y96" i="3"/>
  <c r="AA96" i="3"/>
  <c r="Y92" i="3"/>
  <c r="AA92" i="3"/>
  <c r="Y102" i="3"/>
  <c r="Y98" i="3"/>
  <c r="Y94" i="3"/>
  <c r="Y63" i="3"/>
  <c r="AA63" i="3"/>
  <c r="X67" i="3"/>
  <c r="Z67" i="3" s="1"/>
  <c r="AA125" i="3"/>
  <c r="AA133" i="3"/>
  <c r="AA156" i="3"/>
  <c r="X138" i="3"/>
  <c r="Z138" i="3" s="1"/>
  <c r="T104" i="3"/>
  <c r="X90" i="3"/>
  <c r="Z90" i="3" s="1"/>
  <c r="X86" i="3"/>
  <c r="Z86" i="3" s="1"/>
  <c r="K4" i="7"/>
  <c r="L4" i="7" s="1"/>
  <c r="Y52" i="3"/>
  <c r="AA52" i="3"/>
  <c r="Y43" i="3"/>
  <c r="AA43" i="3"/>
  <c r="Y7" i="3"/>
  <c r="AA7" i="3"/>
  <c r="Y41" i="3"/>
  <c r="AA41" i="3"/>
  <c r="AA222" i="3"/>
  <c r="AA37" i="3"/>
  <c r="AA33" i="3"/>
  <c r="AA29" i="3"/>
  <c r="AA197" i="3"/>
  <c r="AA21" i="3"/>
  <c r="M40" i="8"/>
  <c r="M9" i="8"/>
  <c r="M15" i="8"/>
  <c r="M11" i="8"/>
  <c r="M27" i="8"/>
  <c r="M17" i="8"/>
  <c r="Q21" i="8"/>
  <c r="S21" i="8" s="1"/>
  <c r="N30" i="9"/>
  <c r="N32" i="9"/>
  <c r="H34" i="9"/>
  <c r="N34" i="9"/>
  <c r="H36" i="9"/>
  <c r="AA186" i="3"/>
  <c r="AA158" i="3"/>
  <c r="Y219" i="3"/>
  <c r="AA205" i="3"/>
  <c r="AA70" i="3"/>
  <c r="AA180" i="3"/>
  <c r="AA142" i="3"/>
  <c r="AA192" i="3"/>
  <c r="AA135" i="3"/>
  <c r="Y158" i="3"/>
  <c r="AA129" i="3"/>
  <c r="X200" i="3"/>
  <c r="Z200" i="3" s="1"/>
  <c r="T184" i="3"/>
  <c r="T183" i="3"/>
  <c r="T138" i="3"/>
  <c r="X91" i="3"/>
  <c r="Z91" i="3" s="1"/>
  <c r="X89" i="3"/>
  <c r="Z89" i="3" s="1"/>
  <c r="X87" i="3"/>
  <c r="Z87" i="3" s="1"/>
  <c r="X85" i="3"/>
  <c r="Z85" i="3" s="1"/>
  <c r="Y206" i="3"/>
  <c r="AA206" i="3"/>
  <c r="Y201" i="3"/>
  <c r="AA201" i="3"/>
  <c r="Y90" i="3"/>
  <c r="Y88" i="3"/>
  <c r="Y86" i="3"/>
  <c r="AA202" i="3"/>
  <c r="Y198" i="3"/>
  <c r="AA198" i="3"/>
  <c r="Y91" i="3"/>
  <c r="Y89" i="3"/>
  <c r="Y87" i="3"/>
  <c r="Y85" i="3"/>
  <c r="AA165" i="3"/>
  <c r="AA190" i="3"/>
  <c r="Y204" i="3"/>
  <c r="AA207" i="3"/>
  <c r="AA212" i="3"/>
  <c r="AA139" i="3"/>
  <c r="AA164" i="3"/>
  <c r="AA147" i="3"/>
  <c r="AA127" i="3"/>
  <c r="AA173" i="3"/>
  <c r="Y156" i="3"/>
  <c r="AA84" i="3"/>
  <c r="T207" i="3"/>
  <c r="T204" i="3"/>
  <c r="X136" i="3"/>
  <c r="Z136" i="3" s="1"/>
  <c r="AA208" i="3"/>
  <c r="X71" i="3"/>
  <c r="Z71" i="3" s="1"/>
  <c r="S13" i="7"/>
  <c r="V13" i="7" s="1"/>
  <c r="V16" i="7"/>
  <c r="V9" i="7"/>
  <c r="S8" i="7"/>
  <c r="V8" i="7" s="1"/>
  <c r="Y223" i="3"/>
  <c r="AA203" i="3"/>
  <c r="AA194" i="3"/>
  <c r="AA66" i="3"/>
  <c r="AA77" i="3"/>
  <c r="AA209" i="3"/>
  <c r="AA213" i="3"/>
  <c r="AA179" i="3"/>
  <c r="AA191" i="3"/>
  <c r="AA76" i="3"/>
  <c r="AA141" i="3"/>
  <c r="AA50" i="3"/>
  <c r="AA40" i="3"/>
  <c r="Y40" i="3"/>
  <c r="AA36" i="3"/>
  <c r="Y36" i="3"/>
  <c r="AA32" i="3"/>
  <c r="Y32" i="3"/>
  <c r="AA28" i="3"/>
  <c r="Y28" i="3"/>
  <c r="AA20" i="3"/>
  <c r="Y20" i="3"/>
  <c r="X8" i="3"/>
  <c r="Z8" i="3" s="1"/>
  <c r="R47" i="6"/>
  <c r="U47" i="6" s="1"/>
  <c r="R16" i="6"/>
  <c r="U16" i="6" s="1"/>
  <c r="S4" i="8"/>
  <c r="S44" i="8" s="1"/>
  <c r="X221" i="3"/>
  <c r="Z221" i="3" s="1"/>
  <c r="AA195" i="3"/>
  <c r="T179" i="3"/>
  <c r="T174" i="3"/>
  <c r="T172" i="3"/>
  <c r="X152" i="3"/>
  <c r="Z152" i="3" s="1"/>
  <c r="T152" i="3"/>
  <c r="T151" i="3"/>
  <c r="T147" i="3"/>
  <c r="T145" i="3"/>
  <c r="X75" i="3"/>
  <c r="Z75" i="3" s="1"/>
  <c r="X73" i="3"/>
  <c r="Z73" i="3" s="1"/>
  <c r="X69" i="3"/>
  <c r="Z69" i="3" s="1"/>
  <c r="X65" i="3"/>
  <c r="Z65" i="3" s="1"/>
  <c r="AA44" i="3"/>
  <c r="AA42" i="3"/>
  <c r="X14" i="3"/>
  <c r="Z14" i="3" s="1"/>
  <c r="R39" i="6"/>
  <c r="U39" i="6" s="1"/>
  <c r="R24" i="6"/>
  <c r="U24" i="6" s="1"/>
  <c r="R8" i="6"/>
  <c r="U8" i="6" s="1"/>
  <c r="N36" i="9"/>
  <c r="H38" i="9"/>
  <c r="N38" i="9"/>
  <c r="H40" i="9"/>
  <c r="N40" i="9"/>
  <c r="H42" i="9"/>
  <c r="H15" i="9"/>
  <c r="H17" i="9"/>
  <c r="H19" i="9"/>
  <c r="H21" i="9"/>
  <c r="H23" i="9"/>
  <c r="H25" i="9"/>
  <c r="H27" i="9"/>
  <c r="H29" i="9"/>
  <c r="H31" i="9"/>
  <c r="H33" i="9"/>
  <c r="H35" i="9"/>
  <c r="M4" i="8"/>
  <c r="M44" i="8" s="1"/>
  <c r="S6" i="7"/>
  <c r="V6" i="7" s="1"/>
  <c r="S7" i="7"/>
  <c r="V7" i="7" s="1"/>
  <c r="O16" i="7"/>
  <c r="S10" i="7"/>
  <c r="V10" i="7" s="1"/>
  <c r="S14" i="7"/>
  <c r="V14" i="7" s="1"/>
  <c r="S18" i="7"/>
  <c r="V18" i="7" s="1"/>
  <c r="O22" i="7"/>
  <c r="S26" i="7"/>
  <c r="V26" i="7" s="1"/>
  <c r="S30" i="7"/>
  <c r="V30" i="7" s="1"/>
  <c r="S34" i="7"/>
  <c r="V34" i="7" s="1"/>
  <c r="S38" i="7"/>
  <c r="V38" i="7" s="1"/>
  <c r="S42" i="7"/>
  <c r="O11" i="7"/>
  <c r="S15" i="7"/>
  <c r="V15" i="7" s="1"/>
  <c r="O19" i="7"/>
  <c r="S23" i="7"/>
  <c r="V23" i="7" s="1"/>
  <c r="S27" i="7"/>
  <c r="V27" i="7" s="1"/>
  <c r="S31" i="7"/>
  <c r="V31" i="7" s="1"/>
  <c r="S35" i="7"/>
  <c r="V35" i="7" s="1"/>
  <c r="S39" i="7"/>
  <c r="V39" i="7" s="1"/>
  <c r="O33" i="7"/>
  <c r="O21" i="7"/>
  <c r="O20" i="7"/>
  <c r="S29" i="7"/>
  <c r="V29" i="7" s="1"/>
  <c r="O13" i="7"/>
  <c r="O12" i="7"/>
  <c r="S24" i="7"/>
  <c r="V24" i="7" s="1"/>
  <c r="O41" i="7"/>
  <c r="O25" i="7"/>
  <c r="O17" i="7"/>
  <c r="O9" i="7"/>
  <c r="O32" i="7"/>
  <c r="O40" i="7"/>
  <c r="S36" i="7"/>
  <c r="S28" i="7"/>
  <c r="V28" i="7" s="1"/>
  <c r="V21" i="7"/>
  <c r="V17" i="7"/>
  <c r="V40" i="7"/>
  <c r="V20" i="7"/>
  <c r="V33" i="7"/>
  <c r="V32" i="7"/>
  <c r="V41" i="7"/>
  <c r="V25" i="7"/>
  <c r="V12" i="7"/>
  <c r="I43" i="7"/>
  <c r="Y4" i="3"/>
  <c r="Y4" i="8"/>
  <c r="W168" i="3"/>
  <c r="T168" i="3"/>
  <c r="W146" i="3"/>
  <c r="T146" i="3"/>
  <c r="T135" i="3"/>
  <c r="AA134" i="3"/>
  <c r="AA132" i="3"/>
  <c r="AA130" i="3"/>
  <c r="AA128" i="3"/>
  <c r="AA126" i="3"/>
  <c r="AA124" i="3"/>
  <c r="T122" i="3"/>
  <c r="AA121" i="3"/>
  <c r="X120" i="3"/>
  <c r="Z120" i="3" s="1"/>
  <c r="T120" i="3"/>
  <c r="T119" i="3"/>
  <c r="T118" i="3"/>
  <c r="AA117" i="3"/>
  <c r="X116" i="3"/>
  <c r="Z116" i="3" s="1"/>
  <c r="T116" i="3"/>
  <c r="AA115" i="3"/>
  <c r="X114" i="3"/>
  <c r="Z114" i="3" s="1"/>
  <c r="T114" i="3"/>
  <c r="T113" i="3"/>
  <c r="AA112" i="3"/>
  <c r="X109" i="3"/>
  <c r="Z109" i="3" s="1"/>
  <c r="T109" i="3"/>
  <c r="T108" i="3"/>
  <c r="AA107" i="3"/>
  <c r="X105" i="3"/>
  <c r="Z105" i="3" s="1"/>
  <c r="T105" i="3"/>
  <c r="AA104" i="3"/>
  <c r="AA62" i="3"/>
  <c r="Y62" i="3"/>
  <c r="AA57" i="3"/>
  <c r="Y57" i="3"/>
  <c r="AA54" i="3"/>
  <c r="Y54" i="3"/>
  <c r="AA23" i="3"/>
  <c r="Y23" i="3"/>
  <c r="AA11" i="3"/>
  <c r="Y11" i="3"/>
  <c r="AA81" i="3"/>
  <c r="AA196" i="3"/>
  <c r="AA79" i="3"/>
  <c r="AA218" i="3"/>
  <c r="AA214" i="3"/>
  <c r="AA78" i="3"/>
  <c r="AA187" i="3"/>
  <c r="AA160" i="3"/>
  <c r="AA80" i="3"/>
  <c r="AA143" i="3"/>
  <c r="X220" i="3"/>
  <c r="Z220" i="3" s="1"/>
  <c r="T196" i="3"/>
  <c r="W154" i="3"/>
  <c r="T154" i="3"/>
  <c r="W153" i="3"/>
  <c r="T153" i="3"/>
  <c r="W150" i="3"/>
  <c r="T150" i="3"/>
  <c r="W149" i="3"/>
  <c r="T149" i="3"/>
  <c r="T148" i="3"/>
  <c r="W144" i="3"/>
  <c r="T144" i="3"/>
  <c r="W140" i="3"/>
  <c r="T140" i="3"/>
  <c r="AA61" i="3"/>
  <c r="Y61" i="3"/>
  <c r="AA58" i="3"/>
  <c r="Y58" i="3"/>
  <c r="AA48" i="3"/>
  <c r="AA46" i="3"/>
  <c r="AA27" i="3"/>
  <c r="Y27" i="3"/>
  <c r="AA19" i="3"/>
  <c r="Y19" i="3"/>
  <c r="P41" i="4"/>
  <c r="R41" i="4" s="1"/>
  <c r="K41" i="4"/>
  <c r="P39" i="4"/>
  <c r="R39" i="4" s="1"/>
  <c r="K39" i="4"/>
  <c r="P37" i="4"/>
  <c r="R37" i="4" s="1"/>
  <c r="K37" i="4"/>
  <c r="P35" i="4"/>
  <c r="R35" i="4" s="1"/>
  <c r="K35" i="4"/>
  <c r="P33" i="4"/>
  <c r="R33" i="4" s="1"/>
  <c r="K33" i="4"/>
  <c r="P31" i="4"/>
  <c r="R31" i="4" s="1"/>
  <c r="K31" i="4"/>
  <c r="P29" i="4"/>
  <c r="R29" i="4" s="1"/>
  <c r="K29" i="4"/>
  <c r="P27" i="4"/>
  <c r="R27" i="4" s="1"/>
  <c r="K27" i="4"/>
  <c r="P25" i="4"/>
  <c r="R25" i="4" s="1"/>
  <c r="K25" i="4"/>
  <c r="P23" i="4"/>
  <c r="R23" i="4" s="1"/>
  <c r="K23" i="4"/>
  <c r="P21" i="4"/>
  <c r="R21" i="4" s="1"/>
  <c r="K21" i="4"/>
  <c r="P19" i="4"/>
  <c r="R19" i="4" s="1"/>
  <c r="K19" i="4"/>
  <c r="P17" i="4"/>
  <c r="R17" i="4" s="1"/>
  <c r="K17" i="4"/>
  <c r="P15" i="4"/>
  <c r="R15" i="4" s="1"/>
  <c r="K15" i="4"/>
  <c r="P13" i="4"/>
  <c r="R13" i="4" s="1"/>
  <c r="K13" i="4"/>
  <c r="P11" i="4"/>
  <c r="R11" i="4" s="1"/>
  <c r="K11" i="4"/>
  <c r="P9" i="4"/>
  <c r="R9" i="4" s="1"/>
  <c r="K9" i="4"/>
  <c r="P7" i="4"/>
  <c r="R7" i="4" s="1"/>
  <c r="K7" i="4"/>
  <c r="G43" i="4"/>
  <c r="D23" i="1" s="1"/>
  <c r="E23" i="1" s="1"/>
  <c r="R49" i="6"/>
  <c r="U49" i="6" s="1"/>
  <c r="R45" i="6"/>
  <c r="U45" i="6" s="1"/>
  <c r="R41" i="6"/>
  <c r="U41" i="6" s="1"/>
  <c r="R37" i="6"/>
  <c r="U37" i="6" s="1"/>
  <c r="R33" i="6"/>
  <c r="U33" i="6" s="1"/>
  <c r="R30" i="6"/>
  <c r="U30" i="6" s="1"/>
  <c r="R26" i="6"/>
  <c r="U26" i="6" s="1"/>
  <c r="R22" i="6"/>
  <c r="U22" i="6" s="1"/>
  <c r="R18" i="6"/>
  <c r="U18" i="6" s="1"/>
  <c r="R14" i="6"/>
  <c r="U14" i="6" s="1"/>
  <c r="R10" i="6"/>
  <c r="U10" i="6" s="1"/>
  <c r="O37" i="7"/>
  <c r="S37" i="7"/>
  <c r="V37" i="7" s="1"/>
  <c r="Y27" i="8"/>
  <c r="Y23" i="8"/>
  <c r="Y19" i="8"/>
  <c r="Y15" i="8"/>
  <c r="Y11" i="8"/>
  <c r="Y39" i="8"/>
  <c r="J39" i="8"/>
  <c r="K39" i="8" s="1"/>
  <c r="J28" i="8"/>
  <c r="K28" i="8" s="1"/>
  <c r="Y28" i="8"/>
  <c r="T42" i="7"/>
  <c r="Y25" i="8"/>
  <c r="Y21" i="8"/>
  <c r="Y17" i="8"/>
  <c r="Y13" i="8"/>
  <c r="Y38" i="8"/>
  <c r="J38" i="8"/>
  <c r="K38" i="8" s="1"/>
  <c r="J29" i="8"/>
  <c r="K29" i="8" s="1"/>
  <c r="Y29" i="8"/>
  <c r="J26" i="8"/>
  <c r="K26" i="8" s="1"/>
  <c r="J22" i="8"/>
  <c r="K22" i="8" s="1"/>
  <c r="J16" i="8"/>
  <c r="K16" i="8" s="1"/>
  <c r="N42" i="9"/>
  <c r="Y24" i="8"/>
  <c r="Y20" i="8"/>
  <c r="Y18" i="8"/>
  <c r="Y14" i="8"/>
  <c r="Y12" i="8"/>
  <c r="H4" i="9"/>
  <c r="N4" i="9"/>
  <c r="H5" i="9"/>
  <c r="N5" i="9"/>
  <c r="H6" i="9"/>
  <c r="N6" i="9"/>
  <c r="H7" i="9"/>
  <c r="N7" i="9"/>
  <c r="H8" i="9"/>
  <c r="N8" i="9"/>
  <c r="H9" i="9"/>
  <c r="N9" i="9"/>
  <c r="H10" i="9"/>
  <c r="N10" i="9"/>
  <c r="H11" i="9"/>
  <c r="N11" i="9"/>
  <c r="H12" i="9"/>
  <c r="N12" i="9"/>
  <c r="H13" i="9"/>
  <c r="N13" i="9"/>
  <c r="N15" i="9"/>
  <c r="N17" i="9"/>
  <c r="N19" i="9"/>
  <c r="N21" i="9"/>
  <c r="N23" i="9"/>
  <c r="N25" i="9"/>
  <c r="N27" i="9"/>
  <c r="N29" i="9"/>
  <c r="N31" i="9"/>
  <c r="N33" i="9"/>
  <c r="N35" i="9"/>
  <c r="N37" i="9"/>
  <c r="N39" i="9"/>
  <c r="N41" i="9"/>
  <c r="Q10" i="8"/>
  <c r="S10" i="8" s="1"/>
  <c r="M10" i="8"/>
  <c r="Y10" i="8"/>
  <c r="Q3" i="8"/>
  <c r="S3" i="8" s="1"/>
  <c r="M3" i="8"/>
  <c r="Y3" i="8"/>
  <c r="I45" i="8"/>
  <c r="D26" i="1" s="1"/>
  <c r="E26" i="1" s="1"/>
  <c r="U3" i="6" l="1"/>
  <c r="U53" i="6" s="1"/>
  <c r="N53" i="6"/>
  <c r="H31" i="1"/>
  <c r="Q226" i="3"/>
  <c r="X226" i="3" s="1"/>
  <c r="AA102" i="3"/>
  <c r="AA200" i="3"/>
  <c r="AA98" i="3"/>
  <c r="AA4" i="3"/>
  <c r="AA90" i="3"/>
  <c r="AA67" i="3"/>
  <c r="R43" i="4"/>
  <c r="K43" i="4"/>
  <c r="V36" i="7"/>
  <c r="AA88" i="3"/>
  <c r="AA94" i="3"/>
  <c r="AA87" i="3"/>
  <c r="AA86" i="3"/>
  <c r="AA71" i="3"/>
  <c r="AA91" i="3"/>
  <c r="S43" i="8"/>
  <c r="S45" i="8" s="1"/>
  <c r="V43" i="8"/>
  <c r="M43" i="8"/>
  <c r="M45" i="8" s="1"/>
  <c r="K43" i="8"/>
  <c r="Q43" i="8" s="1"/>
  <c r="AA223" i="3"/>
  <c r="AA85" i="3"/>
  <c r="AA89" i="3"/>
  <c r="AA138" i="3"/>
  <c r="S224" i="3"/>
  <c r="H43" i="9"/>
  <c r="AA65" i="3"/>
  <c r="AA69" i="3"/>
  <c r="AA73" i="3"/>
  <c r="AA136" i="3"/>
  <c r="AA14" i="3"/>
  <c r="AA8" i="3"/>
  <c r="AA75" i="3"/>
  <c r="AA152" i="3"/>
  <c r="AA221" i="3"/>
  <c r="J32" i="1"/>
  <c r="K32" i="1" s="1"/>
  <c r="O15" i="7"/>
  <c r="O42" i="7"/>
  <c r="O35" i="7"/>
  <c r="S5" i="7"/>
  <c r="V5" i="7" s="1"/>
  <c r="O5" i="7"/>
  <c r="V42" i="7"/>
  <c r="O10" i="7"/>
  <c r="O26" i="7"/>
  <c r="S19" i="7"/>
  <c r="V19" i="7" s="1"/>
  <c r="O31" i="7"/>
  <c r="O6" i="7"/>
  <c r="O8" i="7"/>
  <c r="O27" i="7"/>
  <c r="S11" i="7"/>
  <c r="V11" i="7" s="1"/>
  <c r="O34" i="7"/>
  <c r="O18" i="7"/>
  <c r="O38" i="7"/>
  <c r="O23" i="7"/>
  <c r="O7" i="7"/>
  <c r="S22" i="7"/>
  <c r="V22" i="7" s="1"/>
  <c r="O30" i="7"/>
  <c r="O14" i="7"/>
  <c r="O39" i="7"/>
  <c r="S4" i="7"/>
  <c r="V4" i="7" s="1"/>
  <c r="O4" i="7"/>
  <c r="G32" i="1"/>
  <c r="H32" i="1" s="1"/>
  <c r="K43" i="7"/>
  <c r="D28" i="1" s="1"/>
  <c r="E28" i="1" s="1"/>
  <c r="K31" i="1"/>
  <c r="N43" i="9"/>
  <c r="Q22" i="8"/>
  <c r="S22" i="8" s="1"/>
  <c r="M22" i="8"/>
  <c r="M38" i="8"/>
  <c r="Q38" i="8"/>
  <c r="S38" i="8" s="1"/>
  <c r="Q39" i="8"/>
  <c r="S39" i="8" s="1"/>
  <c r="M39" i="8"/>
  <c r="Y140" i="3"/>
  <c r="AA140" i="3"/>
  <c r="AA144" i="3"/>
  <c r="Y144" i="3"/>
  <c r="T224" i="3"/>
  <c r="T226" i="3" s="1"/>
  <c r="AA105" i="3"/>
  <c r="AA109" i="3"/>
  <c r="AA114" i="3"/>
  <c r="AA120" i="3"/>
  <c r="AA146" i="3"/>
  <c r="Y146" i="3"/>
  <c r="AA168" i="3"/>
  <c r="Y168" i="3"/>
  <c r="Q16" i="8"/>
  <c r="S16" i="8" s="1"/>
  <c r="M16" i="8"/>
  <c r="Q26" i="8"/>
  <c r="S26" i="8" s="1"/>
  <c r="M26" i="8"/>
  <c r="Q29" i="8"/>
  <c r="S29" i="8" s="1"/>
  <c r="M29" i="8"/>
  <c r="M28" i="8"/>
  <c r="Q28" i="8"/>
  <c r="S28" i="8" s="1"/>
  <c r="AA149" i="3"/>
  <c r="Y149" i="3"/>
  <c r="AA150" i="3"/>
  <c r="Y150" i="3"/>
  <c r="Y153" i="3"/>
  <c r="AA153" i="3"/>
  <c r="AA154" i="3"/>
  <c r="Y154" i="3"/>
  <c r="AA220" i="3"/>
  <c r="AA116" i="3"/>
  <c r="AA224" i="3" l="1"/>
  <c r="AA226" i="3" s="1"/>
  <c r="S3" i="7"/>
  <c r="V3" i="7" s="1"/>
  <c r="V43" i="7" s="1"/>
  <c r="O3" i="7"/>
  <c r="O43" i="7" s="1"/>
  <c r="Z224" i="3"/>
  <c r="A68" i="9" l="1"/>
  <c r="A59" i="7"/>
  <c r="D1" i="7" s="1"/>
  <c r="D2" i="8"/>
  <c r="B254" i="3"/>
  <c r="C254" i="3" s="1"/>
  <c r="C255" i="3" l="1"/>
  <c r="E225" i="3"/>
  <c r="F225" i="3" s="1"/>
  <c r="F226" i="3" s="1"/>
  <c r="I1" i="7"/>
  <c r="S225" i="3" l="1"/>
  <c r="S226" i="3" s="1"/>
  <c r="G225" i="3"/>
  <c r="G226" i="3" s="1"/>
  <c r="Z225" i="3"/>
  <c r="Z226" i="3" s="1"/>
  <c r="M225" i="3"/>
  <c r="M226" i="3" s="1"/>
  <c r="K225" i="3"/>
  <c r="K226" i="3" l="1"/>
  <c r="D21" i="1"/>
  <c r="D22" i="1" l="1"/>
  <c r="E21" i="1"/>
  <c r="E20" i="1"/>
  <c r="E22" i="1" l="1"/>
  <c r="D31" i="1"/>
  <c r="D32" i="1" l="1"/>
  <c r="E32" i="1" s="1"/>
  <c r="E31" i="1"/>
</calcChain>
</file>

<file path=xl/comments1.xml><?xml version="1.0" encoding="utf-8"?>
<comments xmlns="http://schemas.openxmlformats.org/spreadsheetml/2006/main">
  <authors>
    <author>משרד התעשייה, המסחר והתעסוקה</author>
    <author>BAKARA4</author>
    <author>tamas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נא לבחור סוג תוכנית / מסלול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שדה חובה::</t>
        </r>
        <r>
          <rPr>
            <sz val="8"/>
            <color indexed="81"/>
            <rFont val="Tahoma"/>
            <family val="2"/>
          </rPr>
          <t xml:space="preserve">
DD/MM/YY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</rPr>
          <t>חובה למלא את כל השדות תחת סעיף פרטים כלליים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תאריך הקמת החברה - שדה חובה:
DD/MM/YY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נכון למועד הגשת הבקשה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נכון למועד הגשת הבקשה
שדה חובה</t>
        </r>
      </text>
    </comment>
  </commentList>
</comments>
</file>

<file path=xl/comments2.xml><?xml version="1.0" encoding="utf-8"?>
<comments xmlns="http://schemas.openxmlformats.org/spreadsheetml/2006/main">
  <authors>
    <author>rany</author>
    <author>eitan.r</author>
    <author>משרד התעשייה, המסחר והתעסוקה</author>
    <author>madan</author>
    <author>Eitan Rotstain</author>
  </authors>
  <commentList>
    <comment ref="F2" authorId="0" shapeId="0">
      <text>
        <r>
          <rPr>
            <sz val="8"/>
            <color indexed="81"/>
            <rFont val="Tahoma"/>
            <family val="2"/>
          </rPr>
          <t xml:space="preserve">דוגמה למילוי חנתוני השכר:
עובד בחצי משרה שכל זמנו מוקדש לתוכנית מו"פ זו ירשם באופן הבא: 
</t>
        </r>
        <r>
          <rPr>
            <u/>
            <sz val="8"/>
            <color indexed="20"/>
            <rFont val="Tahoma"/>
            <family val="2"/>
          </rPr>
          <t>חלקיות משרה-50%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u/>
            <sz val="8"/>
            <color indexed="12"/>
            <rFont val="Tahoma"/>
            <family val="2"/>
          </rPr>
          <t>שיעור תעסוקה בתוכנית מו"פ זו - 100%</t>
        </r>
      </text>
    </comment>
    <comment ref="C3" authorId="1" shapeId="0">
      <text>
        <r>
          <rPr>
            <sz val="8"/>
            <color indexed="81"/>
            <rFont val="Tahoma"/>
            <family val="2"/>
          </rPr>
          <t xml:space="preserve">כגון: פיזיקאי, מהנדס מכונות 
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יש לבחור קוד מתאים:</t>
        </r>
        <r>
          <rPr>
            <sz val="8"/>
            <color indexed="81"/>
            <rFont val="Tahoma"/>
            <family val="2"/>
          </rPr>
          <t xml:space="preserve">
קוד 1= רגיל
קוד 2=  עובד חב' כ"א/ חליף כ"א
קוד 3= מנכ"ל
קוד 4= מנכ"ל חברת מו"פ. 
קוד 5= איש סגל אקדמי בשבתון
קוד 6= איש סגל אקדמי
קוד 7= סטודנט בעל מלגה
קוד 8 = תושב חוזר
קוד 9 = מנכ"ל בחברה מתחילה
קוד 10 = עובד בתוכנית "אתגר"
קוד 11 = סטודנט דוקטורנט תשתיות
קוד 12 = עובד רגיל מסלול ממשל-טק מתחת ל 300K
קוד 13 = בכיר בחממות / בחברה מעבדה
</t>
        </r>
      </text>
    </comment>
    <comment ref="H3" authorId="2" shapeId="0">
      <text>
        <r>
          <rPr>
            <b/>
            <sz val="8"/>
            <color indexed="81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>
      <text>
        <r>
          <rPr>
            <b/>
            <sz val="8"/>
            <color indexed="81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  <comment ref="B235" authorId="4" shapeId="0">
      <text>
        <r>
          <rPr>
            <sz val="9"/>
            <color indexed="81"/>
            <rFont val="Tahoma"/>
            <family val="2"/>
          </rPr>
          <t xml:space="preserve">חברה שמרבית פעילותה היא במו"פ
</t>
        </r>
      </text>
    </comment>
  </commentList>
</comments>
</file>

<file path=xl/comments3.xml><?xml version="1.0" encoding="utf-8"?>
<comments xmlns="http://schemas.openxmlformats.org/spreadsheetml/2006/main">
  <authors>
    <author>eitan.r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comments4.xml><?xml version="1.0" encoding="utf-8"?>
<comments xmlns="http://schemas.openxmlformats.org/spreadsheetml/2006/main">
  <authors>
    <author>eitan.r</author>
    <author>משרד התעשייה, המסחר והתעסוקה</author>
  </authors>
  <commentList>
    <comment ref="D2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>
      <text>
        <r>
          <rPr>
            <b/>
            <sz val="8"/>
            <color indexed="81"/>
            <rFont val="Tahoma"/>
            <family val="2"/>
          </rPr>
          <t>עד תקרת שכר לשעה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אם סוג ההתקשרות לפי שעה - יש לציין את היקף השעות, אחרת - יש לציין 1.</t>
        </r>
      </text>
    </comment>
    <comment ref="B66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>
  <authors>
    <author>משרד התעשייה, המסחר והתעסוקה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 xml:space="preserve">עד 5 פטנטים </t>
        </r>
      </text>
    </comment>
  </commentList>
</comments>
</file>

<file path=xl/comments6.xml><?xml version="1.0" encoding="utf-8"?>
<comments xmlns="http://schemas.openxmlformats.org/spreadsheetml/2006/main">
  <authors>
    <author>rany</author>
    <author>eitan.r</author>
  </authors>
  <commentList>
    <comment ref="D1" authorId="0" shapeId="0">
      <text>
        <r>
          <rPr>
            <sz val="8"/>
            <color indexed="81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H1" authorId="0" shape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B2" authorId="1" shapeId="0">
      <text>
        <r>
          <rPr>
            <b/>
            <sz val="8"/>
            <color indexed="81"/>
            <rFont val="Tahoma"/>
            <family val="2"/>
          </rPr>
          <t>כל פריט בשורה נפרדת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>
      <text>
        <r>
          <rPr>
            <sz val="8"/>
            <color indexed="81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7.xml><?xml version="1.0" encoding="utf-8"?>
<comments xmlns="http://schemas.openxmlformats.org/spreadsheetml/2006/main">
  <authors>
    <author>eitan.r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sharedStrings.xml><?xml version="1.0" encoding="utf-8"?>
<sst xmlns="http://schemas.openxmlformats.org/spreadsheetml/2006/main" count="525" uniqueCount="267">
  <si>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</si>
  <si>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</si>
  <si>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</si>
  <si>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</si>
  <si>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</si>
  <si>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</si>
  <si>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>טלפון איש הקשר</t>
  </si>
  <si>
    <t>מיקוד</t>
  </si>
  <si>
    <t>ישוב</t>
  </si>
  <si>
    <t>מספר</t>
  </si>
  <si>
    <t xml:space="preserve"> </t>
  </si>
  <si>
    <t>שם החברה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</si>
  <si>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</si>
  <si>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</si>
  <si>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</si>
  <si>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</si>
  <si>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</si>
  <si>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</si>
  <si>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</si>
  <si>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</si>
  <si>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</si>
  <si>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</si>
  <si>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נוהל מס':</t>
  </si>
  <si>
    <t>איש סגל אקדמי</t>
  </si>
  <si>
    <t>נימוק לשינוי</t>
  </si>
  <si>
    <t>תחילת מו"פ:</t>
  </si>
  <si>
    <t>סיום מו"פ:</t>
  </si>
  <si>
    <t>כתובת החברה: רחוב</t>
  </si>
  <si>
    <t>סטודנט בעל מלגה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</si>
  <si>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</si>
  <si>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</si>
  <si>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</si>
  <si>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</si>
  <si>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</si>
  <si>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</si>
  <si>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</si>
  <si>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</si>
  <si>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</si>
  <si>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</si>
  <si>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</si>
  <si>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>(על החברה למלא רק את התאים הצבועים בלבן)</t>
  </si>
  <si>
    <t>פרטים כלליים</t>
  </si>
  <si>
    <t xml:space="preserve">אחוז השימוש בציוד בתיק </t>
  </si>
  <si>
    <t>נושא המחקר</t>
  </si>
  <si>
    <t>תקף מתאריך:</t>
  </si>
  <si>
    <t>E-MAIL</t>
  </si>
  <si>
    <t>טלפון חברה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</si>
  <si>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</si>
  <si>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</si>
  <si>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</si>
  <si>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</si>
  <si>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</si>
  <si>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</si>
  <si>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</si>
  <si>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</si>
  <si>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</si>
  <si>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</si>
  <si>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</si>
  <si>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</si>
  <si>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</si>
  <si>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</si>
  <si>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</si>
  <si>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</si>
  <si>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</si>
  <si>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</si>
  <si>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</si>
  <si>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</si>
  <si>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</si>
  <si>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</si>
  <si>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</si>
  <si>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</si>
  <si>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</si>
  <si>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</si>
  <si>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</si>
  <si>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</si>
  <si>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</si>
  <si>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</si>
  <si>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</si>
  <si>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</si>
  <si>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מבוקש לתקופת המ"פ</t>
  </si>
  <si>
    <t>פחת מצטבר בתוכניות קודמות ב-%</t>
  </si>
  <si>
    <t>שם היצרן</t>
  </si>
  <si>
    <t xml:space="preserve">מס' חודשי שימוש בתוכנית 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</si>
  <si>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</si>
  <si>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</si>
  <si>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</si>
  <si>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</si>
  <si>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</si>
  <si>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</si>
  <si>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</si>
  <si>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</si>
  <si>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</si>
  <si>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</si>
  <si>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</si>
  <si>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</si>
  <si>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r>
      <t xml:space="preserve">ריכוז התקציב המבוקש </t>
    </r>
    <r>
      <rPr>
        <sz val="12"/>
        <rFont val="David"/>
        <family val="2"/>
        <charset val="177"/>
      </rPr>
      <t>(נקלט אוטומטית מתוך הגליונות)</t>
    </r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</si>
  <si>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</si>
  <si>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</si>
  <si>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</si>
  <si>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</si>
  <si>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</si>
  <si>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</si>
  <si>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</si>
  <si>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</si>
  <si>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</si>
  <si>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</si>
  <si>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</si>
  <si>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</si>
  <si>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</si>
  <si>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</si>
  <si>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</si>
  <si>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</si>
  <si>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</si>
  <si>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</si>
  <si>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</si>
  <si>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</si>
  <si>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</si>
  <si>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</si>
  <si>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ראש התחום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</si>
  <si>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</si>
  <si>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</si>
  <si>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</si>
  <si>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</si>
  <si>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</si>
  <si>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</si>
  <si>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</si>
  <si>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מס' חודשי מחקר: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</si>
  <si>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</si>
  <si>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</si>
  <si>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</si>
  <si>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</si>
  <si>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</si>
  <si>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</si>
  <si>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</si>
  <si>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</si>
  <si>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</si>
  <si>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</si>
  <si>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</si>
  <si>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מספר חברה ברשם החברות (ח.פ.)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</si>
  <si>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</si>
  <si>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</si>
  <si>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</si>
  <si>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</si>
  <si>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</si>
  <si>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מנכ"ל חברת מו"פ</t>
  </si>
  <si>
    <t>תקרת שכר+סוציאליות (אין מיגבלה בהזנת הנתונים)</t>
  </si>
  <si>
    <t>המלצה על קיצוץ אחיד: שיעור הקיצוץ (ה-% שתקליד יופחת מכל פריט):</t>
  </si>
  <si>
    <t>2. הנוסחה לחישוב "סה"כ שכר מבוקש בהתאם לתקרות" תגביל את השכר המבוקש בהתאם לתקרות לעיל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</si>
  <si>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</si>
  <si>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</si>
  <si>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</si>
  <si>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</si>
  <si>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</si>
  <si>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</si>
  <si>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r>
      <t xml:space="preserve">שכר </t>
    </r>
    <r>
      <rPr>
        <b/>
        <u/>
        <sz val="10"/>
        <rFont val="David"/>
        <family val="2"/>
        <charset val="177"/>
      </rPr>
      <t>חודשי</t>
    </r>
    <r>
      <rPr>
        <b/>
        <sz val="10"/>
        <rFont val="David"/>
        <family val="2"/>
        <charset val="177"/>
      </rPr>
      <t xml:space="preserve"> כולל, מוגבל בתיקרות</t>
    </r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</si>
  <si>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</si>
  <si>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</si>
  <si>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</si>
  <si>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</si>
  <si>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</si>
  <si>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</si>
  <si>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</si>
  <si>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</si>
  <si>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>שם  מנהל הכספים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</si>
  <si>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</si>
  <si>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</si>
  <si>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</si>
  <si>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</si>
  <si>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</si>
  <si>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לא</t>
  </si>
  <si>
    <t>כן</t>
  </si>
  <si>
    <t>טכנולוגית החלל</t>
  </si>
  <si>
    <t>נבחר:</t>
  </si>
  <si>
    <t>תקציב מבוקש לתוכנית:</t>
  </si>
  <si>
    <t>תאריך הקמת החברה</t>
  </si>
  <si>
    <t>חברות מתחילות</t>
  </si>
  <si>
    <t xml:space="preserve">סך כל עובדי החברה </t>
  </si>
  <si>
    <t>מספר פטנט</t>
  </si>
  <si>
    <t>הסכום המבוקש בש"ח מוגבל בתקרות</t>
  </si>
  <si>
    <t>סעיף שונות ופטנטים</t>
  </si>
  <si>
    <t>פטנט</t>
  </si>
  <si>
    <t>פקס / טלפון נוסף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</si>
  <si>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</si>
  <si>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</si>
  <si>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</si>
  <si>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</si>
  <si>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</si>
  <si>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</si>
  <si>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</si>
  <si>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</si>
  <si>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</si>
  <si>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</si>
  <si>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</si>
  <si>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</si>
  <si>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</si>
  <si>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</si>
  <si>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פירוט תקציב התיק בחתך המשימות</t>
  </si>
  <si>
    <t xml:space="preserve">מס' המשימה </t>
  </si>
  <si>
    <t>תאור המשימה
 (כפי שהיא רשומה בטבלת המשימות שבבקשה)</t>
  </si>
  <si>
    <t xml:space="preserve">שונות 
</t>
  </si>
  <si>
    <t xml:space="preserve">סה"כ 
₪ </t>
  </si>
  <si>
    <t>פרוט הקבלנים המשתתפים בבביצוע המשימה</t>
  </si>
  <si>
    <t>פרוט נושאי סעיף השונות המתוקצבים במשימה</t>
  </si>
  <si>
    <t>קוד מחיר (נא להקיש על התאים)</t>
  </si>
  <si>
    <t>סוג ההתקשות (במחיר קבוע או לפי שעה)</t>
  </si>
  <si>
    <t>תוצאות הפעילות / שם מזהה לפטנט</t>
  </si>
  <si>
    <t>תקציב לפטנט בשנים הקודמות</t>
  </si>
  <si>
    <t>נא לבחור תוכנית / מסלול מהרשימה:</t>
  </si>
  <si>
    <t xml:space="preserve">מו"פ בפריפריה </t>
  </si>
  <si>
    <t>קב"מ בארץ או בחו"ל</t>
  </si>
  <si>
    <t>קב"מ בארץ או בחו"ל או בפריפריה</t>
  </si>
  <si>
    <t>הערה: תקרה של עד 50,000 ₪ לפטנט.</t>
  </si>
  <si>
    <t>ציוד ייעודי יתוקצב בסעיף שונות.  יש לרשום 55% מעלות התקציב בעמודה "מחיר יחידה" ובעמודה "כמות" לציין 1, כמו כן לציין בעמודה "תוצאות הפעילות" את העלות המלאה.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</si>
  <si>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</si>
  <si>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</si>
  <si>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תקציבאי רשות החדשנות</t>
  </si>
  <si>
    <t>מס' חברה ברשות החדשנות</t>
  </si>
  <si>
    <t>איש קשר לרשות החדשנות</t>
  </si>
  <si>
    <t>מופ"ת</t>
  </si>
  <si>
    <t>מסלול 37 איסרד</t>
  </si>
  <si>
    <t>תוכניות בינלאומיות</t>
  </si>
  <si>
    <t>מסלול 2 - מתקני הרצה</t>
  </si>
  <si>
    <t>כא</t>
  </si>
  <si>
    <t>חומרים</t>
  </si>
  <si>
    <t>קמ</t>
  </si>
  <si>
    <t>ציוד</t>
  </si>
  <si>
    <t>משימות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</si>
  <si>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</si>
  <si>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</si>
  <si>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</si>
  <si>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</si>
  <si>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</si>
  <si>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מסלול הטבה 35</t>
  </si>
  <si>
    <t>תקורה כא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</si>
  <si>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</si>
  <si>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</si>
  <si>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</si>
  <si>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</si>
  <si>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</si>
  <si>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</si>
  <si>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</si>
  <si>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</si>
  <si>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</si>
  <si>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סוג ההוצאה: יש לסמן "פטנט" או "אחר" או "עובד יצור"</t>
  </si>
  <si>
    <t>ממשל טק</t>
  </si>
  <si>
    <t>עזרטק</t>
  </si>
  <si>
    <t>אתגר</t>
  </si>
  <si>
    <t>קרן המו"פ</t>
  </si>
  <si>
    <t>מעבדה לחדשנות- חברת מעבדה</t>
  </si>
  <si>
    <t>מחיר יחידה/ מחיר לשעת יצור בש"ח</t>
  </si>
  <si>
    <t xml:space="preserve">כמות/ מס' שעות יצור </t>
  </si>
  <si>
    <t>עובד רגיל מסלול ממשל-טק מתחת ל 300K</t>
  </si>
  <si>
    <t>הפעלת חממה</t>
  </si>
  <si>
    <t>הפעלת מעבדה לחדשנות- תשתית</t>
  </si>
  <si>
    <t>הפעלת מעבדה לחדשנות- שוטף</t>
  </si>
  <si>
    <t>תקציב בחתך משימות</t>
  </si>
  <si>
    <t>פרוייקט חממה טכנולוגית</t>
  </si>
  <si>
    <t>פרוייקט חממה ביוטכנולוגית</t>
  </si>
  <si>
    <t>קישור לאתר רשות החדשנות</t>
  </si>
  <si>
    <t>מנכ"ל בחברה מתחילה</t>
  </si>
  <si>
    <t>עובד בתוכנית "אתגר"</t>
  </si>
  <si>
    <t>סטודנט דוקטורנט תשתיות</t>
  </si>
  <si>
    <t>בכיר בחממות / בחברה מעבדה</t>
  </si>
  <si>
    <t>תקופת הביצוע:</t>
  </si>
  <si>
    <t xml:space="preserve">סעיף שיווק </t>
  </si>
  <si>
    <t>תקרת אחוז התעסוקה בתוכנית מו"פ זו (ההזנה מוגבלת לתיקרות)</t>
  </si>
  <si>
    <t>08-5/2019rot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</si>
</sst>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[&lt;=9999999][$-1000000]###\-####;[$-1000000]\(###\)\ ###\-####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54" x14ac:knownFonts="1">
    <font>
      <sz val="10"/>
      <name val="Arial"/>
      <charset val="177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sz val="8"/>
      <name val="Arial"/>
      <family val="2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David"/>
      <family val="2"/>
      <charset val="177"/>
    </font>
    <font>
      <sz val="10"/>
      <color indexed="8"/>
      <name val="Arial"/>
      <family val="2"/>
    </font>
    <font>
      <sz val="9"/>
      <name val="David"/>
      <family val="2"/>
      <charset val="177"/>
    </font>
    <font>
      <b/>
      <sz val="14"/>
      <name val="Aharoni"/>
    </font>
    <font>
      <sz val="14"/>
      <name val="Aharoni"/>
    </font>
    <font>
      <sz val="10"/>
      <name val="Aharoni"/>
    </font>
    <font>
      <b/>
      <sz val="16"/>
      <name val="Aharoni"/>
    </font>
    <font>
      <b/>
      <sz val="11"/>
      <name val="Aharoni"/>
    </font>
    <font>
      <b/>
      <sz val="1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</font>
    <font>
      <b/>
      <sz val="10"/>
      <name val="Aharoni"/>
    </font>
    <font>
      <sz val="12"/>
      <name val="Aharoni"/>
    </font>
    <font>
      <b/>
      <u/>
      <sz val="10"/>
      <name val="David"/>
      <family val="2"/>
      <charset val="177"/>
    </font>
    <font>
      <b/>
      <u/>
      <sz val="22"/>
      <name val="Aharoni"/>
    </font>
    <font>
      <u/>
      <sz val="12"/>
      <color indexed="12"/>
      <name val="David"/>
      <family val="2"/>
      <charset val="177"/>
    </font>
    <font>
      <b/>
      <sz val="13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sz val="14"/>
      <color indexed="12"/>
      <name val="David"/>
      <family val="2"/>
      <charset val="177"/>
    </font>
    <font>
      <u/>
      <sz val="8"/>
      <color indexed="12"/>
      <name val="Tahoma"/>
      <family val="2"/>
    </font>
    <font>
      <u/>
      <sz val="8"/>
      <color indexed="20"/>
      <name val="Tahoma"/>
      <family val="2"/>
    </font>
    <font>
      <sz val="10"/>
      <color indexed="9"/>
      <name val="David"/>
      <family val="2"/>
      <charset val="177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0"/>
      <name val="David"/>
      <family val="2"/>
      <charset val="177"/>
    </font>
    <font>
      <sz val="14"/>
      <color theme="0"/>
      <name val="Aharoni"/>
    </font>
    <font>
      <sz val="10"/>
      <color theme="0"/>
      <name val="Times New Roman"/>
      <family val="1"/>
    </font>
    <font>
      <b/>
      <sz val="14"/>
      <color rgb="FFFF0000"/>
      <name val="Aharoni"/>
    </font>
    <font>
      <b/>
      <sz val="10"/>
      <name val="Arial"/>
      <family val="2"/>
    </font>
    <font>
      <b/>
      <u/>
      <sz val="14"/>
      <name val="Aharoni"/>
    </font>
    <font>
      <b/>
      <sz val="22"/>
      <name val="Aharoni"/>
    </font>
    <font>
      <sz val="11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u/>
      <sz val="16"/>
      <color indexed="12"/>
      <name val="Arial"/>
      <family val="2"/>
    </font>
    <font>
      <sz val="10"/>
      <color theme="1"/>
      <name val="David"/>
      <family val="2"/>
      <charset val="177"/>
    </font>
    <font>
      <b/>
      <sz val="8"/>
      <name val="Tahoma"/>
      <family val="2"/>
    </font>
    <font>
      <sz val="10"/>
      <color theme="1"/>
      <name val="Arial"/>
      <family val="2"/>
    </font>
    <font>
      <sz val="10"/>
      <color rgb="FFFF0000"/>
      <name val="David"/>
      <family val="2"/>
      <charset val="177"/>
    </font>
    <font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644">
    <xf numFmtId="0" fontId="0" fillId="0" borderId="0" xfId="0"/>
    <xf numFmtId="0" fontId="3" fillId="2" borderId="1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right" wrapText="1" readingOrder="2"/>
    </xf>
    <xf numFmtId="14" fontId="3" fillId="2" borderId="0" xfId="0" applyNumberFormat="1" applyFont="1" applyFill="1" applyBorder="1" applyAlignment="1" applyProtection="1">
      <alignment horizontal="center" wrapText="1" readingOrder="2"/>
    </xf>
    <xf numFmtId="0" fontId="8" fillId="2" borderId="2" xfId="0" applyFont="1" applyFill="1" applyBorder="1" applyAlignment="1" applyProtection="1">
      <alignment horizontal="center" wrapText="1" readingOrder="2"/>
    </xf>
    <xf numFmtId="0" fontId="4" fillId="2" borderId="1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right" vertical="top" wrapText="1"/>
    </xf>
    <xf numFmtId="164" fontId="4" fillId="2" borderId="0" xfId="0" applyNumberFormat="1" applyFont="1" applyFill="1" applyBorder="1" applyAlignment="1" applyProtection="1">
      <alignment horizontal="right" vertical="top" wrapText="1"/>
    </xf>
    <xf numFmtId="164" fontId="4" fillId="2" borderId="2" xfId="0" applyNumberFormat="1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wrapText="1" readingOrder="2"/>
    </xf>
    <xf numFmtId="0" fontId="5" fillId="2" borderId="4" xfId="0" applyFont="1" applyFill="1" applyBorder="1" applyAlignment="1" applyProtection="1">
      <alignment vertical="top" wrapText="1" readingOrder="2"/>
    </xf>
    <xf numFmtId="0" fontId="8" fillId="0" borderId="0" xfId="0" applyFont="1" applyProtection="1"/>
    <xf numFmtId="0" fontId="5" fillId="2" borderId="5" xfId="0" applyFont="1" applyFill="1" applyBorder="1" applyAlignment="1" applyProtection="1">
      <alignment vertical="top" wrapText="1" readingOrder="2"/>
    </xf>
    <xf numFmtId="0" fontId="5" fillId="2" borderId="3" xfId="0" applyFont="1" applyFill="1" applyBorder="1" applyAlignment="1" applyProtection="1">
      <alignment vertical="top" wrapText="1" readingOrder="2"/>
    </xf>
    <xf numFmtId="0" fontId="9" fillId="0" borderId="0" xfId="0" applyFont="1" applyProtection="1"/>
    <xf numFmtId="0" fontId="8" fillId="2" borderId="0" xfId="0" applyFont="1" applyFill="1" applyBorder="1" applyAlignment="1" applyProtection="1">
      <alignment horizontal="center" wrapText="1" readingOrder="2"/>
    </xf>
    <xf numFmtId="0" fontId="9" fillId="0" borderId="0" xfId="0" applyFont="1" applyFill="1" applyProtection="1"/>
    <xf numFmtId="0" fontId="9" fillId="2" borderId="1" xfId="0" applyFont="1" applyFill="1" applyBorder="1" applyProtection="1"/>
    <xf numFmtId="0" fontId="9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2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2" borderId="3" xfId="0" applyFont="1" applyFill="1" applyBorder="1" applyAlignment="1" applyProtection="1"/>
    <xf numFmtId="0" fontId="9" fillId="0" borderId="6" xfId="0" applyFont="1" applyBorder="1" applyProtection="1"/>
    <xf numFmtId="0" fontId="9" fillId="3" borderId="0" xfId="0" applyFont="1" applyFill="1" applyProtection="1"/>
    <xf numFmtId="165" fontId="9" fillId="3" borderId="0" xfId="0" applyNumberFormat="1" applyFont="1" applyFill="1" applyProtection="1"/>
    <xf numFmtId="165" fontId="9" fillId="0" borderId="0" xfId="0" applyNumberFormat="1" applyFont="1" applyProtection="1"/>
    <xf numFmtId="0" fontId="8" fillId="2" borderId="0" xfId="0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left" vertical="top" wrapText="1" readingOrder="2"/>
    </xf>
    <xf numFmtId="0" fontId="18" fillId="0" borderId="0" xfId="0" applyFont="1" applyProtection="1"/>
    <xf numFmtId="0" fontId="7" fillId="2" borderId="8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Protection="1"/>
    <xf numFmtId="168" fontId="9" fillId="0" borderId="0" xfId="0" applyNumberFormat="1" applyFont="1" applyProtection="1"/>
    <xf numFmtId="3" fontId="9" fillId="0" borderId="0" xfId="0" applyNumberFormat="1" applyFont="1" applyFill="1" applyProtection="1"/>
    <xf numFmtId="0" fontId="16" fillId="2" borderId="9" xfId="0" applyFont="1" applyFill="1" applyBorder="1" applyAlignment="1" applyProtection="1">
      <alignment wrapText="1"/>
    </xf>
    <xf numFmtId="0" fontId="17" fillId="0" borderId="0" xfId="0" applyFont="1" applyBorder="1" applyProtection="1"/>
    <xf numFmtId="0" fontId="7" fillId="2" borderId="10" xfId="0" applyFont="1" applyFill="1" applyBorder="1" applyAlignment="1" applyProtection="1">
      <alignment horizontal="right" vertical="top" wrapText="1" readingOrder="2"/>
    </xf>
    <xf numFmtId="0" fontId="9" fillId="4" borderId="0" xfId="0" applyFont="1" applyFill="1" applyProtection="1"/>
    <xf numFmtId="0" fontId="7" fillId="2" borderId="11" xfId="0" applyFont="1" applyFill="1" applyBorder="1" applyAlignment="1" applyProtection="1">
      <alignment horizontal="center" wrapText="1" readingOrder="2"/>
    </xf>
    <xf numFmtId="0" fontId="7" fillId="2" borderId="12" xfId="0" applyFont="1" applyFill="1" applyBorder="1" applyAlignment="1" applyProtection="1">
      <alignment horizontal="center" wrapText="1" readingOrder="2"/>
    </xf>
    <xf numFmtId="0" fontId="7" fillId="2" borderId="6" xfId="0" applyFont="1" applyFill="1" applyBorder="1" applyAlignment="1" applyProtection="1">
      <alignment horizontal="center" wrapText="1" readingOrder="2"/>
    </xf>
    <xf numFmtId="0" fontId="7" fillId="2" borderId="13" xfId="0" applyFont="1" applyFill="1" applyBorder="1" applyAlignment="1" applyProtection="1">
      <alignment horizontal="center" wrapText="1" readingOrder="2"/>
    </xf>
    <xf numFmtId="0" fontId="9" fillId="4" borderId="0" xfId="0" applyFont="1" applyFill="1" applyAlignment="1" applyProtection="1">
      <alignment horizontal="center"/>
    </xf>
    <xf numFmtId="0" fontId="7" fillId="2" borderId="10" xfId="0" applyFont="1" applyFill="1" applyBorder="1" applyAlignment="1" applyProtection="1">
      <alignment vertical="center" wrapText="1" readingOrder="2"/>
    </xf>
    <xf numFmtId="0" fontId="9" fillId="4" borderId="0" xfId="0" applyFont="1" applyFill="1" applyAlignment="1" applyProtection="1">
      <alignment vertical="center"/>
    </xf>
    <xf numFmtId="0" fontId="7" fillId="2" borderId="11" xfId="0" applyFont="1" applyFill="1" applyBorder="1" applyAlignment="1" applyProtection="1">
      <alignment vertical="center" wrapText="1" readingOrder="2"/>
    </xf>
    <xf numFmtId="0" fontId="7" fillId="2" borderId="14" xfId="0" applyFont="1" applyFill="1" applyBorder="1" applyAlignment="1" applyProtection="1">
      <alignment vertical="center" wrapText="1" readingOrder="2"/>
    </xf>
    <xf numFmtId="0" fontId="7" fillId="0" borderId="0" xfId="0" applyFont="1" applyFill="1" applyBorder="1" applyAlignment="1" applyProtection="1">
      <alignment horizontal="justify" vertical="top" wrapText="1" readingOrder="2"/>
    </xf>
    <xf numFmtId="0" fontId="9" fillId="0" borderId="0" xfId="0" applyFont="1" applyBorder="1" applyAlignment="1" applyProtection="1">
      <alignment horizontal="right"/>
    </xf>
    <xf numFmtId="0" fontId="9" fillId="5" borderId="6" xfId="0" applyFont="1" applyFill="1" applyBorder="1" applyAlignment="1" applyProtection="1">
      <alignment horizontal="center" wrapText="1"/>
    </xf>
    <xf numFmtId="0" fontId="9" fillId="5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9" fillId="0" borderId="0" xfId="0" applyFont="1" applyAlignment="1" applyProtection="1"/>
    <xf numFmtId="168" fontId="9" fillId="0" borderId="12" xfId="0" applyNumberFormat="1" applyFont="1" applyBorder="1" applyAlignment="1" applyProtection="1">
      <alignment horizontal="center" vertical="center" wrapText="1"/>
    </xf>
    <xf numFmtId="3" fontId="9" fillId="0" borderId="6" xfId="0" applyNumberFormat="1" applyFont="1" applyBorder="1" applyAlignment="1" applyProtection="1">
      <alignment horizontal="center" vertical="center" wrapText="1" readingOrder="2"/>
    </xf>
    <xf numFmtId="168" fontId="9" fillId="0" borderId="6" xfId="0" applyNumberFormat="1" applyFont="1" applyBorder="1" applyAlignment="1" applyProtection="1">
      <alignment horizontal="center" vertical="center" wrapText="1" readingOrder="1"/>
    </xf>
    <xf numFmtId="169" fontId="9" fillId="0" borderId="6" xfId="0" applyNumberFormat="1" applyFont="1" applyBorder="1" applyAlignment="1" applyProtection="1">
      <alignment horizontal="center" vertical="center" wrapText="1" readingOrder="1"/>
    </xf>
    <xf numFmtId="0" fontId="18" fillId="0" borderId="0" xfId="0" applyFont="1" applyAlignment="1" applyProtection="1"/>
    <xf numFmtId="0" fontId="8" fillId="2" borderId="1" xfId="0" quotePrefix="1" applyFont="1" applyFill="1" applyBorder="1" applyAlignment="1" applyProtection="1">
      <alignment horizontal="right" readingOrder="2"/>
    </xf>
    <xf numFmtId="0" fontId="7" fillId="7" borderId="8" xfId="0" applyFont="1" applyFill="1" applyBorder="1" applyAlignment="1" applyProtection="1">
      <alignment horizontal="center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2" borderId="15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center" wrapText="1" readingOrder="2"/>
    </xf>
    <xf numFmtId="3" fontId="7" fillId="7" borderId="6" xfId="0" applyNumberFormat="1" applyFont="1" applyFill="1" applyBorder="1" applyAlignment="1" applyProtection="1">
      <alignment horizontal="center" vertical="center" wrapText="1" readingOrder="2"/>
    </xf>
    <xf numFmtId="3" fontId="7" fillId="7" borderId="17" xfId="0" applyNumberFormat="1" applyFont="1" applyFill="1" applyBorder="1" applyAlignment="1" applyProtection="1">
      <alignment horizontal="center" vertical="center" wrapText="1" readingOrder="2"/>
    </xf>
    <xf numFmtId="3" fontId="7" fillId="7" borderId="18" xfId="0" applyNumberFormat="1" applyFont="1" applyFill="1" applyBorder="1" applyAlignment="1" applyProtection="1">
      <alignment horizontal="center" vertical="center" wrapText="1" readingOrder="2"/>
    </xf>
    <xf numFmtId="3" fontId="7" fillId="7" borderId="16" xfId="0" applyNumberFormat="1" applyFont="1" applyFill="1" applyBorder="1" applyAlignment="1" applyProtection="1">
      <alignment horizontal="center" vertical="center" wrapText="1" readingOrder="2"/>
    </xf>
    <xf numFmtId="3" fontId="7" fillId="7" borderId="19" xfId="0" applyNumberFormat="1" applyFont="1" applyFill="1" applyBorder="1" applyAlignment="1" applyProtection="1">
      <alignment horizontal="center" vertical="center" wrapText="1" readingOrder="2"/>
    </xf>
    <xf numFmtId="3" fontId="7" fillId="7" borderId="20" xfId="0" applyNumberFormat="1" applyFont="1" applyFill="1" applyBorder="1" applyAlignment="1" applyProtection="1">
      <alignment horizontal="center" vertical="center" wrapText="1" readingOrder="2"/>
    </xf>
    <xf numFmtId="167" fontId="7" fillId="7" borderId="21" xfId="0" applyNumberFormat="1" applyFont="1" applyFill="1" applyBorder="1" applyAlignment="1" applyProtection="1">
      <alignment horizontal="center" vertical="center" wrapText="1" readingOrder="2"/>
    </xf>
    <xf numFmtId="167" fontId="7" fillId="7" borderId="13" xfId="0" applyNumberFormat="1" applyFont="1" applyFill="1" applyBorder="1" applyAlignment="1" applyProtection="1">
      <alignment horizontal="center" vertical="center" wrapText="1" readingOrder="2"/>
    </xf>
    <xf numFmtId="167" fontId="7" fillId="7" borderId="22" xfId="0" applyNumberFormat="1" applyFont="1" applyFill="1" applyBorder="1" applyAlignment="1" applyProtection="1">
      <alignment horizontal="center" vertical="center" wrapText="1" readingOrder="2"/>
    </xf>
    <xf numFmtId="167" fontId="7" fillId="7" borderId="18" xfId="0" applyNumberFormat="1" applyFont="1" applyFill="1" applyBorder="1" applyAlignment="1" applyProtection="1">
      <alignment horizontal="center" vertical="center" wrapText="1" readingOrder="2"/>
    </xf>
    <xf numFmtId="167" fontId="7" fillId="7" borderId="6" xfId="0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horizontal="center" wrapText="1"/>
    </xf>
    <xf numFmtId="0" fontId="9" fillId="6" borderId="6" xfId="0" applyFont="1" applyFill="1" applyBorder="1" applyAlignment="1" applyProtection="1">
      <alignment horizontal="right" wrapText="1" readingOrder="2"/>
    </xf>
    <xf numFmtId="0" fontId="18" fillId="3" borderId="0" xfId="0" applyFont="1" applyFill="1" applyProtection="1"/>
    <xf numFmtId="168" fontId="9" fillId="3" borderId="0" xfId="0" applyNumberFormat="1" applyFont="1" applyFill="1" applyProtection="1"/>
    <xf numFmtId="0" fontId="9" fillId="3" borderId="0" xfId="0" applyFont="1" applyFill="1" applyAlignment="1" applyProtection="1">
      <alignment vertical="center"/>
    </xf>
    <xf numFmtId="3" fontId="9" fillId="3" borderId="0" xfId="0" applyNumberFormat="1" applyFont="1" applyFill="1" applyProtection="1"/>
    <xf numFmtId="0" fontId="7" fillId="2" borderId="8" xfId="0" quotePrefix="1" applyFont="1" applyFill="1" applyBorder="1" applyAlignment="1" applyProtection="1">
      <alignment horizontal="center" wrapText="1" readingOrder="2"/>
    </xf>
    <xf numFmtId="9" fontId="9" fillId="0" borderId="6" xfId="3" applyFont="1" applyBorder="1" applyAlignment="1" applyProtection="1">
      <alignment horizontal="center" vertical="center" wrapText="1" readingOrder="1"/>
    </xf>
    <xf numFmtId="168" fontId="9" fillId="7" borderId="6" xfId="0" applyNumberFormat="1" applyFont="1" applyFill="1" applyBorder="1" applyAlignment="1" applyProtection="1">
      <alignment horizontal="center" vertical="center" wrapText="1"/>
    </xf>
    <xf numFmtId="168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Protection="1"/>
    <xf numFmtId="0" fontId="3" fillId="2" borderId="6" xfId="0" quotePrefix="1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0" xfId="0" quotePrefix="1" applyFont="1" applyFill="1" applyBorder="1" applyAlignment="1" applyProtection="1">
      <alignment horizontal="center" wrapText="1"/>
    </xf>
    <xf numFmtId="3" fontId="8" fillId="2" borderId="25" xfId="0" applyNumberFormat="1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wrapText="1" readingOrder="2"/>
    </xf>
    <xf numFmtId="0" fontId="7" fillId="2" borderId="27" xfId="0" applyFont="1" applyFill="1" applyBorder="1" applyAlignment="1" applyProtection="1">
      <alignment horizontal="center" wrapText="1" readingOrder="2"/>
    </xf>
    <xf numFmtId="4" fontId="9" fillId="7" borderId="13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top" wrapText="1" readingOrder="2"/>
    </xf>
    <xf numFmtId="0" fontId="16" fillId="2" borderId="9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3" fontId="9" fillId="0" borderId="16" xfId="0" applyNumberFormat="1" applyFont="1" applyBorder="1" applyAlignment="1" applyProtection="1">
      <alignment horizontal="center" vertical="center" wrapText="1" readingOrder="2"/>
    </xf>
    <xf numFmtId="3" fontId="9" fillId="0" borderId="13" xfId="0" applyNumberFormat="1" applyFont="1" applyBorder="1" applyAlignment="1" applyProtection="1">
      <alignment horizontal="right" vertical="center" wrapText="1" readingOrder="2"/>
    </xf>
    <xf numFmtId="3" fontId="9" fillId="7" borderId="20" xfId="0" applyNumberFormat="1" applyFont="1" applyFill="1" applyBorder="1" applyAlignment="1" applyProtection="1">
      <alignment horizontal="center" vertical="center" wrapText="1" readingOrder="2"/>
    </xf>
    <xf numFmtId="168" fontId="9" fillId="7" borderId="20" xfId="0" applyNumberFormat="1" applyFont="1" applyFill="1" applyBorder="1" applyAlignment="1" applyProtection="1">
      <alignment horizontal="center" vertical="center" wrapText="1"/>
    </xf>
    <xf numFmtId="3" fontId="7" fillId="7" borderId="22" xfId="0" applyNumberFormat="1" applyFont="1" applyFill="1" applyBorder="1" applyAlignment="1" applyProtection="1">
      <alignment horizontal="right" vertical="center" readingOrder="2"/>
    </xf>
    <xf numFmtId="0" fontId="7" fillId="9" borderId="8" xfId="0" applyFont="1" applyFill="1" applyBorder="1" applyAlignment="1" applyProtection="1">
      <alignment horizontal="center" wrapText="1" readingOrder="2"/>
    </xf>
    <xf numFmtId="168" fontId="9" fillId="9" borderId="6" xfId="0" applyNumberFormat="1" applyFont="1" applyFill="1" applyBorder="1" applyAlignment="1" applyProtection="1">
      <alignment horizontal="center" vertical="center" wrapText="1"/>
    </xf>
    <xf numFmtId="3" fontId="9" fillId="9" borderId="20" xfId="0" applyNumberFormat="1" applyFont="1" applyFill="1" applyBorder="1" applyAlignment="1" applyProtection="1">
      <alignment horizontal="center" vertical="center" wrapText="1" readingOrder="2"/>
    </xf>
    <xf numFmtId="3" fontId="9" fillId="9" borderId="19" xfId="0" applyNumberFormat="1" applyFont="1" applyFill="1" applyBorder="1" applyAlignment="1" applyProtection="1">
      <alignment horizontal="center" vertical="center" wrapText="1" readingOrder="2"/>
    </xf>
    <xf numFmtId="168" fontId="9" fillId="9" borderId="20" xfId="0" applyNumberFormat="1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right" vertical="center" readingOrder="2"/>
    </xf>
    <xf numFmtId="0" fontId="7" fillId="7" borderId="23" xfId="0" applyFont="1" applyFill="1" applyBorder="1" applyAlignment="1" applyProtection="1">
      <alignment horizontal="center" wrapText="1" readingOrder="2"/>
    </xf>
    <xf numFmtId="0" fontId="7" fillId="9" borderId="23" xfId="0" applyFont="1" applyFill="1" applyBorder="1" applyAlignment="1" applyProtection="1">
      <alignment horizontal="center" wrapText="1" readingOrder="2"/>
    </xf>
    <xf numFmtId="166" fontId="16" fillId="0" borderId="28" xfId="3" applyNumberFormat="1" applyFont="1" applyFill="1" applyBorder="1" applyAlignment="1" applyProtection="1">
      <alignment horizontal="center" vertical="top" wrapText="1" readingOrder="2"/>
    </xf>
    <xf numFmtId="0" fontId="7" fillId="9" borderId="29" xfId="0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9" fillId="7" borderId="31" xfId="0" applyFont="1" applyFill="1" applyBorder="1" applyProtection="1"/>
    <xf numFmtId="0" fontId="9" fillId="7" borderId="31" xfId="0" applyFont="1" applyFill="1" applyBorder="1" applyAlignment="1" applyProtection="1">
      <alignment vertical="center"/>
    </xf>
    <xf numFmtId="0" fontId="9" fillId="7" borderId="32" xfId="0" applyFont="1" applyFill="1" applyBorder="1" applyAlignment="1" applyProtection="1">
      <alignment vertical="center"/>
    </xf>
    <xf numFmtId="0" fontId="24" fillId="9" borderId="30" xfId="0" applyFont="1" applyFill="1" applyBorder="1" applyAlignment="1" applyProtection="1">
      <alignment horizontal="center" wrapText="1"/>
    </xf>
    <xf numFmtId="0" fontId="9" fillId="9" borderId="31" xfId="0" applyFont="1" applyFill="1" applyBorder="1" applyProtection="1"/>
    <xf numFmtId="0" fontId="9" fillId="9" borderId="31" xfId="0" applyFont="1" applyFill="1" applyBorder="1" applyAlignment="1" applyProtection="1">
      <alignment vertical="center"/>
    </xf>
    <xf numFmtId="0" fontId="9" fillId="9" borderId="32" xfId="0" applyFont="1" applyFill="1" applyBorder="1" applyAlignment="1" applyProtection="1">
      <alignment vertical="center"/>
    </xf>
    <xf numFmtId="0" fontId="26" fillId="7" borderId="30" xfId="0" applyFont="1" applyFill="1" applyBorder="1" applyAlignment="1" applyProtection="1">
      <alignment horizontal="center" wrapText="1"/>
    </xf>
    <xf numFmtId="0" fontId="26" fillId="9" borderId="30" xfId="0" applyFont="1" applyFill="1" applyBorder="1" applyAlignment="1" applyProtection="1">
      <alignment horizontal="center" wrapText="1"/>
    </xf>
    <xf numFmtId="0" fontId="18" fillId="2" borderId="12" xfId="0" applyFont="1" applyFill="1" applyBorder="1" applyProtection="1"/>
    <xf numFmtId="9" fontId="15" fillId="0" borderId="16" xfId="5" applyNumberFormat="1" applyFont="1" applyBorder="1" applyAlignment="1" applyProtection="1">
      <alignment horizontal="center" vertical="center"/>
    </xf>
    <xf numFmtId="9" fontId="3" fillId="0" borderId="33" xfId="3" applyFont="1" applyFill="1" applyBorder="1" applyAlignment="1" applyProtection="1">
      <alignment horizontal="center" wrapText="1" readingOrder="2"/>
    </xf>
    <xf numFmtId="3" fontId="9" fillId="9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8" xfId="0" quotePrefix="1" applyFont="1" applyFill="1" applyBorder="1" applyAlignment="1" applyProtection="1">
      <alignment horizontal="center" wrapText="1" readingOrder="2"/>
    </xf>
    <xf numFmtId="0" fontId="7" fillId="9" borderId="8" xfId="0" quotePrefix="1" applyFont="1" applyFill="1" applyBorder="1" applyAlignment="1" applyProtection="1">
      <alignment horizontal="center" wrapText="1" readingOrder="2"/>
    </xf>
    <xf numFmtId="0" fontId="7" fillId="7" borderId="23" xfId="0" quotePrefix="1" applyFont="1" applyFill="1" applyBorder="1" applyAlignment="1" applyProtection="1">
      <alignment horizontal="center" wrapText="1" readingOrder="2"/>
    </xf>
    <xf numFmtId="9" fontId="3" fillId="0" borderId="34" xfId="3" applyFont="1" applyFill="1" applyBorder="1" applyAlignment="1" applyProtection="1">
      <alignment horizontal="center" wrapText="1" readingOrder="2"/>
    </xf>
    <xf numFmtId="0" fontId="7" fillId="9" borderId="35" xfId="0" quotePrefix="1" applyFont="1" applyFill="1" applyBorder="1" applyAlignment="1" applyProtection="1">
      <alignment horizontal="center" wrapText="1" readingOrder="2"/>
    </xf>
    <xf numFmtId="4" fontId="9" fillId="9" borderId="27" xfId="0" applyNumberFormat="1" applyFont="1" applyFill="1" applyBorder="1" applyAlignment="1" applyProtection="1">
      <alignment horizontal="center" vertical="center" wrapText="1" readingOrder="2"/>
    </xf>
    <xf numFmtId="0" fontId="7" fillId="8" borderId="8" xfId="0" applyFont="1" applyFill="1" applyBorder="1" applyAlignment="1" applyProtection="1">
      <alignment horizontal="center" wrapText="1" readingOrder="2"/>
    </xf>
    <xf numFmtId="3" fontId="9" fillId="0" borderId="13" xfId="0" applyNumberFormat="1" applyFont="1" applyFill="1" applyBorder="1" applyAlignment="1" applyProtection="1">
      <alignment horizontal="right" vertical="center" wrapText="1" readingOrder="2"/>
    </xf>
    <xf numFmtId="3" fontId="9" fillId="7" borderId="6" xfId="1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wrapText="1"/>
    </xf>
    <xf numFmtId="3" fontId="9" fillId="9" borderId="6" xfId="1" applyNumberFormat="1" applyFont="1" applyFill="1" applyBorder="1" applyAlignment="1" applyProtection="1">
      <alignment horizontal="center" vertical="center" wrapText="1" readingOrder="2"/>
    </xf>
    <xf numFmtId="0" fontId="7" fillId="8" borderId="16" xfId="0" applyFont="1" applyFill="1" applyBorder="1" applyAlignment="1" applyProtection="1">
      <alignment horizontal="center" wrapText="1" readingOrder="2"/>
    </xf>
    <xf numFmtId="0" fontId="7" fillId="9" borderId="29" xfId="0" quotePrefix="1" applyFont="1" applyFill="1" applyBorder="1" applyAlignment="1" applyProtection="1">
      <alignment horizontal="center" wrapText="1" readingOrder="2"/>
    </xf>
    <xf numFmtId="9" fontId="15" fillId="0" borderId="19" xfId="5" applyNumberFormat="1" applyFont="1" applyBorder="1" applyAlignment="1" applyProtection="1">
      <alignment horizontal="center" vertical="center"/>
    </xf>
    <xf numFmtId="168" fontId="9" fillId="0" borderId="36" xfId="0" applyNumberFormat="1" applyFont="1" applyBorder="1" applyAlignment="1" applyProtection="1">
      <alignment horizontal="center" vertical="center" wrapText="1"/>
    </xf>
    <xf numFmtId="3" fontId="9" fillId="0" borderId="20" xfId="0" applyNumberFormat="1" applyFont="1" applyBorder="1" applyAlignment="1" applyProtection="1">
      <alignment horizontal="center" vertical="center" wrapText="1" readingOrder="2"/>
    </xf>
    <xf numFmtId="0" fontId="7" fillId="7" borderId="37" xfId="0" applyFont="1" applyFill="1" applyBorder="1" applyAlignment="1" applyProtection="1">
      <alignment horizontal="center" wrapText="1" readingOrder="2"/>
    </xf>
    <xf numFmtId="9" fontId="9" fillId="0" borderId="12" xfId="3" applyFont="1" applyBorder="1" applyAlignment="1" applyProtection="1">
      <alignment horizontal="center" vertical="center" wrapText="1" readingOrder="2"/>
    </xf>
    <xf numFmtId="9" fontId="9" fillId="0" borderId="16" xfId="3" applyFont="1" applyBorder="1" applyAlignment="1" applyProtection="1">
      <alignment horizontal="center" vertical="center" wrapText="1" readingOrder="2"/>
    </xf>
    <xf numFmtId="168" fontId="9" fillId="7" borderId="20" xfId="0" applyNumberFormat="1" applyFont="1" applyFill="1" applyBorder="1" applyAlignment="1" applyProtection="1">
      <alignment horizontal="center" vertical="center" wrapText="1" readingOrder="1"/>
    </xf>
    <xf numFmtId="0" fontId="7" fillId="9" borderId="25" xfId="0" applyFont="1" applyFill="1" applyBorder="1" applyAlignment="1" applyProtection="1">
      <alignment horizontal="center" wrapText="1" readingOrder="2"/>
    </xf>
    <xf numFmtId="168" fontId="9" fillId="9" borderId="20" xfId="0" applyNumberFormat="1" applyFont="1" applyFill="1" applyBorder="1" applyAlignment="1" applyProtection="1">
      <alignment horizontal="center" vertical="center" wrapText="1" readingOrder="1"/>
    </xf>
    <xf numFmtId="0" fontId="7" fillId="7" borderId="38" xfId="0" applyFont="1" applyFill="1" applyBorder="1" applyAlignment="1" applyProtection="1">
      <alignment horizontal="center" wrapText="1" readingOrder="2"/>
    </xf>
    <xf numFmtId="3" fontId="9" fillId="0" borderId="12" xfId="0" applyNumberFormat="1" applyFont="1" applyBorder="1" applyAlignment="1" applyProtection="1">
      <alignment horizontal="center" vertical="center" wrapText="1" readingOrder="2"/>
    </xf>
    <xf numFmtId="3" fontId="9" fillId="7" borderId="36" xfId="0" applyNumberFormat="1" applyFont="1" applyFill="1" applyBorder="1" applyAlignment="1" applyProtection="1">
      <alignment horizontal="center" vertical="center" wrapText="1" readingOrder="2"/>
    </xf>
    <xf numFmtId="0" fontId="21" fillId="2" borderId="6" xfId="0" applyFont="1" applyFill="1" applyBorder="1" applyAlignment="1" applyProtection="1">
      <alignment horizontal="right" vertical="center" wrapText="1" readingOrder="2"/>
    </xf>
    <xf numFmtId="0" fontId="17" fillId="2" borderId="39" xfId="0" applyFont="1" applyFill="1" applyBorder="1" applyProtection="1"/>
    <xf numFmtId="0" fontId="13" fillId="2" borderId="8" xfId="0" applyFont="1" applyFill="1" applyBorder="1" applyAlignment="1" applyProtection="1">
      <alignment horizontal="center" wrapText="1" readingOrder="2"/>
    </xf>
    <xf numFmtId="9" fontId="7" fillId="2" borderId="8" xfId="0" applyNumberFormat="1" applyFont="1" applyFill="1" applyBorder="1" applyAlignment="1" applyProtection="1">
      <alignment horizontal="center" wrapText="1" readingOrder="2"/>
    </xf>
    <xf numFmtId="0" fontId="20" fillId="2" borderId="7" xfId="0" applyFont="1" applyFill="1" applyBorder="1" applyAlignment="1" applyProtection="1">
      <alignment horizontal="left" wrapText="1" readingOrder="2"/>
    </xf>
    <xf numFmtId="0" fontId="16" fillId="2" borderId="7" xfId="0" applyFont="1" applyFill="1" applyBorder="1" applyAlignment="1" applyProtection="1">
      <alignment horizontal="left" wrapText="1" readingOrder="2"/>
    </xf>
    <xf numFmtId="0" fontId="19" fillId="2" borderId="7" xfId="0" applyFont="1" applyFill="1" applyBorder="1" applyAlignment="1" applyProtection="1">
      <alignment horizontal="left" wrapText="1" readingOrder="1"/>
    </xf>
    <xf numFmtId="9" fontId="9" fillId="0" borderId="40" xfId="3" applyFont="1" applyBorder="1" applyAlignment="1" applyProtection="1">
      <alignment horizontal="center" vertical="center" wrapText="1" readingOrder="1"/>
    </xf>
    <xf numFmtId="168" fontId="9" fillId="0" borderId="40" xfId="0" applyNumberFormat="1" applyFont="1" applyFill="1" applyBorder="1" applyAlignment="1" applyProtection="1">
      <alignment horizontal="center" vertical="center" wrapText="1"/>
    </xf>
    <xf numFmtId="168" fontId="9" fillId="9" borderId="40" xfId="0" applyNumberFormat="1" applyFont="1" applyFill="1" applyBorder="1" applyAlignment="1" applyProtection="1">
      <alignment horizontal="center" vertical="center" wrapText="1"/>
    </xf>
    <xf numFmtId="3" fontId="9" fillId="7" borderId="6" xfId="0" applyNumberFormat="1" applyFont="1" applyFill="1" applyBorder="1" applyAlignment="1" applyProtection="1">
      <alignment horizontal="center" vertical="center" wrapText="1" readingOrder="2"/>
    </xf>
    <xf numFmtId="0" fontId="7" fillId="9" borderId="35" xfId="0" applyFont="1" applyFill="1" applyBorder="1" applyAlignment="1" applyProtection="1">
      <alignment horizontal="center" wrapText="1" readingOrder="2"/>
    </xf>
    <xf numFmtId="3" fontId="9" fillId="0" borderId="27" xfId="0" applyNumberFormat="1" applyFont="1" applyBorder="1" applyAlignment="1" applyProtection="1">
      <alignment horizontal="right" vertical="center" wrapText="1" readingOrder="2"/>
    </xf>
    <xf numFmtId="3" fontId="9" fillId="0" borderId="41" xfId="0" applyNumberFormat="1" applyFont="1" applyBorder="1" applyAlignment="1" applyProtection="1">
      <alignment horizontal="right" vertical="center" wrapText="1" readingOrder="2"/>
    </xf>
    <xf numFmtId="3" fontId="7" fillId="9" borderId="27" xfId="0" applyNumberFormat="1" applyFont="1" applyFill="1" applyBorder="1" applyAlignment="1" applyProtection="1">
      <alignment horizontal="right" vertical="center" readingOrder="2"/>
    </xf>
    <xf numFmtId="0" fontId="7" fillId="7" borderId="35" xfId="0" applyFont="1" applyFill="1" applyBorder="1" applyAlignment="1" applyProtection="1">
      <alignment horizontal="center" wrapText="1" readingOrder="2"/>
    </xf>
    <xf numFmtId="3" fontId="7" fillId="7" borderId="27" xfId="0" applyNumberFormat="1" applyFont="1" applyFill="1" applyBorder="1" applyAlignment="1" applyProtection="1">
      <alignment horizontal="right" vertical="center" readingOrder="2"/>
    </xf>
    <xf numFmtId="0" fontId="7" fillId="9" borderId="38" xfId="0" applyFont="1" applyFill="1" applyBorder="1" applyAlignment="1" applyProtection="1">
      <alignment horizontal="center" wrapText="1" readingOrder="2"/>
    </xf>
    <xf numFmtId="0" fontId="9" fillId="2" borderId="42" xfId="0" applyFont="1" applyFill="1" applyBorder="1" applyAlignment="1" applyProtection="1">
      <alignment horizontal="center" vertical="center" wrapText="1" readingOrder="2"/>
    </xf>
    <xf numFmtId="0" fontId="9" fillId="2" borderId="43" xfId="0" applyFont="1" applyFill="1" applyBorder="1" applyAlignment="1" applyProtection="1">
      <alignment horizontal="center" vertical="center" wrapText="1" readingOrder="2"/>
    </xf>
    <xf numFmtId="168" fontId="9" fillId="3" borderId="6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 wrapText="1"/>
    </xf>
    <xf numFmtId="0" fontId="18" fillId="9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1" fontId="2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9" fontId="23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Border="1" applyAlignment="1" applyProtection="1">
      <alignment horizontal="center" wrapText="1" readingOrder="2"/>
    </xf>
    <xf numFmtId="3" fontId="8" fillId="0" borderId="0" xfId="0" applyNumberFormat="1" applyFont="1" applyFill="1" applyBorder="1" applyAlignment="1" applyProtection="1">
      <alignment horizontal="center" vertical="center" wrapText="1" readingOrder="2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9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7" fillId="2" borderId="44" xfId="0" quotePrefix="1" applyFont="1" applyFill="1" applyBorder="1" applyAlignment="1" applyProtection="1">
      <alignment vertical="top" wrapText="1" readingOrder="2"/>
    </xf>
    <xf numFmtId="3" fontId="21" fillId="2" borderId="2" xfId="0" applyNumberFormat="1" applyFont="1" applyFill="1" applyBorder="1" applyAlignment="1" applyProtection="1">
      <alignment horizontal="right" vertical="center" wrapText="1" readingOrder="2"/>
    </xf>
    <xf numFmtId="168" fontId="9" fillId="0" borderId="45" xfId="0" applyNumberFormat="1" applyFont="1" applyBorder="1" applyAlignment="1" applyProtection="1">
      <alignment horizontal="center" vertical="center" wrapText="1"/>
    </xf>
    <xf numFmtId="9" fontId="15" fillId="0" borderId="17" xfId="5" applyNumberFormat="1" applyFont="1" applyBorder="1" applyAlignment="1" applyProtection="1">
      <alignment horizontal="center" vertical="center"/>
    </xf>
    <xf numFmtId="168" fontId="9" fillId="0" borderId="24" xfId="0" applyNumberFormat="1" applyFont="1" applyBorder="1" applyAlignment="1" applyProtection="1">
      <alignment horizontal="center" vertical="center" wrapText="1"/>
    </xf>
    <xf numFmtId="3" fontId="9" fillId="0" borderId="18" xfId="0" applyNumberFormat="1" applyFont="1" applyBorder="1" applyAlignment="1" applyProtection="1">
      <alignment horizontal="center" vertical="center" wrapText="1" readingOrder="2"/>
    </xf>
    <xf numFmtId="3" fontId="7" fillId="9" borderId="18" xfId="0" applyNumberFormat="1" applyFont="1" applyFill="1" applyBorder="1" applyAlignment="1" applyProtection="1">
      <alignment horizontal="center" vertical="center" wrapText="1" readingOrder="2"/>
    </xf>
    <xf numFmtId="167" fontId="7" fillId="9" borderId="21" xfId="0" applyNumberFormat="1" applyFont="1" applyFill="1" applyBorder="1" applyAlignment="1" applyProtection="1">
      <alignment horizontal="center" vertical="center" wrapText="1" readingOrder="2"/>
    </xf>
    <xf numFmtId="167" fontId="7" fillId="9" borderId="13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vertical="center" wrapText="1" readingOrder="2"/>
    </xf>
    <xf numFmtId="167" fontId="7" fillId="9" borderId="22" xfId="0" applyNumberFormat="1" applyFont="1" applyFill="1" applyBorder="1" applyAlignment="1" applyProtection="1">
      <alignment horizontal="center" vertical="center" wrapText="1" readingOrder="2"/>
    </xf>
    <xf numFmtId="3" fontId="9" fillId="7" borderId="6" xfId="0" applyNumberFormat="1" applyFont="1" applyFill="1" applyBorder="1" applyAlignment="1" applyProtection="1">
      <alignment horizontal="center"/>
    </xf>
    <xf numFmtId="3" fontId="7" fillId="7" borderId="6" xfId="0" applyNumberFormat="1" applyFont="1" applyFill="1" applyBorder="1" applyAlignment="1" applyProtection="1">
      <alignment horizontal="center" wrapText="1" readingOrder="2"/>
    </xf>
    <xf numFmtId="3" fontId="7" fillId="9" borderId="6" xfId="0" applyNumberFormat="1" applyFont="1" applyFill="1" applyBorder="1" applyAlignment="1" applyProtection="1">
      <alignment horizontal="center" wrapText="1" readingOrder="2"/>
    </xf>
    <xf numFmtId="3" fontId="9" fillId="9" borderId="6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 wrapText="1"/>
    </xf>
    <xf numFmtId="3" fontId="8" fillId="2" borderId="1" xfId="0" applyNumberFormat="1" applyFont="1" applyFill="1" applyBorder="1" applyAlignment="1" applyProtection="1">
      <alignment horizontal="center" vertical="center" wrapText="1" readingOrder="2"/>
    </xf>
    <xf numFmtId="0" fontId="21" fillId="2" borderId="12" xfId="0" applyFont="1" applyFill="1" applyBorder="1" applyAlignment="1" applyProtection="1">
      <alignment horizontal="right" vertical="center" wrapText="1" readingOrder="2"/>
    </xf>
    <xf numFmtId="0" fontId="21" fillId="8" borderId="37" xfId="0" applyFont="1" applyFill="1" applyBorder="1" applyAlignment="1" applyProtection="1">
      <alignment horizontal="center" wrapText="1" readingOrder="2"/>
    </xf>
    <xf numFmtId="0" fontId="21" fillId="8" borderId="38" xfId="0" applyFont="1" applyFill="1" applyBorder="1" applyAlignment="1" applyProtection="1">
      <alignment horizontal="center" vertical="center" wrapText="1" readingOrder="2"/>
    </xf>
    <xf numFmtId="0" fontId="21" fillId="8" borderId="40" xfId="0" applyFont="1" applyFill="1" applyBorder="1" applyAlignment="1" applyProtection="1">
      <alignment horizontal="center" vertical="center" wrapText="1" readingOrder="2"/>
    </xf>
    <xf numFmtId="3" fontId="8" fillId="2" borderId="6" xfId="0" applyNumberFormat="1" applyFont="1" applyFill="1" applyBorder="1" applyAlignment="1" applyProtection="1">
      <alignment horizontal="center" vertical="center" wrapText="1" readingOrder="2"/>
    </xf>
    <xf numFmtId="0" fontId="21" fillId="8" borderId="46" xfId="0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vertical="center" wrapText="1" readingOrder="2"/>
    </xf>
    <xf numFmtId="0" fontId="21" fillId="8" borderId="37" xfId="0" applyFont="1" applyFill="1" applyBorder="1" applyAlignment="1" applyProtection="1">
      <alignment horizontal="center" vertical="center" wrapText="1" readingOrder="2"/>
    </xf>
    <xf numFmtId="0" fontId="4" fillId="2" borderId="12" xfId="0" applyFont="1" applyFill="1" applyBorder="1" applyAlignment="1" applyProtection="1">
      <alignment horizontal="right" vertical="center" wrapText="1" readingOrder="2"/>
    </xf>
    <xf numFmtId="0" fontId="4" fillId="2" borderId="12" xfId="0" quotePrefix="1" applyFont="1" applyFill="1" applyBorder="1" applyAlignment="1" applyProtection="1">
      <alignment horizontal="right" vertical="center" wrapText="1" readingOrder="2"/>
    </xf>
    <xf numFmtId="0" fontId="21" fillId="8" borderId="6" xfId="0" applyFont="1" applyFill="1" applyBorder="1" applyAlignment="1" applyProtection="1">
      <alignment horizontal="center" wrapText="1" readingOrder="2"/>
    </xf>
    <xf numFmtId="3" fontId="3" fillId="2" borderId="18" xfId="0" applyNumberFormat="1" applyFont="1" applyFill="1" applyBorder="1" applyAlignment="1" applyProtection="1">
      <alignment horizontal="center" vertical="center" wrapText="1" readingOrder="2"/>
    </xf>
    <xf numFmtId="9" fontId="3" fillId="2" borderId="18" xfId="3" applyFont="1" applyFill="1" applyBorder="1" applyAlignment="1" applyProtection="1">
      <alignment horizontal="center" vertical="center" wrapText="1" readingOrder="2"/>
    </xf>
    <xf numFmtId="0" fontId="21" fillId="8" borderId="12" xfId="0" applyFont="1" applyFill="1" applyBorder="1" applyAlignment="1" applyProtection="1">
      <alignment horizontal="center" wrapText="1" readingOrder="2"/>
    </xf>
    <xf numFmtId="166" fontId="8" fillId="2" borderId="6" xfId="3" applyNumberFormat="1" applyFont="1" applyFill="1" applyBorder="1" applyAlignment="1" applyProtection="1">
      <alignment horizontal="center" vertical="center" wrapText="1" readingOrder="2"/>
    </xf>
    <xf numFmtId="14" fontId="3" fillId="0" borderId="16" xfId="0" applyNumberFormat="1" applyFont="1" applyFill="1" applyBorder="1" applyAlignment="1" applyProtection="1">
      <alignment horizontal="center"/>
    </xf>
    <xf numFmtId="3" fontId="8" fillId="7" borderId="16" xfId="0" applyNumberFormat="1" applyFont="1" applyFill="1" applyBorder="1" applyAlignment="1" applyProtection="1">
      <alignment horizontal="center" vertical="center" wrapText="1" readingOrder="2"/>
    </xf>
    <xf numFmtId="3" fontId="8" fillId="7" borderId="47" xfId="0" applyNumberFormat="1" applyFont="1" applyFill="1" applyBorder="1" applyAlignment="1" applyProtection="1">
      <alignment horizontal="center" vertical="center" wrapText="1" readingOrder="2"/>
    </xf>
    <xf numFmtId="49" fontId="23" fillId="3" borderId="6" xfId="0" applyNumberFormat="1" applyFont="1" applyFill="1" applyBorder="1" applyAlignment="1" applyProtection="1">
      <alignment horizontal="center" vertical="top" wrapText="1"/>
    </xf>
    <xf numFmtId="3" fontId="21" fillId="2" borderId="21" xfId="0" applyNumberFormat="1" applyFont="1" applyFill="1" applyBorder="1" applyAlignment="1" applyProtection="1">
      <alignment horizontal="right" vertical="center" wrapText="1" readingOrder="2"/>
    </xf>
    <xf numFmtId="0" fontId="3" fillId="10" borderId="6" xfId="0" applyFont="1" applyFill="1" applyBorder="1" applyAlignment="1" applyProtection="1">
      <alignment wrapText="1"/>
    </xf>
    <xf numFmtId="1" fontId="23" fillId="2" borderId="6" xfId="0" applyNumberFormat="1" applyFont="1" applyFill="1" applyBorder="1" applyAlignment="1" applyProtection="1">
      <alignment horizontal="center" vertical="top" wrapText="1"/>
    </xf>
    <xf numFmtId="0" fontId="2" fillId="11" borderId="17" xfId="0" applyFont="1" applyFill="1" applyBorder="1" applyAlignment="1" applyProtection="1">
      <alignment horizontal="center" wrapText="1" readingOrder="2"/>
    </xf>
    <xf numFmtId="0" fontId="2" fillId="12" borderId="18" xfId="0" applyFont="1" applyFill="1" applyBorder="1" applyAlignment="1" applyProtection="1">
      <alignment horizontal="center" wrapText="1" readingOrder="2"/>
    </xf>
    <xf numFmtId="14" fontId="2" fillId="11" borderId="18" xfId="0" applyNumberFormat="1" applyFont="1" applyFill="1" applyBorder="1" applyAlignment="1" applyProtection="1">
      <alignment horizontal="center" wrapText="1" readingOrder="2"/>
    </xf>
    <xf numFmtId="0" fontId="2" fillId="11" borderId="18" xfId="0" applyFont="1" applyFill="1" applyBorder="1" applyAlignment="1" applyProtection="1">
      <alignment horizontal="center" wrapText="1" readingOrder="1"/>
    </xf>
    <xf numFmtId="3" fontId="7" fillId="2" borderId="2" xfId="0" applyNumberFormat="1" applyFont="1" applyFill="1" applyBorder="1" applyAlignment="1" applyProtection="1">
      <alignment horizontal="right" vertical="center" wrapText="1" readingOrder="2"/>
    </xf>
    <xf numFmtId="3" fontId="9" fillId="2" borderId="2" xfId="0" applyNumberFormat="1" applyFont="1" applyFill="1" applyBorder="1" applyAlignment="1" applyProtection="1">
      <alignment horizontal="right" vertical="center" wrapText="1" readingOrder="2"/>
    </xf>
    <xf numFmtId="0" fontId="21" fillId="7" borderId="17" xfId="0" applyFont="1" applyFill="1" applyBorder="1" applyAlignment="1" applyProtection="1">
      <alignment horizontal="center" wrapText="1" readingOrder="2"/>
    </xf>
    <xf numFmtId="0" fontId="21" fillId="7" borderId="21" xfId="0" applyFont="1" applyFill="1" applyBorder="1" applyAlignment="1" applyProtection="1">
      <alignment horizontal="center" wrapText="1" readingOrder="2"/>
    </xf>
    <xf numFmtId="166" fontId="8" fillId="7" borderId="48" xfId="3" applyNumberFormat="1" applyFont="1" applyFill="1" applyBorder="1" applyAlignment="1" applyProtection="1">
      <alignment horizontal="center" vertical="center" wrapText="1" readingOrder="2"/>
    </xf>
    <xf numFmtId="3" fontId="8" fillId="7" borderId="49" xfId="0" applyNumberFormat="1" applyFont="1" applyFill="1" applyBorder="1" applyAlignment="1" applyProtection="1">
      <alignment horizontal="center" vertical="center" wrapText="1" readingOrder="2"/>
    </xf>
    <xf numFmtId="9" fontId="8" fillId="7" borderId="39" xfId="3" applyNumberFormat="1" applyFont="1" applyFill="1" applyBorder="1" applyAlignment="1" applyProtection="1">
      <alignment horizontal="center" vertical="center" wrapText="1" readingOrder="2"/>
    </xf>
    <xf numFmtId="0" fontId="3" fillId="9" borderId="6" xfId="0" applyFont="1" applyFill="1" applyBorder="1" applyAlignment="1" applyProtection="1">
      <alignment horizontal="center"/>
    </xf>
    <xf numFmtId="14" fontId="23" fillId="3" borderId="6" xfId="0" applyNumberFormat="1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/>
    </xf>
    <xf numFmtId="0" fontId="9" fillId="0" borderId="1" xfId="0" applyFont="1" applyFill="1" applyBorder="1" applyProtection="1"/>
    <xf numFmtId="0" fontId="3" fillId="7" borderId="16" xfId="0" applyFont="1" applyFill="1" applyBorder="1" applyAlignment="1" applyProtection="1">
      <alignment horizontal="center"/>
    </xf>
    <xf numFmtId="49" fontId="23" fillId="3" borderId="16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Protection="1"/>
    <xf numFmtId="9" fontId="9" fillId="0" borderId="0" xfId="3" applyFont="1" applyProtection="1"/>
    <xf numFmtId="0" fontId="9" fillId="0" borderId="0" xfId="0" applyFont="1" applyAlignment="1" applyProtection="1">
      <alignment wrapText="1"/>
    </xf>
    <xf numFmtId="3" fontId="9" fillId="0" borderId="0" xfId="0" applyNumberFormat="1" applyFont="1" applyBorder="1" applyAlignment="1" applyProtection="1">
      <alignment horizontal="right" wrapText="1"/>
    </xf>
    <xf numFmtId="0" fontId="9" fillId="13" borderId="6" xfId="0" applyFont="1" applyFill="1" applyBorder="1" applyAlignment="1" applyProtection="1">
      <alignment horizontal="center" wrapText="1"/>
    </xf>
    <xf numFmtId="0" fontId="9" fillId="13" borderId="6" xfId="0" applyFont="1" applyFill="1" applyBorder="1" applyAlignment="1" applyProtection="1">
      <alignment horizontal="center"/>
    </xf>
    <xf numFmtId="168" fontId="9" fillId="9" borderId="6" xfId="0" applyNumberFormat="1" applyFont="1" applyFill="1" applyBorder="1" applyAlignment="1" applyProtection="1">
      <alignment horizontal="right" vertical="center" wrapText="1"/>
    </xf>
    <xf numFmtId="9" fontId="16" fillId="0" borderId="28" xfId="3" applyNumberFormat="1" applyFont="1" applyFill="1" applyBorder="1" applyAlignment="1" applyProtection="1">
      <alignment horizontal="center" vertical="top" wrapText="1" readingOrder="2"/>
    </xf>
    <xf numFmtId="9" fontId="16" fillId="0" borderId="50" xfId="3" applyNumberFormat="1" applyFont="1" applyFill="1" applyBorder="1" applyAlignment="1" applyProtection="1">
      <alignment horizontal="center" vertical="top" wrapText="1" readingOrder="2"/>
    </xf>
    <xf numFmtId="3" fontId="9" fillId="7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44" xfId="0" applyFont="1" applyFill="1" applyBorder="1" applyAlignment="1" applyProtection="1">
      <alignment horizontal="center" wrapText="1" readingOrder="2"/>
    </xf>
    <xf numFmtId="0" fontId="7" fillId="7" borderId="18" xfId="0" quotePrefix="1" applyFont="1" applyFill="1" applyBorder="1" applyAlignment="1" applyProtection="1">
      <alignment horizontal="center" wrapText="1" readingOrder="2"/>
    </xf>
    <xf numFmtId="9" fontId="15" fillId="0" borderId="6" xfId="5" applyNumberFormat="1" applyFont="1" applyBorder="1" applyAlignment="1" applyProtection="1">
      <alignment horizontal="center" vertical="center"/>
    </xf>
    <xf numFmtId="9" fontId="15" fillId="7" borderId="6" xfId="5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 wrapText="1" readingOrder="2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3" xfId="0" applyNumberFormat="1" applyFont="1" applyBorder="1" applyAlignment="1" applyProtection="1">
      <alignment horizontal="center" vertical="center" wrapText="1"/>
      <protection locked="0"/>
    </xf>
    <xf numFmtId="3" fontId="9" fillId="7" borderId="42" xfId="0" applyNumberFormat="1" applyFont="1" applyFill="1" applyBorder="1" applyAlignment="1" applyProtection="1">
      <alignment horizontal="center" vertical="center" wrapText="1" readingOrder="2"/>
    </xf>
    <xf numFmtId="0" fontId="7" fillId="14" borderId="8" xfId="0" applyFont="1" applyFill="1" applyBorder="1" applyAlignment="1" applyProtection="1">
      <alignment horizontal="center" wrapText="1" readingOrder="2"/>
    </xf>
    <xf numFmtId="9" fontId="9" fillId="7" borderId="6" xfId="3" applyFont="1" applyFill="1" applyBorder="1" applyAlignment="1" applyProtection="1">
      <alignment horizontal="center" vertical="center" wrapText="1" readingOrder="1"/>
    </xf>
    <xf numFmtId="9" fontId="9" fillId="7" borderId="40" xfId="3" applyFont="1" applyFill="1" applyBorder="1" applyAlignment="1" applyProtection="1">
      <alignment horizontal="center" vertical="center" wrapText="1" readingOrder="1"/>
    </xf>
    <xf numFmtId="14" fontId="22" fillId="0" borderId="12" xfId="0" applyNumberFormat="1" applyFont="1" applyBorder="1" applyAlignment="1" applyProtection="1">
      <alignment horizontal="center" vertical="center" wrapText="1"/>
      <protection locked="0"/>
    </xf>
    <xf numFmtId="14" fontId="22" fillId="0" borderId="6" xfId="0" applyNumberFormat="1" applyFont="1" applyBorder="1" applyAlignment="1" applyProtection="1">
      <alignment horizontal="center" vertical="center" wrapText="1"/>
      <protection locked="0"/>
    </xf>
    <xf numFmtId="164" fontId="22" fillId="0" borderId="6" xfId="0" applyNumberFormat="1" applyFont="1" applyBorder="1" applyAlignment="1" applyProtection="1">
      <alignment horizontal="center" vertical="center" wrapText="1"/>
      <protection locked="0"/>
    </xf>
    <xf numFmtId="164" fontId="22" fillId="0" borderId="12" xfId="0" applyNumberFormat="1" applyFont="1" applyBorder="1" applyAlignment="1" applyProtection="1">
      <alignment horizontal="center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top" wrapText="1"/>
    </xf>
    <xf numFmtId="0" fontId="20" fillId="2" borderId="7" xfId="0" applyFont="1" applyFill="1" applyBorder="1" applyAlignment="1" applyProtection="1">
      <alignment horizontal="center" wrapText="1" readingOrder="2"/>
    </xf>
    <xf numFmtId="165" fontId="9" fillId="15" borderId="0" xfId="2" applyNumberFormat="1" applyFont="1" applyFill="1" applyBorder="1" applyAlignment="1" applyProtection="1">
      <alignment horizontal="center" wrapText="1"/>
    </xf>
    <xf numFmtId="0" fontId="7" fillId="2" borderId="35" xfId="0" applyFont="1" applyFill="1" applyBorder="1" applyAlignment="1" applyProtection="1">
      <alignment horizontal="center" wrapText="1" readingOrder="2"/>
    </xf>
    <xf numFmtId="14" fontId="16" fillId="2" borderId="6" xfId="0" applyNumberFormat="1" applyFont="1" applyFill="1" applyBorder="1" applyAlignment="1" applyProtection="1">
      <alignment wrapText="1" readingOrder="2"/>
    </xf>
    <xf numFmtId="0" fontId="7" fillId="2" borderId="6" xfId="0" quotePrefix="1" applyFont="1" applyFill="1" applyBorder="1" applyAlignment="1" applyProtection="1">
      <alignment horizontal="center" wrapText="1" readingOrder="2"/>
    </xf>
    <xf numFmtId="14" fontId="2" fillId="12" borderId="18" xfId="0" applyNumberFormat="1" applyFont="1" applyFill="1" applyBorder="1" applyAlignment="1" applyProtection="1">
      <alignment horizontal="center" wrapText="1" readingOrder="2"/>
    </xf>
    <xf numFmtId="170" fontId="17" fillId="0" borderId="0" xfId="1" applyNumberFormat="1" applyFont="1" applyBorder="1" applyProtection="1"/>
    <xf numFmtId="170" fontId="9" fillId="0" borderId="0" xfId="1" applyNumberFormat="1" applyFont="1" applyProtection="1"/>
    <xf numFmtId="170" fontId="9" fillId="0" borderId="0" xfId="1" applyNumberFormat="1" applyFont="1" applyAlignment="1" applyProtection="1">
      <alignment horizontal="center"/>
    </xf>
    <xf numFmtId="170" fontId="9" fillId="0" borderId="0" xfId="1" applyNumberFormat="1" applyFont="1" applyAlignment="1" applyProtection="1">
      <alignment vertical="center"/>
    </xf>
    <xf numFmtId="170" fontId="9" fillId="0" borderId="0" xfId="1" applyNumberFormat="1" applyFont="1" applyAlignment="1" applyProtection="1">
      <alignment wrapText="1"/>
    </xf>
    <xf numFmtId="3" fontId="8" fillId="7" borderId="12" xfId="0" applyNumberFormat="1" applyFont="1" applyFill="1" applyBorder="1" applyAlignment="1" applyProtection="1">
      <alignment horizontal="center" vertical="center" wrapText="1" readingOrder="2"/>
    </xf>
    <xf numFmtId="0" fontId="24" fillId="7" borderId="51" xfId="0" applyFont="1" applyFill="1" applyBorder="1" applyAlignment="1" applyProtection="1">
      <alignment horizontal="center" wrapText="1"/>
    </xf>
    <xf numFmtId="0" fontId="24" fillId="7" borderId="1" xfId="0" applyFont="1" applyFill="1" applyBorder="1" applyAlignment="1" applyProtection="1">
      <alignment horizontal="center" wrapText="1"/>
    </xf>
    <xf numFmtId="0" fontId="9" fillId="7" borderId="1" xfId="0" applyFont="1" applyFill="1" applyBorder="1" applyAlignment="1" applyProtection="1">
      <alignment vertical="center"/>
    </xf>
    <xf numFmtId="0" fontId="9" fillId="7" borderId="5" xfId="0" applyFont="1" applyFill="1" applyBorder="1" applyAlignment="1" applyProtection="1">
      <alignment vertical="center"/>
    </xf>
    <xf numFmtId="165" fontId="16" fillId="2" borderId="7" xfId="0" applyNumberFormat="1" applyFont="1" applyFill="1" applyBorder="1" applyAlignment="1" applyProtection="1">
      <alignment wrapText="1" readingOrder="2"/>
    </xf>
    <xf numFmtId="0" fontId="10" fillId="2" borderId="27" xfId="4" applyFill="1" applyBorder="1" applyAlignment="1" applyProtection="1">
      <alignment horizontal="center" wrapText="1" readingOrder="2"/>
    </xf>
    <xf numFmtId="0" fontId="35" fillId="3" borderId="0" xfId="0" applyFont="1" applyFill="1" applyProtection="1"/>
    <xf numFmtId="0" fontId="7" fillId="0" borderId="0" xfId="0" applyFont="1" applyProtection="1"/>
    <xf numFmtId="0" fontId="8" fillId="0" borderId="6" xfId="0" applyFont="1" applyBorder="1" applyAlignment="1" applyProtection="1">
      <alignment vertical="center" wrapText="1" readingOrder="2"/>
      <protection locked="0"/>
    </xf>
    <xf numFmtId="3" fontId="8" fillId="0" borderId="6" xfId="4" applyNumberFormat="1" applyFont="1" applyBorder="1" applyAlignment="1" applyProtection="1">
      <alignment horizontal="center" vertical="center"/>
      <protection locked="0"/>
    </xf>
    <xf numFmtId="3" fontId="8" fillId="0" borderId="6" xfId="4" quotePrefix="1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8" fillId="8" borderId="6" xfId="0" applyNumberFormat="1" applyFont="1" applyFill="1" applyBorder="1" applyAlignment="1" applyProtection="1">
      <alignment horizontal="center" vertical="center" wrapText="1" readingOrder="2"/>
    </xf>
    <xf numFmtId="0" fontId="3" fillId="2" borderId="6" xfId="0" applyFont="1" applyFill="1" applyBorder="1" applyAlignment="1" applyProtection="1">
      <alignment horizontal="center" vertical="center" wrapText="1" readingOrder="2"/>
    </xf>
    <xf numFmtId="0" fontId="8" fillId="2" borderId="6" xfId="0" applyFont="1" applyFill="1" applyBorder="1" applyAlignment="1" applyProtection="1">
      <alignment horizontal="center" vertical="center" wrapText="1" readingOrder="2"/>
    </xf>
    <xf numFmtId="3" fontId="8" fillId="0" borderId="6" xfId="4" applyNumberFormat="1" applyFont="1" applyBorder="1" applyAlignment="1" applyProtection="1">
      <alignment horizontal="center" vertical="center" wrapText="1"/>
      <protection locked="0"/>
    </xf>
    <xf numFmtId="3" fontId="8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 readingOrder="2"/>
    </xf>
    <xf numFmtId="14" fontId="8" fillId="0" borderId="6" xfId="0" applyNumberFormat="1" applyFont="1" applyBorder="1" applyAlignment="1" applyProtection="1">
      <alignment vertical="center" wrapText="1" readingOrder="2"/>
      <protection locked="0"/>
    </xf>
    <xf numFmtId="9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3" fontId="8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3" fontId="8" fillId="8" borderId="6" xfId="1" applyNumberFormat="1" applyFont="1" applyFill="1" applyBorder="1" applyAlignment="1" applyProtection="1">
      <alignment horizontal="center" vertical="center" wrapText="1" readingOrder="2"/>
    </xf>
    <xf numFmtId="10" fontId="8" fillId="0" borderId="27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vertical="center" wrapText="1" readingOrder="2"/>
      <protection locked="0"/>
    </xf>
    <xf numFmtId="3" fontId="3" fillId="2" borderId="6" xfId="0" applyNumberFormat="1" applyFont="1" applyFill="1" applyBorder="1" applyAlignment="1" applyProtection="1">
      <alignment horizontal="center" wrapText="1" readingOrder="2"/>
    </xf>
    <xf numFmtId="3" fontId="8" fillId="8" borderId="6" xfId="0" applyNumberFormat="1" applyFont="1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right" vertical="center" wrapText="1" readingOrder="2"/>
      <protection locked="0"/>
    </xf>
    <xf numFmtId="3" fontId="8" fillId="0" borderId="27" xfId="5" applyNumberFormat="1" applyFont="1" applyBorder="1" applyAlignment="1" applyProtection="1">
      <alignment horizontal="right" vertical="center"/>
      <protection locked="0"/>
    </xf>
    <xf numFmtId="3" fontId="8" fillId="0" borderId="16" xfId="5" applyNumberFormat="1" applyFont="1" applyBorder="1" applyAlignment="1" applyProtection="1">
      <alignment horizontal="center" vertical="center"/>
      <protection locked="0"/>
    </xf>
    <xf numFmtId="3" fontId="8" fillId="0" borderId="6" xfId="5" applyNumberFormat="1" applyFont="1" applyBorder="1" applyAlignment="1" applyProtection="1">
      <alignment horizontal="center" vertical="center"/>
      <protection locked="0"/>
    </xf>
    <xf numFmtId="9" fontId="8" fillId="0" borderId="6" xfId="5" applyNumberFormat="1" applyFont="1" applyBorder="1" applyAlignment="1" applyProtection="1">
      <alignment horizontal="center" vertical="center"/>
      <protection locked="0"/>
    </xf>
    <xf numFmtId="1" fontId="8" fillId="0" borderId="13" xfId="5" applyNumberFormat="1" applyFont="1" applyBorder="1" applyAlignment="1" applyProtection="1">
      <alignment horizontal="center" vertical="center"/>
      <protection locked="0"/>
    </xf>
    <xf numFmtId="3" fontId="8" fillId="8" borderId="16" xfId="0" applyNumberFormat="1" applyFont="1" applyFill="1" applyBorder="1" applyAlignment="1" applyProtection="1">
      <alignment horizontal="center" vertical="center" wrapText="1" readingOrder="1"/>
    </xf>
    <xf numFmtId="4" fontId="8" fillId="2" borderId="6" xfId="0" applyNumberFormat="1" applyFont="1" applyFill="1" applyBorder="1" applyAlignment="1" applyProtection="1">
      <alignment horizontal="center" vertical="center" wrapText="1" readingOrder="2"/>
    </xf>
    <xf numFmtId="3" fontId="8" fillId="2" borderId="13" xfId="0" applyNumberFormat="1" applyFont="1" applyFill="1" applyBorder="1" applyAlignment="1" applyProtection="1">
      <alignment horizontal="center" vertical="center" wrapText="1" readingOrder="2"/>
    </xf>
    <xf numFmtId="49" fontId="8" fillId="0" borderId="6" xfId="0" applyNumberFormat="1" applyFont="1" applyBorder="1" applyAlignment="1" applyProtection="1">
      <alignment horizontal="right" vertical="center" wrapText="1" readingOrder="2"/>
      <protection locked="0"/>
    </xf>
    <xf numFmtId="0" fontId="8" fillId="0" borderId="40" xfId="0" applyFont="1" applyBorder="1" applyAlignment="1" applyProtection="1">
      <alignment horizontal="right" vertical="center" wrapText="1" readingOrder="2"/>
      <protection locked="0"/>
    </xf>
    <xf numFmtId="49" fontId="8" fillId="0" borderId="40" xfId="0" applyNumberFormat="1" applyFont="1" applyBorder="1" applyAlignment="1" applyProtection="1">
      <alignment horizontal="right" vertical="center" wrapText="1" readingOrder="2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 readingOrder="2"/>
    </xf>
    <xf numFmtId="3" fontId="3" fillId="2" borderId="21" xfId="0" applyNumberFormat="1" applyFont="1" applyFill="1" applyBorder="1" applyAlignment="1" applyProtection="1">
      <alignment horizontal="center" vertical="center" wrapText="1" readingOrder="2"/>
    </xf>
    <xf numFmtId="167" fontId="3" fillId="2" borderId="21" xfId="0" applyNumberFormat="1" applyFont="1" applyFill="1" applyBorder="1" applyAlignment="1" applyProtection="1">
      <alignment horizontal="center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9" fontId="3" fillId="2" borderId="7" xfId="0" applyNumberFormat="1" applyFont="1" applyFill="1" applyBorder="1" applyAlignment="1" applyProtection="1">
      <alignment vertical="center" wrapText="1" readingOrder="2"/>
    </xf>
    <xf numFmtId="3" fontId="3" fillId="2" borderId="16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vertical="center" wrapText="1" readingOrder="2"/>
    </xf>
    <xf numFmtId="3" fontId="3" fillId="2" borderId="13" xfId="0" applyNumberFormat="1" applyFont="1" applyFill="1" applyBorder="1" applyAlignment="1" applyProtection="1">
      <alignment horizontal="center" vertical="center" wrapText="1" readingOrder="2"/>
    </xf>
    <xf numFmtId="3" fontId="3" fillId="2" borderId="19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2" xfId="0" applyNumberFormat="1" applyFont="1" applyFill="1" applyBorder="1" applyAlignment="1" applyProtection="1">
      <alignment horizontal="center" vertical="center" wrapText="1" readingOrder="2"/>
    </xf>
    <xf numFmtId="167" fontId="3" fillId="2" borderId="22" xfId="0" applyNumberFormat="1" applyFont="1" applyFill="1" applyBorder="1" applyAlignment="1" applyProtection="1">
      <alignment horizontal="center" vertical="center" wrapText="1" readingOrder="2"/>
    </xf>
    <xf numFmtId="1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Protection="1"/>
    <xf numFmtId="2" fontId="9" fillId="0" borderId="0" xfId="0" applyNumberFormat="1" applyFont="1" applyProtection="1"/>
    <xf numFmtId="0" fontId="3" fillId="2" borderId="27" xfId="0" applyFont="1" applyFill="1" applyBorder="1" applyAlignment="1" applyProtection="1">
      <alignment wrapText="1"/>
    </xf>
    <xf numFmtId="0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38" fillId="3" borderId="0" xfId="0" applyFont="1" applyFill="1" applyProtection="1"/>
    <xf numFmtId="0" fontId="39" fillId="0" borderId="0" xfId="0" applyFont="1" applyFill="1" applyBorder="1" applyProtection="1"/>
    <xf numFmtId="0" fontId="38" fillId="0" borderId="0" xfId="0" applyFont="1" applyFill="1" applyProtection="1"/>
    <xf numFmtId="0" fontId="38" fillId="0" borderId="0" xfId="0" applyFont="1" applyFill="1" applyAlignment="1" applyProtection="1">
      <alignment horizontal="center"/>
    </xf>
    <xf numFmtId="3" fontId="38" fillId="0" borderId="0" xfId="0" applyNumberFormat="1" applyFont="1" applyFill="1" applyAlignment="1" applyProtection="1">
      <alignment vertical="center"/>
    </xf>
    <xf numFmtId="3" fontId="38" fillId="3" borderId="0" xfId="0" applyNumberFormat="1" applyFont="1" applyFill="1" applyAlignment="1" applyProtection="1">
      <alignment vertical="center"/>
    </xf>
    <xf numFmtId="0" fontId="38" fillId="3" borderId="0" xfId="0" applyFont="1" applyFill="1" applyAlignment="1" applyProtection="1">
      <alignment vertical="center"/>
    </xf>
    <xf numFmtId="0" fontId="38" fillId="3" borderId="0" xfId="0" applyFont="1" applyFill="1" applyAlignment="1" applyProtection="1">
      <alignment wrapText="1"/>
    </xf>
    <xf numFmtId="3" fontId="8" fillId="2" borderId="46" xfId="0" applyNumberFormat="1" applyFont="1" applyFill="1" applyBorder="1" applyAlignment="1" applyProtection="1">
      <alignment horizontal="center" vertical="center" wrapText="1" readingOrder="2"/>
    </xf>
    <xf numFmtId="3" fontId="3" fillId="2" borderId="52" xfId="0" applyNumberFormat="1" applyFont="1" applyFill="1" applyBorder="1" applyAlignment="1" applyProtection="1">
      <alignment horizontal="center" vertical="center" wrapText="1" readingOrder="2"/>
    </xf>
    <xf numFmtId="0" fontId="21" fillId="2" borderId="38" xfId="0" applyFont="1" applyFill="1" applyBorder="1" applyAlignment="1" applyProtection="1">
      <alignment horizontal="right" vertical="center" wrapText="1" readingOrder="2"/>
    </xf>
    <xf numFmtId="0" fontId="21" fillId="2" borderId="52" xfId="0" applyFont="1" applyFill="1" applyBorder="1" applyAlignment="1" applyProtection="1">
      <alignment horizontal="right" vertical="center" wrapText="1" readingOrder="2"/>
    </xf>
    <xf numFmtId="171" fontId="8" fillId="0" borderId="6" xfId="4" quotePrefix="1" applyNumberFormat="1" applyFont="1" applyBorder="1" applyAlignment="1" applyProtection="1">
      <alignment horizontal="center" vertical="center"/>
      <protection locked="0"/>
    </xf>
    <xf numFmtId="0" fontId="40" fillId="3" borderId="0" xfId="0" applyFont="1" applyFill="1" applyProtection="1"/>
    <xf numFmtId="0" fontId="40" fillId="3" borderId="0" xfId="0" applyFont="1" applyFill="1" applyAlignment="1" applyProtection="1">
      <alignment vertical="center"/>
    </xf>
    <xf numFmtId="0" fontId="0" fillId="0" borderId="53" xfId="0" quotePrefix="1" applyBorder="1" applyAlignment="1" applyProtection="1">
      <alignment horizontal="center"/>
    </xf>
    <xf numFmtId="0" fontId="7" fillId="7" borderId="16" xfId="0" applyFont="1" applyFill="1" applyBorder="1" applyAlignment="1" applyProtection="1">
      <alignment horizontal="center" wrapText="1" readingOrder="2"/>
    </xf>
    <xf numFmtId="0" fontId="7" fillId="7" borderId="6" xfId="0" applyFont="1" applyFill="1" applyBorder="1" applyAlignment="1" applyProtection="1">
      <alignment horizontal="center" wrapText="1" readingOrder="2"/>
    </xf>
    <xf numFmtId="0" fontId="9" fillId="2" borderId="6" xfId="0" applyFont="1" applyFill="1" applyBorder="1" applyAlignment="1" applyProtection="1">
      <alignment horizontal="center" vertical="center" wrapText="1" readingOrder="2"/>
    </xf>
    <xf numFmtId="0" fontId="9" fillId="0" borderId="6" xfId="0" applyFont="1" applyBorder="1" applyAlignment="1" applyProtection="1">
      <alignment vertical="center" wrapText="1" readingOrder="2"/>
      <protection locked="0"/>
    </xf>
    <xf numFmtId="3" fontId="9" fillId="0" borderId="6" xfId="4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9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 wrapText="1" readingOrder="2"/>
    </xf>
    <xf numFmtId="0" fontId="7" fillId="2" borderId="6" xfId="0" applyFont="1" applyFill="1" applyBorder="1" applyAlignment="1" applyProtection="1">
      <alignment horizontal="center" vertical="center" wrapText="1" readingOrder="2"/>
    </xf>
    <xf numFmtId="3" fontId="9" fillId="2" borderId="6" xfId="0" applyNumberFormat="1" applyFont="1" applyFill="1" applyBorder="1" applyAlignment="1" applyProtection="1">
      <alignment horizontal="center" vertical="center" wrapText="1" readingOrder="2"/>
    </xf>
    <xf numFmtId="3" fontId="9" fillId="8" borderId="6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center" wrapText="1" readingOrder="2"/>
    </xf>
    <xf numFmtId="0" fontId="21" fillId="2" borderId="46" xfId="0" applyFont="1" applyFill="1" applyBorder="1" applyAlignment="1" applyProtection="1">
      <alignment horizontal="right" vertical="center" wrapText="1" readingOrder="2"/>
    </xf>
    <xf numFmtId="0" fontId="4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6" fillId="2" borderId="63" xfId="0" applyFont="1" applyFill="1" applyBorder="1" applyAlignment="1" applyProtection="1">
      <alignment horizontal="center" vertical="top" wrapText="1" readingOrder="2"/>
    </xf>
    <xf numFmtId="0" fontId="7" fillId="2" borderId="67" xfId="0" applyFont="1" applyFill="1" applyBorder="1" applyAlignment="1" applyProtection="1">
      <alignment horizontal="center" vertical="top" wrapText="1" readingOrder="2"/>
    </xf>
    <xf numFmtId="0" fontId="7" fillId="2" borderId="68" xfId="0" applyFont="1" applyFill="1" applyBorder="1" applyAlignment="1" applyProtection="1">
      <alignment horizontal="center" vertical="top" wrapText="1" readingOrder="2"/>
    </xf>
    <xf numFmtId="0" fontId="9" fillId="2" borderId="68" xfId="0" applyFont="1" applyFill="1" applyBorder="1" applyAlignment="1" applyProtection="1">
      <alignment horizontal="center" vertical="top" wrapText="1" readingOrder="2"/>
    </xf>
    <xf numFmtId="0" fontId="9" fillId="2" borderId="69" xfId="0" applyFont="1" applyFill="1" applyBorder="1" applyAlignment="1" applyProtection="1">
      <alignment horizontal="center" vertical="top" wrapText="1" readingOrder="2"/>
    </xf>
    <xf numFmtId="0" fontId="21" fillId="2" borderId="70" xfId="0" applyFont="1" applyFill="1" applyBorder="1" applyAlignment="1" applyProtection="1">
      <alignment horizontal="center" vertical="top" wrapText="1" readingOrder="2"/>
    </xf>
    <xf numFmtId="0" fontId="21" fillId="2" borderId="71" xfId="0" applyFont="1" applyFill="1" applyBorder="1" applyAlignment="1" applyProtection="1">
      <alignment horizontal="center" vertical="top" wrapText="1" readingOrder="2"/>
    </xf>
    <xf numFmtId="0" fontId="42" fillId="0" borderId="72" xfId="0" applyFont="1" applyBorder="1" applyAlignment="1">
      <alignment horizontal="center" vertical="top"/>
    </xf>
    <xf numFmtId="3" fontId="42" fillId="0" borderId="75" xfId="0" applyNumberFormat="1" applyFont="1" applyBorder="1" applyAlignment="1">
      <alignment horizontal="center" vertical="top"/>
    </xf>
    <xf numFmtId="3" fontId="3" fillId="8" borderId="75" xfId="0" applyNumberFormat="1" applyFont="1" applyFill="1" applyBorder="1" applyAlignment="1" applyProtection="1">
      <alignment horizontal="center" vertical="center" wrapText="1" readingOrder="2"/>
    </xf>
    <xf numFmtId="0" fontId="42" fillId="0" borderId="77" xfId="0" applyFont="1" applyBorder="1" applyAlignment="1">
      <alignment horizontal="center" vertical="top"/>
    </xf>
    <xf numFmtId="3" fontId="42" fillId="0" borderId="78" xfId="0" applyNumberFormat="1" applyFont="1" applyBorder="1" applyAlignment="1">
      <alignment horizontal="center" vertical="top"/>
    </xf>
    <xf numFmtId="3" fontId="3" fillId="8" borderId="78" xfId="0" applyNumberFormat="1" applyFont="1" applyFill="1" applyBorder="1" applyAlignment="1" applyProtection="1">
      <alignment horizontal="center" vertical="center" wrapText="1" readingOrder="2"/>
    </xf>
    <xf numFmtId="0" fontId="42" fillId="0" borderId="80" xfId="0" applyFont="1" applyBorder="1" applyAlignment="1">
      <alignment horizontal="center" vertical="top"/>
    </xf>
    <xf numFmtId="3" fontId="42" fillId="0" borderId="83" xfId="0" applyNumberFormat="1" applyFont="1" applyBorder="1" applyAlignment="1">
      <alignment horizontal="center" vertical="top"/>
    </xf>
    <xf numFmtId="3" fontId="3" fillId="8" borderId="83" xfId="0" applyNumberFormat="1" applyFont="1" applyFill="1" applyBorder="1" applyAlignment="1" applyProtection="1">
      <alignment horizontal="center" vertical="center" wrapText="1" readingOrder="2"/>
    </xf>
    <xf numFmtId="0" fontId="42" fillId="0" borderId="85" xfId="0" applyFont="1" applyBorder="1" applyAlignment="1">
      <alignment horizontal="center" vertical="top"/>
    </xf>
    <xf numFmtId="0" fontId="7" fillId="18" borderId="86" xfId="0" applyFont="1" applyFill="1" applyBorder="1" applyAlignment="1" applyProtection="1">
      <alignment horizontal="center" vertical="top" wrapText="1" readingOrder="2"/>
    </xf>
    <xf numFmtId="3" fontId="7" fillId="18" borderId="86" xfId="0" applyNumberFormat="1" applyFont="1" applyFill="1" applyBorder="1" applyAlignment="1" applyProtection="1">
      <alignment horizontal="center" vertical="top" wrapText="1" readingOrder="2"/>
    </xf>
    <xf numFmtId="3" fontId="7" fillId="18" borderId="87" xfId="0" applyNumberFormat="1" applyFont="1" applyFill="1" applyBorder="1" applyAlignment="1" applyProtection="1">
      <alignment horizontal="center" vertical="top" wrapText="1" readingOrder="2"/>
    </xf>
    <xf numFmtId="3" fontId="7" fillId="18" borderId="70" xfId="0" applyNumberFormat="1" applyFont="1" applyFill="1" applyBorder="1" applyAlignment="1" applyProtection="1">
      <alignment horizontal="center" vertical="top" wrapText="1" readingOrder="2"/>
    </xf>
    <xf numFmtId="3" fontId="7" fillId="18" borderId="88" xfId="0" applyNumberFormat="1" applyFont="1" applyFill="1" applyBorder="1" applyAlignment="1" applyProtection="1">
      <alignment horizontal="center" vertical="top" wrapText="1" readingOrder="2"/>
    </xf>
    <xf numFmtId="0" fontId="42" fillId="18" borderId="85" xfId="0" applyFont="1" applyFill="1" applyBorder="1" applyAlignment="1">
      <alignment horizontal="center" vertical="top"/>
    </xf>
    <xf numFmtId="0" fontId="42" fillId="18" borderId="89" xfId="0" applyFont="1" applyFill="1" applyBorder="1" applyAlignment="1">
      <alignment horizontal="center" vertical="top"/>
    </xf>
    <xf numFmtId="3" fontId="0" fillId="0" borderId="73" xfId="0" applyNumberFormat="1" applyBorder="1" applyAlignment="1" applyProtection="1">
      <alignment horizontal="center" vertical="top"/>
      <protection locked="0"/>
    </xf>
    <xf numFmtId="3" fontId="0" fillId="0" borderId="74" xfId="0" applyNumberFormat="1" applyBorder="1" applyAlignment="1" applyProtection="1">
      <alignment horizontal="center" vertical="top"/>
      <protection locked="0"/>
    </xf>
    <xf numFmtId="0" fontId="0" fillId="0" borderId="6" xfId="0" applyNumberFormat="1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top"/>
      <protection locked="0"/>
    </xf>
    <xf numFmtId="3" fontId="0" fillId="0" borderId="27" xfId="0" applyNumberFormat="1" applyBorder="1" applyAlignment="1" applyProtection="1">
      <alignment horizontal="center" vertical="top"/>
      <protection locked="0"/>
    </xf>
    <xf numFmtId="0" fontId="0" fillId="0" borderId="81" xfId="0" applyNumberFormat="1" applyBorder="1" applyAlignment="1" applyProtection="1">
      <alignment horizontal="center" vertical="top"/>
      <protection locked="0"/>
    </xf>
    <xf numFmtId="3" fontId="0" fillId="0" borderId="81" xfId="0" applyNumberFormat="1" applyBorder="1" applyAlignment="1" applyProtection="1">
      <alignment horizontal="center" vertical="top"/>
      <protection locked="0"/>
    </xf>
    <xf numFmtId="3" fontId="0" fillId="0" borderId="82" xfId="0" applyNumberFormat="1" applyBorder="1" applyAlignment="1" applyProtection="1">
      <alignment horizontal="center" vertical="top"/>
      <protection locked="0"/>
    </xf>
    <xf numFmtId="3" fontId="42" fillId="0" borderId="75" xfId="0" applyNumberFormat="1" applyFont="1" applyBorder="1" applyAlignment="1" applyProtection="1">
      <alignment horizontal="center" vertical="top"/>
      <protection locked="0"/>
    </xf>
    <xf numFmtId="3" fontId="42" fillId="0" borderId="78" xfId="0" applyNumberFormat="1" applyFont="1" applyBorder="1" applyAlignment="1" applyProtection="1">
      <alignment horizontal="center" vertical="top"/>
      <protection locked="0"/>
    </xf>
    <xf numFmtId="3" fontId="42" fillId="0" borderId="83" xfId="0" applyNumberFormat="1" applyFont="1" applyBorder="1" applyAlignment="1" applyProtection="1">
      <alignment horizontal="center" vertical="top"/>
      <protection locked="0"/>
    </xf>
    <xf numFmtId="0" fontId="0" fillId="0" borderId="78" xfId="0" applyFill="1" applyBorder="1" applyAlignment="1" applyProtection="1">
      <alignment horizontal="center" vertical="top"/>
      <protection locked="0"/>
    </xf>
    <xf numFmtId="0" fontId="0" fillId="0" borderId="79" xfId="0" applyBorder="1" applyAlignment="1" applyProtection="1">
      <alignment horizontal="center" vertical="top"/>
      <protection locked="0"/>
    </xf>
    <xf numFmtId="0" fontId="0" fillId="0" borderId="83" xfId="0" applyFill="1" applyBorder="1" applyAlignment="1" applyProtection="1">
      <alignment horizontal="center" vertical="top"/>
      <protection locked="0"/>
    </xf>
    <xf numFmtId="0" fontId="0" fillId="0" borderId="84" xfId="0" applyBorder="1" applyAlignment="1" applyProtection="1">
      <alignment horizontal="center" vertical="top"/>
      <protection locked="0"/>
    </xf>
    <xf numFmtId="0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4" xfId="0" applyNumberFormat="1" applyFont="1" applyBorder="1" applyAlignment="1" applyProtection="1">
      <alignment horizontal="center" vertical="top"/>
      <protection locked="0"/>
    </xf>
    <xf numFmtId="4" fontId="7" fillId="2" borderId="13" xfId="0" applyNumberFormat="1" applyFont="1" applyFill="1" applyBorder="1" applyAlignment="1" applyProtection="1">
      <alignment horizontal="center" vertical="center" wrapText="1" readingOrder="2"/>
    </xf>
    <xf numFmtId="0" fontId="21" fillId="8" borderId="13" xfId="0" applyFont="1" applyFill="1" applyBorder="1" applyAlignment="1" applyProtection="1">
      <alignment horizontal="center" wrapText="1" readingOrder="2"/>
    </xf>
    <xf numFmtId="3" fontId="3" fillId="2" borderId="10" xfId="0" applyNumberFormat="1" applyFont="1" applyFill="1" applyBorder="1" applyAlignment="1" applyProtection="1">
      <alignment horizontal="center" vertical="center" wrapText="1" readingOrder="2"/>
    </xf>
    <xf numFmtId="0" fontId="3" fillId="2" borderId="16" xfId="0" applyFont="1" applyFill="1" applyBorder="1" applyAlignment="1" applyProtection="1">
      <alignment horizontal="center" wrapText="1"/>
    </xf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/>
    </xf>
    <xf numFmtId="0" fontId="10" fillId="2" borderId="54" xfId="4" applyFill="1" applyBorder="1" applyAlignment="1" applyProtection="1"/>
    <xf numFmtId="9" fontId="16" fillId="0" borderId="93" xfId="3" applyNumberFormat="1" applyFont="1" applyFill="1" applyBorder="1" applyAlignment="1" applyProtection="1">
      <alignment horizontal="center" vertical="top" wrapText="1" readingOrder="2"/>
    </xf>
    <xf numFmtId="3" fontId="9" fillId="0" borderId="29" xfId="0" applyNumberFormat="1" applyFont="1" applyBorder="1" applyAlignment="1" applyProtection="1">
      <alignment horizontal="center" vertical="center" wrapText="1" readingOrder="2"/>
    </xf>
    <xf numFmtId="9" fontId="9" fillId="0" borderId="8" xfId="3" applyFont="1" applyBorder="1" applyAlignment="1" applyProtection="1">
      <alignment horizontal="center" vertical="center" wrapText="1" readingOrder="1"/>
    </xf>
    <xf numFmtId="168" fontId="9" fillId="9" borderId="8" xfId="0" applyNumberFormat="1" applyFont="1" applyFill="1" applyBorder="1" applyAlignment="1" applyProtection="1">
      <alignment horizontal="center" vertical="center" wrapText="1"/>
    </xf>
    <xf numFmtId="168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23" xfId="0" applyNumberFormat="1" applyFont="1" applyBorder="1" applyAlignment="1" applyProtection="1">
      <alignment horizontal="right" vertical="center" wrapText="1" readingOrder="2"/>
    </xf>
    <xf numFmtId="0" fontId="9" fillId="7" borderId="11" xfId="0" applyFont="1" applyFill="1" applyBorder="1" applyProtection="1"/>
    <xf numFmtId="0" fontId="7" fillId="9" borderId="11" xfId="0" applyFont="1" applyFill="1" applyBorder="1" applyAlignment="1" applyProtection="1">
      <alignment horizontal="center" wrapText="1" readingOrder="2"/>
    </xf>
    <xf numFmtId="0" fontId="9" fillId="9" borderId="11" xfId="0" applyFont="1" applyFill="1" applyBorder="1" applyProtection="1"/>
    <xf numFmtId="0" fontId="45" fillId="0" borderId="0" xfId="0" applyFont="1"/>
    <xf numFmtId="0" fontId="9" fillId="3" borderId="0" xfId="0" quotePrefix="1" applyFont="1" applyFill="1" applyProtection="1"/>
    <xf numFmtId="0" fontId="9" fillId="3" borderId="0" xfId="0" applyFont="1" applyFill="1" applyAlignment="1" applyProtection="1">
      <alignment vertical="center"/>
      <protection locked="0"/>
    </xf>
    <xf numFmtId="3" fontId="7" fillId="9" borderId="12" xfId="0" applyNumberFormat="1" applyFont="1" applyFill="1" applyBorder="1" applyAlignment="1" applyProtection="1">
      <alignment horizontal="center" vertical="center" wrapText="1" readingOrder="2"/>
    </xf>
    <xf numFmtId="0" fontId="9" fillId="3" borderId="6" xfId="0" applyFont="1" applyFill="1" applyBorder="1" applyProtection="1"/>
    <xf numFmtId="0" fontId="9" fillId="20" borderId="6" xfId="0" applyFont="1" applyFill="1" applyBorder="1" applyAlignment="1" applyProtection="1">
      <alignment horizontal="center"/>
    </xf>
    <xf numFmtId="0" fontId="9" fillId="20" borderId="6" xfId="0" applyFont="1" applyFill="1" applyBorder="1" applyProtection="1"/>
    <xf numFmtId="0" fontId="9" fillId="19" borderId="6" xfId="0" applyFont="1" applyFill="1" applyBorder="1" applyProtection="1"/>
    <xf numFmtId="165" fontId="9" fillId="19" borderId="6" xfId="0" applyNumberFormat="1" applyFont="1" applyFill="1" applyBorder="1" applyProtection="1"/>
    <xf numFmtId="0" fontId="47" fillId="0" borderId="0" xfId="0" applyFont="1"/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6" fillId="2" borderId="7" xfId="0" applyFont="1" applyFill="1" applyBorder="1" applyAlignment="1" applyProtection="1">
      <alignment horizontal="right" vertical="top" wrapText="1" readingOrder="2"/>
    </xf>
    <xf numFmtId="3" fontId="9" fillId="0" borderId="6" xfId="4" applyNumberFormat="1" applyFont="1" applyBorder="1" applyAlignment="1" applyProtection="1">
      <alignment horizontal="center" vertical="center"/>
      <protection locked="0"/>
    </xf>
    <xf numFmtId="3" fontId="9" fillId="0" borderId="6" xfId="4" quotePrefix="1" applyNumberFormat="1" applyFont="1" applyBorder="1" applyAlignment="1" applyProtection="1">
      <alignment horizontal="center" vertical="center"/>
      <protection locked="0"/>
    </xf>
    <xf numFmtId="0" fontId="38" fillId="0" borderId="0" xfId="0" applyFont="1" applyProtection="1"/>
    <xf numFmtId="0" fontId="38" fillId="0" borderId="0" xfId="0" applyFont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 wrapText="1" readingOrder="2"/>
    </xf>
    <xf numFmtId="3" fontId="3" fillId="2" borderId="42" xfId="0" applyNumberFormat="1" applyFont="1" applyFill="1" applyBorder="1" applyAlignment="1" applyProtection="1">
      <alignment horizontal="center" vertical="center" wrapText="1" readingOrder="2"/>
    </xf>
    <xf numFmtId="167" fontId="3" fillId="2" borderId="11" xfId="0" applyNumberFormat="1" applyFont="1" applyFill="1" applyBorder="1" applyAlignment="1" applyProtection="1">
      <alignment horizontal="center" vertical="center" wrapText="1" readingOrder="2"/>
    </xf>
    <xf numFmtId="0" fontId="3" fillId="2" borderId="20" xfId="0" applyFont="1" applyFill="1" applyBorder="1" applyAlignment="1" applyProtection="1">
      <alignment vertical="center" wrapText="1" readingOrder="2"/>
    </xf>
    <xf numFmtId="0" fontId="3" fillId="2" borderId="20" xfId="0" applyFont="1" applyFill="1" applyBorder="1" applyAlignment="1" applyProtection="1">
      <alignment horizontal="center" vertical="center" wrapText="1" readingOrder="2"/>
    </xf>
    <xf numFmtId="3" fontId="8" fillId="2" borderId="20" xfId="0" applyNumberFormat="1" applyFont="1" applyFill="1" applyBorder="1" applyAlignment="1" applyProtection="1">
      <alignment horizontal="center" vertical="center" wrapText="1" readingOrder="2"/>
    </xf>
    <xf numFmtId="3" fontId="8" fillId="8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wrapText="1" readingOrder="2"/>
    </xf>
    <xf numFmtId="3" fontId="8" fillId="8" borderId="20" xfId="0" applyNumberFormat="1" applyFont="1" applyFill="1" applyBorder="1" applyAlignment="1" applyProtection="1">
      <alignment horizontal="center"/>
    </xf>
    <xf numFmtId="3" fontId="7" fillId="7" borderId="20" xfId="0" applyNumberFormat="1" applyFont="1" applyFill="1" applyBorder="1" applyAlignment="1" applyProtection="1">
      <alignment horizontal="center" wrapText="1" readingOrder="2"/>
    </xf>
    <xf numFmtId="3" fontId="9" fillId="7" borderId="20" xfId="0" applyNumberFormat="1" applyFont="1" applyFill="1" applyBorder="1" applyAlignment="1" applyProtection="1">
      <alignment horizontal="center"/>
    </xf>
    <xf numFmtId="3" fontId="7" fillId="7" borderId="60" xfId="0" applyNumberFormat="1" applyFont="1" applyFill="1" applyBorder="1" applyAlignment="1" applyProtection="1">
      <alignment horizontal="right" vertical="center" readingOrder="2"/>
    </xf>
    <xf numFmtId="3" fontId="9" fillId="9" borderId="36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wrapText="1" readingOrder="2"/>
    </xf>
    <xf numFmtId="3" fontId="9" fillId="9" borderId="20" xfId="0" applyNumberFormat="1" applyFont="1" applyFill="1" applyBorder="1" applyAlignment="1" applyProtection="1">
      <alignment horizontal="center"/>
    </xf>
    <xf numFmtId="3" fontId="8" fillId="2" borderId="20" xfId="1" applyNumberFormat="1" applyFont="1" applyFill="1" applyBorder="1" applyAlignment="1" applyProtection="1">
      <alignment horizontal="center" vertical="center" wrapText="1" readingOrder="2"/>
    </xf>
    <xf numFmtId="3" fontId="8" fillId="8" borderId="20" xfId="1" applyNumberFormat="1" applyFont="1" applyFill="1" applyBorder="1" applyAlignment="1" applyProtection="1">
      <alignment horizontal="center" vertical="center" wrapText="1" readingOrder="2"/>
    </xf>
    <xf numFmtId="3" fontId="8" fillId="2" borderId="60" xfId="0" applyNumberFormat="1" applyFont="1" applyFill="1" applyBorder="1" applyAlignment="1" applyProtection="1">
      <alignment horizontal="center" vertical="center" wrapText="1" readingOrder="2"/>
    </xf>
    <xf numFmtId="0" fontId="7" fillId="2" borderId="20" xfId="0" applyFont="1" applyFill="1" applyBorder="1" applyAlignment="1" applyProtection="1">
      <alignment vertical="center" wrapText="1" readingOrder="2"/>
    </xf>
    <xf numFmtId="0" fontId="7" fillId="2" borderId="20" xfId="0" applyFont="1" applyFill="1" applyBorder="1" applyAlignment="1" applyProtection="1">
      <alignment horizontal="center" vertical="center" wrapText="1" readingOrder="2"/>
    </xf>
    <xf numFmtId="3" fontId="9" fillId="2" borderId="20" xfId="0" applyNumberFormat="1" applyFont="1" applyFill="1" applyBorder="1" applyAlignment="1" applyProtection="1">
      <alignment horizontal="center" vertical="center" wrapText="1" readingOrder="2"/>
    </xf>
    <xf numFmtId="3" fontId="9" fillId="8" borderId="20" xfId="0" applyNumberFormat="1" applyFont="1" applyFill="1" applyBorder="1" applyAlignment="1" applyProtection="1">
      <alignment horizontal="center" vertical="center" wrapText="1" readingOrder="2"/>
    </xf>
    <xf numFmtId="0" fontId="21" fillId="9" borderId="17" xfId="0" applyFont="1" applyFill="1" applyBorder="1" applyAlignment="1" applyProtection="1">
      <alignment horizontal="center" wrapText="1" readingOrder="2"/>
    </xf>
    <xf numFmtId="0" fontId="21" fillId="9" borderId="58" xfId="0" applyFont="1" applyFill="1" applyBorder="1" applyAlignment="1" applyProtection="1">
      <alignment horizontal="center" wrapText="1" readingOrder="2"/>
    </xf>
    <xf numFmtId="3" fontId="8" fillId="9" borderId="16" xfId="0" applyNumberFormat="1" applyFont="1" applyFill="1" applyBorder="1" applyAlignment="1" applyProtection="1">
      <alignment horizontal="center" vertical="center" wrapText="1" readingOrder="2"/>
    </xf>
    <xf numFmtId="166" fontId="8" fillId="9" borderId="48" xfId="3" applyNumberFormat="1" applyFont="1" applyFill="1" applyBorder="1" applyAlignment="1" applyProtection="1">
      <alignment horizontal="center" vertical="center" wrapText="1" readingOrder="2"/>
    </xf>
    <xf numFmtId="3" fontId="8" fillId="9" borderId="47" xfId="0" applyNumberFormat="1" applyFont="1" applyFill="1" applyBorder="1" applyAlignment="1" applyProtection="1">
      <alignment horizontal="center" vertical="center" wrapText="1" readingOrder="2"/>
    </xf>
    <xf numFmtId="3" fontId="8" fillId="9" borderId="17" xfId="0" applyNumberFormat="1" applyFont="1" applyFill="1" applyBorder="1" applyAlignment="1" applyProtection="1">
      <alignment horizontal="center" vertical="center" wrapText="1" readingOrder="2"/>
    </xf>
    <xf numFmtId="9" fontId="8" fillId="9" borderId="21" xfId="3" applyNumberFormat="1" applyFont="1" applyFill="1" applyBorder="1" applyAlignment="1" applyProtection="1">
      <alignment horizontal="center" vertical="center" wrapText="1" readingOrder="2"/>
    </xf>
    <xf numFmtId="3" fontId="8" fillId="9" borderId="49" xfId="0" applyNumberFormat="1" applyFont="1" applyFill="1" applyBorder="1" applyAlignment="1" applyProtection="1">
      <alignment horizontal="center" vertical="center" wrapText="1" readingOrder="2"/>
    </xf>
    <xf numFmtId="9" fontId="8" fillId="9" borderId="28" xfId="3" applyNumberFormat="1" applyFont="1" applyFill="1" applyBorder="1" applyAlignment="1" applyProtection="1">
      <alignment horizontal="center" vertical="center" wrapText="1" readingOrder="2"/>
    </xf>
    <xf numFmtId="14" fontId="22" fillId="0" borderId="94" xfId="0" applyNumberFormat="1" applyFont="1" applyFill="1" applyBorder="1" applyAlignment="1" applyProtection="1">
      <alignment horizontal="center"/>
      <protection locked="0"/>
    </xf>
    <xf numFmtId="0" fontId="1" fillId="0" borderId="75" xfId="0" applyFont="1" applyFill="1" applyBorder="1" applyAlignment="1" applyProtection="1">
      <alignment horizontal="center" vertical="top"/>
      <protection locked="0"/>
    </xf>
    <xf numFmtId="0" fontId="1" fillId="0" borderId="76" xfId="0" applyFont="1" applyBorder="1" applyAlignment="1" applyProtection="1">
      <alignment horizontal="center" vertical="top"/>
      <protection locked="0"/>
    </xf>
    <xf numFmtId="0" fontId="49" fillId="0" borderId="0" xfId="0" applyFont="1" applyProtection="1"/>
    <xf numFmtId="3" fontId="3" fillId="0" borderId="0" xfId="0" applyNumberFormat="1" applyFont="1" applyBorder="1" applyAlignment="1" applyProtection="1">
      <alignment wrapText="1" readingOrder="2"/>
    </xf>
    <xf numFmtId="0" fontId="51" fillId="0" borderId="0" xfId="0" applyFont="1"/>
    <xf numFmtId="0" fontId="9" fillId="0" borderId="6" xfId="0" applyFont="1" applyBorder="1" applyAlignment="1" applyProtection="1">
      <alignment horizontal="center"/>
    </xf>
    <xf numFmtId="0" fontId="52" fillId="0" borderId="0" xfId="0" applyFont="1" applyProtection="1"/>
    <xf numFmtId="0" fontId="9" fillId="0" borderId="0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49" fontId="3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2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quotePrefix="1" applyFont="1" applyFill="1" applyBorder="1" applyAlignment="1" applyProtection="1">
      <alignment horizontal="center" vertical="top" wrapText="1" readingOrder="2"/>
    </xf>
    <xf numFmtId="0" fontId="2" fillId="2" borderId="6" xfId="0" applyFont="1" applyFill="1" applyBorder="1" applyAlignment="1" applyProtection="1">
      <alignment horizontal="center" vertical="top" wrapText="1" readingOrder="2"/>
    </xf>
    <xf numFmtId="0" fontId="2" fillId="2" borderId="40" xfId="0" applyFont="1" applyFill="1" applyBorder="1" applyAlignment="1" applyProtection="1">
      <alignment horizontal="center" vertical="top" wrapText="1" readingOrder="2"/>
    </xf>
    <xf numFmtId="0" fontId="2" fillId="2" borderId="55" xfId="0" applyFont="1" applyFill="1" applyBorder="1" applyAlignment="1" applyProtection="1">
      <alignment horizontal="center" vertical="top" wrapText="1" readingOrder="2"/>
    </xf>
    <xf numFmtId="0" fontId="3" fillId="2" borderId="6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5" fillId="2" borderId="54" xfId="0" applyFont="1" applyFill="1" applyBorder="1" applyAlignment="1" applyProtection="1">
      <alignment horizontal="center" wrapText="1" readingOrder="2"/>
    </xf>
    <xf numFmtId="0" fontId="32" fillId="0" borderId="6" xfId="0" applyFont="1" applyFill="1" applyBorder="1" applyAlignment="1" applyProtection="1">
      <alignment horizontal="center" wrapText="1" readingOrder="2"/>
      <protection locked="0"/>
    </xf>
    <xf numFmtId="0" fontId="32" fillId="0" borderId="13" xfId="0" applyFont="1" applyFill="1" applyBorder="1" applyAlignment="1" applyProtection="1">
      <alignment horizontal="center" wrapText="1" readingOrder="2"/>
      <protection locked="0"/>
    </xf>
    <xf numFmtId="0" fontId="5" fillId="2" borderId="54" xfId="0" applyFont="1" applyFill="1" applyBorder="1" applyAlignment="1" applyProtection="1">
      <alignment horizontal="center" vertical="top" wrapText="1" readingOrder="2"/>
    </xf>
    <xf numFmtId="0" fontId="5" fillId="2" borderId="26" xfId="0" applyFont="1" applyFill="1" applyBorder="1" applyAlignment="1" applyProtection="1">
      <alignment horizontal="center" vertical="top" wrapText="1" readingOrder="2"/>
    </xf>
    <xf numFmtId="0" fontId="5" fillId="2" borderId="43" xfId="0" applyFont="1" applyFill="1" applyBorder="1" applyAlignment="1" applyProtection="1">
      <alignment horizontal="center" vertical="top" wrapText="1" readingOrder="2"/>
    </xf>
    <xf numFmtId="0" fontId="32" fillId="0" borderId="42" xfId="0" applyFont="1" applyFill="1" applyBorder="1" applyAlignment="1" applyProtection="1">
      <alignment horizontal="right"/>
      <protection locked="0"/>
    </xf>
    <xf numFmtId="0" fontId="32" fillId="0" borderId="12" xfId="0" applyFont="1" applyFill="1" applyBorder="1" applyAlignment="1" applyProtection="1">
      <alignment horizontal="right"/>
      <protection locked="0"/>
    </xf>
    <xf numFmtId="0" fontId="32" fillId="0" borderId="27" xfId="0" applyFont="1" applyFill="1" applyBorder="1" applyAlignment="1" applyProtection="1">
      <alignment horizontal="center" wrapText="1" readingOrder="2"/>
      <protection locked="0"/>
    </xf>
    <xf numFmtId="0" fontId="32" fillId="0" borderId="12" xfId="0" applyFont="1" applyFill="1" applyBorder="1" applyAlignment="1" applyProtection="1">
      <alignment horizontal="center" wrapText="1" readingOrder="2"/>
      <protection locked="0"/>
    </xf>
    <xf numFmtId="0" fontId="3" fillId="2" borderId="4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top" wrapText="1" readingOrder="2"/>
    </xf>
    <xf numFmtId="0" fontId="2" fillId="2" borderId="7" xfId="0" applyFont="1" applyFill="1" applyBorder="1" applyAlignment="1" applyProtection="1">
      <alignment horizontal="center" vertical="top" wrapText="1" readingOrder="2"/>
    </xf>
    <xf numFmtId="0" fontId="2" fillId="2" borderId="48" xfId="0" applyFont="1" applyFill="1" applyBorder="1" applyAlignment="1" applyProtection="1">
      <alignment horizontal="center" vertical="top" wrapText="1" readingOrder="2"/>
    </xf>
    <xf numFmtId="0" fontId="3" fillId="2" borderId="16" xfId="0" applyFont="1" applyFill="1" applyBorder="1" applyAlignment="1" applyProtection="1">
      <alignment horizontal="center" vertical="center" wrapText="1"/>
    </xf>
    <xf numFmtId="0" fontId="10" fillId="0" borderId="27" xfId="4" applyBorder="1" applyAlignment="1" applyProtection="1">
      <protection locked="0"/>
    </xf>
    <xf numFmtId="0" fontId="0" fillId="0" borderId="48" xfId="0" applyBorder="1" applyProtection="1">
      <protection locked="0"/>
    </xf>
    <xf numFmtId="1" fontId="30" fillId="3" borderId="7" xfId="0" applyNumberFormat="1" applyFont="1" applyFill="1" applyBorder="1" applyAlignment="1" applyProtection="1">
      <alignment horizontal="center" vertical="top" wrapText="1"/>
      <protection locked="0"/>
    </xf>
    <xf numFmtId="1" fontId="30" fillId="3" borderId="48" xfId="0" applyNumberFormat="1" applyFont="1" applyFill="1" applyBorder="1" applyAlignment="1" applyProtection="1">
      <alignment horizontal="center" vertical="top" wrapText="1"/>
      <protection locked="0"/>
    </xf>
    <xf numFmtId="0" fontId="3" fillId="10" borderId="27" xfId="0" applyFont="1" applyFill="1" applyBorder="1" applyAlignment="1" applyProtection="1">
      <alignment horizontal="center" vertical="top" wrapText="1"/>
    </xf>
    <xf numFmtId="0" fontId="3" fillId="10" borderId="48" xfId="0" applyFont="1" applyFill="1" applyBorder="1" applyAlignment="1" applyProtection="1">
      <alignment horizontal="center" vertical="top" wrapText="1"/>
    </xf>
    <xf numFmtId="0" fontId="41" fillId="21" borderId="54" xfId="4" applyFont="1" applyFill="1" applyBorder="1" applyAlignment="1" applyProtection="1">
      <alignment horizontal="center"/>
    </xf>
    <xf numFmtId="0" fontId="41" fillId="21" borderId="26" xfId="4" applyFont="1" applyFill="1" applyBorder="1" applyAlignment="1" applyProtection="1">
      <alignment horizontal="center"/>
    </xf>
    <xf numFmtId="0" fontId="48" fillId="2" borderId="43" xfId="4" applyFont="1" applyFill="1" applyBorder="1" applyAlignment="1" applyProtection="1">
      <alignment horizontal="right"/>
    </xf>
    <xf numFmtId="0" fontId="48" fillId="2" borderId="54" xfId="4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left"/>
    </xf>
    <xf numFmtId="0" fontId="28" fillId="17" borderId="0" xfId="0" applyFont="1" applyFill="1" applyBorder="1" applyAlignment="1" applyProtection="1">
      <alignment horizontal="left" readingOrder="2"/>
    </xf>
    <xf numFmtId="0" fontId="44" fillId="8" borderId="90" xfId="0" applyFont="1" applyFill="1" applyBorder="1" applyAlignment="1" applyProtection="1">
      <alignment horizontal="center" readingOrder="2"/>
      <protection locked="0"/>
    </xf>
    <xf numFmtId="0" fontId="44" fillId="8" borderId="91" xfId="0" applyFont="1" applyFill="1" applyBorder="1" applyAlignment="1" applyProtection="1">
      <alignment horizontal="center" readingOrder="2"/>
      <protection locked="0"/>
    </xf>
    <xf numFmtId="3" fontId="3" fillId="0" borderId="0" xfId="0" applyNumberFormat="1" applyFont="1" applyBorder="1" applyAlignment="1" applyProtection="1">
      <alignment horizontal="center" wrapText="1" readingOrder="2"/>
    </xf>
    <xf numFmtId="3" fontId="3" fillId="0" borderId="27" xfId="0" applyNumberFormat="1" applyFont="1" applyBorder="1" applyAlignment="1" applyProtection="1">
      <alignment horizontal="center"/>
    </xf>
    <xf numFmtId="3" fontId="3" fillId="0" borderId="12" xfId="0" applyNumberFormat="1" applyFont="1" applyBorder="1" applyAlignment="1" applyProtection="1">
      <alignment horizontal="center"/>
    </xf>
    <xf numFmtId="9" fontId="8" fillId="0" borderId="27" xfId="3" applyFont="1" applyBorder="1" applyAlignment="1" applyProtection="1">
      <alignment horizontal="center"/>
    </xf>
    <xf numFmtId="9" fontId="8" fillId="0" borderId="7" xfId="3" applyFont="1" applyBorder="1" applyAlignment="1" applyProtection="1">
      <alignment horizontal="center"/>
    </xf>
    <xf numFmtId="9" fontId="8" fillId="0" borderId="12" xfId="3" applyFont="1" applyBorder="1" applyAlignment="1" applyProtection="1">
      <alignment horizontal="center"/>
    </xf>
    <xf numFmtId="3" fontId="8" fillId="0" borderId="27" xfId="0" applyNumberFormat="1" applyFont="1" applyBorder="1" applyAlignment="1" applyProtection="1">
      <alignment horizontal="center"/>
    </xf>
    <xf numFmtId="3" fontId="8" fillId="0" borderId="12" xfId="0" applyNumberFormat="1" applyFont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left" vertical="center" wrapText="1" readingOrder="2"/>
    </xf>
    <xf numFmtId="0" fontId="3" fillId="2" borderId="20" xfId="0" applyFont="1" applyFill="1" applyBorder="1" applyAlignment="1" applyProtection="1">
      <alignment horizontal="left" vertical="center" wrapText="1" readingOrder="2"/>
    </xf>
    <xf numFmtId="0" fontId="3" fillId="2" borderId="60" xfId="0" applyFont="1" applyFill="1" applyBorder="1" applyAlignment="1" applyProtection="1">
      <alignment horizontal="left" vertical="center" wrapText="1" readingOrder="2"/>
    </xf>
    <xf numFmtId="0" fontId="9" fillId="0" borderId="0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left" vertical="center" wrapText="1" readingOrder="2"/>
    </xf>
    <xf numFmtId="0" fontId="3" fillId="2" borderId="18" xfId="0" applyFont="1" applyFill="1" applyBorder="1" applyAlignment="1" applyProtection="1">
      <alignment horizontal="left" vertical="center" wrapText="1" readingOrder="2"/>
    </xf>
    <xf numFmtId="0" fontId="3" fillId="2" borderId="59" xfId="0" applyFont="1" applyFill="1" applyBorder="1" applyAlignment="1" applyProtection="1">
      <alignment horizontal="left" vertical="center" wrapText="1" readingOrder="2"/>
    </xf>
    <xf numFmtId="0" fontId="3" fillId="2" borderId="42" xfId="0" applyFont="1" applyFill="1" applyBorder="1" applyAlignment="1" applyProtection="1">
      <alignment horizontal="left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0" fontId="29" fillId="0" borderId="35" xfId="4" applyFont="1" applyBorder="1" applyAlignment="1" applyProtection="1">
      <alignment horizontal="center" wrapText="1"/>
    </xf>
    <xf numFmtId="0" fontId="29" fillId="0" borderId="53" xfId="4" applyFont="1" applyBorder="1" applyAlignment="1" applyProtection="1">
      <alignment horizontal="center" wrapText="1"/>
    </xf>
    <xf numFmtId="3" fontId="9" fillId="13" borderId="27" xfId="0" applyNumberFormat="1" applyFont="1" applyFill="1" applyBorder="1" applyAlignment="1" applyProtection="1">
      <alignment horizontal="center" wrapText="1"/>
    </xf>
    <xf numFmtId="3" fontId="9" fillId="13" borderId="7" xfId="0" applyNumberFormat="1" applyFont="1" applyFill="1" applyBorder="1" applyAlignment="1" applyProtection="1">
      <alignment horizontal="center" wrapText="1"/>
    </xf>
    <xf numFmtId="3" fontId="9" fillId="13" borderId="12" xfId="0" applyNumberFormat="1" applyFont="1" applyFill="1" applyBorder="1" applyAlignment="1" applyProtection="1">
      <alignment horizontal="center" wrapText="1"/>
    </xf>
    <xf numFmtId="9" fontId="3" fillId="0" borderId="27" xfId="3" applyFont="1" applyBorder="1" applyAlignment="1" applyProtection="1">
      <alignment horizontal="center"/>
    </xf>
    <xf numFmtId="9" fontId="3" fillId="0" borderId="7" xfId="3" applyFont="1" applyBorder="1" applyAlignment="1" applyProtection="1">
      <alignment horizontal="center"/>
    </xf>
    <xf numFmtId="9" fontId="3" fillId="0" borderId="12" xfId="3" applyFont="1" applyBorder="1" applyAlignment="1" applyProtection="1">
      <alignment horizontal="center"/>
    </xf>
    <xf numFmtId="0" fontId="9" fillId="13" borderId="27" xfId="0" applyFont="1" applyFill="1" applyBorder="1" applyAlignment="1" applyProtection="1">
      <alignment horizontal="center" wrapText="1"/>
    </xf>
    <xf numFmtId="0" fontId="9" fillId="13" borderId="12" xfId="0" applyFont="1" applyFill="1" applyBorder="1" applyAlignment="1" applyProtection="1">
      <alignment horizontal="center" wrapText="1"/>
    </xf>
    <xf numFmtId="0" fontId="16" fillId="2" borderId="34" xfId="0" applyFont="1" applyFill="1" applyBorder="1" applyAlignment="1" applyProtection="1">
      <alignment horizontal="right"/>
    </xf>
    <xf numFmtId="0" fontId="16" fillId="2" borderId="9" xfId="0" applyFont="1" applyFill="1" applyBorder="1" applyAlignment="1" applyProtection="1">
      <alignment horizontal="right"/>
    </xf>
    <xf numFmtId="0" fontId="24" fillId="9" borderId="30" xfId="0" applyFont="1" applyFill="1" applyBorder="1" applyAlignment="1" applyProtection="1">
      <alignment horizontal="center" wrapText="1"/>
    </xf>
    <xf numFmtId="0" fontId="24" fillId="9" borderId="31" xfId="0" applyFont="1" applyFill="1" applyBorder="1" applyAlignment="1" applyProtection="1">
      <alignment horizontal="center" wrapText="1"/>
    </xf>
    <xf numFmtId="14" fontId="16" fillId="2" borderId="9" xfId="0" applyNumberFormat="1" applyFont="1" applyFill="1" applyBorder="1" applyAlignment="1" applyProtection="1">
      <alignment horizontal="center" wrapText="1"/>
    </xf>
    <xf numFmtId="0" fontId="3" fillId="2" borderId="56" xfId="0" quotePrefix="1" applyFont="1" applyFill="1" applyBorder="1" applyAlignment="1" applyProtection="1">
      <alignment horizontal="center" wrapText="1" readingOrder="2"/>
    </xf>
    <xf numFmtId="0" fontId="3" fillId="2" borderId="57" xfId="0" applyFont="1" applyFill="1" applyBorder="1" applyAlignment="1" applyProtection="1">
      <alignment horizontal="center" wrapText="1" readingOrder="2"/>
    </xf>
    <xf numFmtId="0" fontId="3" fillId="2" borderId="58" xfId="0" applyFont="1" applyFill="1" applyBorder="1" applyAlignment="1" applyProtection="1">
      <alignment horizontal="center" wrapText="1" readingOrder="2"/>
    </xf>
    <xf numFmtId="0" fontId="16" fillId="9" borderId="51" xfId="0" applyFont="1" applyFill="1" applyBorder="1" applyAlignment="1" applyProtection="1">
      <alignment horizontal="center"/>
    </xf>
    <xf numFmtId="0" fontId="16" fillId="9" borderId="15" xfId="0" applyFont="1" applyFill="1" applyBorder="1" applyAlignment="1" applyProtection="1">
      <alignment horizontal="center"/>
    </xf>
    <xf numFmtId="0" fontId="27" fillId="9" borderId="34" xfId="0" quotePrefix="1" applyFont="1" applyFill="1" applyBorder="1" applyAlignment="1" applyProtection="1">
      <alignment horizontal="center" wrapText="1" readingOrder="2"/>
    </xf>
    <xf numFmtId="0" fontId="27" fillId="9" borderId="9" xfId="0" quotePrefix="1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24" fillId="7" borderId="31" xfId="0" applyFont="1" applyFill="1" applyBorder="1" applyAlignment="1" applyProtection="1">
      <alignment horizontal="center" wrapText="1"/>
    </xf>
    <xf numFmtId="0" fontId="27" fillId="7" borderId="34" xfId="0" quotePrefix="1" applyFont="1" applyFill="1" applyBorder="1" applyAlignment="1" applyProtection="1">
      <alignment horizontal="center" wrapText="1" readingOrder="2"/>
    </xf>
    <xf numFmtId="0" fontId="27" fillId="7" borderId="9" xfId="0" quotePrefix="1" applyFont="1" applyFill="1" applyBorder="1" applyAlignment="1" applyProtection="1">
      <alignment horizontal="center" wrapText="1" readingOrder="2"/>
    </xf>
    <xf numFmtId="0" fontId="27" fillId="7" borderId="39" xfId="0" quotePrefix="1" applyFont="1" applyFill="1" applyBorder="1" applyAlignment="1" applyProtection="1">
      <alignment horizontal="center" wrapText="1" readingOrder="2"/>
    </xf>
    <xf numFmtId="0" fontId="16" fillId="7" borderId="34" xfId="0" applyFont="1" applyFill="1" applyBorder="1" applyAlignment="1" applyProtection="1">
      <alignment horizontal="center"/>
    </xf>
    <xf numFmtId="0" fontId="16" fillId="7" borderId="9" xfId="0" applyFont="1" applyFill="1" applyBorder="1" applyAlignment="1" applyProtection="1">
      <alignment horizontal="center"/>
    </xf>
    <xf numFmtId="0" fontId="16" fillId="7" borderId="39" xfId="0" applyFont="1" applyFill="1" applyBorder="1" applyAlignment="1" applyProtection="1">
      <alignment horizontal="center"/>
    </xf>
    <xf numFmtId="0" fontId="3" fillId="2" borderId="56" xfId="0" applyFont="1" applyFill="1" applyBorder="1" applyAlignment="1" applyProtection="1">
      <alignment horizontal="center" wrapText="1" readingOrder="2"/>
    </xf>
    <xf numFmtId="0" fontId="3" fillId="2" borderId="56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1" fontId="16" fillId="2" borderId="15" xfId="0" applyNumberFormat="1" applyFont="1" applyFill="1" applyBorder="1" applyAlignment="1" applyProtection="1">
      <alignment horizontal="left" wrapText="1"/>
    </xf>
    <xf numFmtId="0" fontId="16" fillId="2" borderId="15" xfId="0" applyFont="1" applyFill="1" applyBorder="1" applyAlignment="1" applyProtection="1">
      <alignment horizontal="left" wrapText="1"/>
    </xf>
    <xf numFmtId="1" fontId="16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 applyProtection="1"/>
    <xf numFmtId="0" fontId="16" fillId="7" borderId="34" xfId="0" quotePrefix="1" applyFont="1" applyFill="1" applyBorder="1" applyAlignment="1" applyProtection="1">
      <alignment horizontal="center" vertical="top" wrapText="1" readingOrder="2"/>
    </xf>
    <xf numFmtId="0" fontId="16" fillId="7" borderId="39" xfId="0" quotePrefix="1" applyFont="1" applyFill="1" applyBorder="1" applyAlignment="1" applyProtection="1">
      <alignment horizontal="center" vertical="top" wrapText="1" readingOrder="2"/>
    </xf>
    <xf numFmtId="0" fontId="0" fillId="0" borderId="53" xfId="0" quotePrefix="1" applyBorder="1" applyAlignment="1" applyProtection="1">
      <alignment horizontal="center"/>
    </xf>
    <xf numFmtId="0" fontId="16" fillId="2" borderId="27" xfId="0" applyFont="1" applyFill="1" applyBorder="1" applyAlignment="1" applyProtection="1">
      <alignment horizontal="right" vertical="top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9" borderId="49" xfId="0" quotePrefix="1" applyFont="1" applyFill="1" applyBorder="1" applyAlignment="1" applyProtection="1">
      <alignment horizontal="left" vertical="top" readingOrder="2"/>
    </xf>
    <xf numFmtId="0" fontId="16" fillId="9" borderId="52" xfId="0" quotePrefix="1" applyFont="1" applyFill="1" applyBorder="1" applyAlignment="1" applyProtection="1">
      <alignment horizontal="left" vertical="top" readingOrder="2"/>
    </xf>
    <xf numFmtId="0" fontId="19" fillId="14" borderId="50" xfId="0" applyFont="1" applyFill="1" applyBorder="1" applyAlignment="1" applyProtection="1">
      <alignment horizontal="center" vertical="top" wrapText="1" readingOrder="2"/>
    </xf>
    <xf numFmtId="0" fontId="19" fillId="14" borderId="9" xfId="0" applyFont="1" applyFill="1" applyBorder="1" applyAlignment="1" applyProtection="1">
      <alignment horizontal="center" vertical="top" wrapText="1" readingOrder="2"/>
    </xf>
    <xf numFmtId="0" fontId="19" fillId="14" borderId="39" xfId="0" applyFont="1" applyFill="1" applyBorder="1" applyAlignment="1" applyProtection="1">
      <alignment horizontal="center" vertical="top" wrapText="1" readingOrder="2"/>
    </xf>
    <xf numFmtId="0" fontId="19" fillId="16" borderId="34" xfId="0" applyFont="1" applyFill="1" applyBorder="1" applyAlignment="1" applyProtection="1">
      <alignment horizontal="center" vertical="top" wrapText="1" readingOrder="2"/>
    </xf>
    <xf numFmtId="0" fontId="19" fillId="16" borderId="9" xfId="0" applyFont="1" applyFill="1" applyBorder="1" applyAlignment="1" applyProtection="1">
      <alignment horizontal="center" vertical="top" wrapText="1" readingOrder="2"/>
    </xf>
    <xf numFmtId="0" fontId="19" fillId="16" borderId="39" xfId="0" applyFont="1" applyFill="1" applyBorder="1" applyAlignment="1" applyProtection="1">
      <alignment horizontal="center" vertical="top" wrapText="1" readingOrder="2"/>
    </xf>
    <xf numFmtId="0" fontId="19" fillId="14" borderId="61" xfId="0" applyFont="1" applyFill="1" applyBorder="1" applyAlignment="1" applyProtection="1">
      <alignment horizontal="center" vertical="top" wrapText="1" readingOrder="2"/>
    </xf>
    <xf numFmtId="0" fontId="19" fillId="14" borderId="0" xfId="0" applyFont="1" applyFill="1" applyBorder="1" applyAlignment="1" applyProtection="1">
      <alignment horizontal="center" vertical="top" wrapText="1" readingOrder="2"/>
    </xf>
    <xf numFmtId="0" fontId="19" fillId="14" borderId="2" xfId="0" applyFont="1" applyFill="1" applyBorder="1" applyAlignment="1" applyProtection="1">
      <alignment horizontal="center" vertical="top" wrapText="1" readingOrder="2"/>
    </xf>
    <xf numFmtId="0" fontId="36" fillId="0" borderId="53" xfId="0" applyFont="1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16" fillId="9" borderId="62" xfId="0" quotePrefix="1" applyFont="1" applyFill="1" applyBorder="1" applyAlignment="1" applyProtection="1">
      <alignment horizontal="left" vertical="top" readingOrder="2"/>
    </xf>
    <xf numFmtId="0" fontId="16" fillId="2" borderId="27" xfId="0" quotePrefix="1" applyFont="1" applyFill="1" applyBorder="1" applyAlignment="1" applyProtection="1">
      <alignment horizontal="right" vertical="top" wrapText="1" readingOrder="2"/>
    </xf>
    <xf numFmtId="0" fontId="16" fillId="9" borderId="34" xfId="0" quotePrefix="1" applyFont="1" applyFill="1" applyBorder="1" applyAlignment="1" applyProtection="1">
      <alignment horizontal="center" vertical="top" wrapText="1" readingOrder="2"/>
    </xf>
    <xf numFmtId="0" fontId="16" fillId="9" borderId="39" xfId="0" quotePrefix="1" applyFont="1" applyFill="1" applyBorder="1" applyAlignment="1" applyProtection="1">
      <alignment horizontal="center" vertical="top" wrapText="1" readingOrder="2"/>
    </xf>
    <xf numFmtId="0" fontId="46" fillId="2" borderId="27" xfId="0" quotePrefix="1" applyFont="1" applyFill="1" applyBorder="1" applyAlignment="1" applyProtection="1">
      <alignment horizontal="right" wrapText="1" readingOrder="2"/>
    </xf>
    <xf numFmtId="0" fontId="46" fillId="2" borderId="7" xfId="0" applyFont="1" applyFill="1" applyBorder="1" applyAlignment="1" applyProtection="1">
      <alignment horizontal="right" wrapText="1" readingOrder="2"/>
    </xf>
    <xf numFmtId="0" fontId="46" fillId="2" borderId="12" xfId="0" applyFont="1" applyFill="1" applyBorder="1" applyAlignment="1" applyProtection="1">
      <alignment horizontal="right" wrapText="1" readingOrder="2"/>
    </xf>
    <xf numFmtId="0" fontId="16" fillId="2" borderId="27" xfId="0" applyFont="1" applyFill="1" applyBorder="1" applyAlignment="1" applyProtection="1">
      <alignment horizontal="right" wrapText="1" readingOrder="2"/>
    </xf>
    <xf numFmtId="0" fontId="0" fillId="0" borderId="7" xfId="0" applyBorder="1"/>
    <xf numFmtId="0" fontId="0" fillId="0" borderId="0" xfId="0" quotePrefix="1" applyProtection="1"/>
    <xf numFmtId="0" fontId="16" fillId="7" borderId="9" xfId="0" applyFont="1" applyFill="1" applyBorder="1" applyAlignment="1" applyProtection="1">
      <alignment horizontal="center" wrapText="1" readingOrder="2"/>
    </xf>
    <xf numFmtId="0" fontId="16" fillId="7" borderId="39" xfId="0" applyFont="1" applyFill="1" applyBorder="1" applyAlignment="1" applyProtection="1">
      <alignment horizontal="center" wrapText="1" readingOrder="2"/>
    </xf>
    <xf numFmtId="0" fontId="16" fillId="9" borderId="34" xfId="0" applyFont="1" applyFill="1" applyBorder="1" applyAlignment="1" applyProtection="1">
      <alignment horizontal="center" wrapText="1" readingOrder="2"/>
    </xf>
    <xf numFmtId="0" fontId="16" fillId="9" borderId="9" xfId="0" applyFont="1" applyFill="1" applyBorder="1" applyAlignment="1" applyProtection="1">
      <alignment horizontal="center" wrapText="1" readingOrder="2"/>
    </xf>
    <xf numFmtId="0" fontId="16" fillId="9" borderId="39" xfId="0" applyFont="1" applyFill="1" applyBorder="1" applyAlignment="1" applyProtection="1">
      <alignment horizontal="center" wrapText="1" readingOrder="2"/>
    </xf>
    <xf numFmtId="0" fontId="19" fillId="16" borderId="51" xfId="0" applyFont="1" applyFill="1" applyBorder="1" applyAlignment="1" applyProtection="1">
      <alignment horizontal="center" vertical="top" wrapText="1" readingOrder="2"/>
    </xf>
    <xf numFmtId="0" fontId="19" fillId="16" borderId="92" xfId="0" applyFont="1" applyFill="1" applyBorder="1" applyAlignment="1" applyProtection="1">
      <alignment horizontal="center" vertical="top" wrapText="1" readingOrder="2"/>
    </xf>
    <xf numFmtId="0" fontId="16" fillId="9" borderId="51" xfId="0" quotePrefix="1" applyFont="1" applyFill="1" applyBorder="1" applyAlignment="1" applyProtection="1">
      <alignment horizontal="center" vertical="top" wrapText="1" readingOrder="2"/>
    </xf>
    <xf numFmtId="0" fontId="16" fillId="9" borderId="92" xfId="0" quotePrefix="1" applyFont="1" applyFill="1" applyBorder="1" applyAlignment="1" applyProtection="1">
      <alignment horizontal="center" vertical="top" wrapText="1" readingOrder="2"/>
    </xf>
    <xf numFmtId="0" fontId="43" fillId="2" borderId="64" xfId="0" applyFont="1" applyFill="1" applyBorder="1" applyAlignment="1" applyProtection="1">
      <alignment horizontal="center" vertical="top" wrapText="1" readingOrder="2"/>
    </xf>
    <xf numFmtId="0" fontId="43" fillId="2" borderId="65" xfId="0" applyFont="1" applyFill="1" applyBorder="1" applyAlignment="1" applyProtection="1">
      <alignment horizontal="center" vertical="top" wrapText="1" readingOrder="2"/>
    </xf>
    <xf numFmtId="0" fontId="43" fillId="2" borderId="63" xfId="0" applyFont="1" applyFill="1" applyBorder="1" applyAlignment="1" applyProtection="1">
      <alignment horizontal="center" vertical="top" wrapText="1" readingOrder="2"/>
    </xf>
    <xf numFmtId="0" fontId="21" fillId="2" borderId="65" xfId="0" applyFont="1" applyFill="1" applyBorder="1" applyAlignment="1" applyProtection="1">
      <alignment horizontal="center" vertical="top" wrapText="1" readingOrder="2"/>
    </xf>
    <xf numFmtId="0" fontId="0" fillId="0" borderId="66" xfId="0" applyBorder="1"/>
  </cellXfs>
  <cellStyles count="6">
    <cellStyle name="Comma" xfId="1" builtinId="3"/>
    <cellStyle name="Comma [0]" xfId="5" builtinId="6"/>
    <cellStyle name="Hyperlink" xfId="4" builtinId="8"/>
    <cellStyle name="Normal" xfId="0" builtinId="0"/>
    <cellStyle name="Normal_גיליון1" xfId="2"/>
    <cellStyle name="Percent" xfId="3" builtinId="5"/>
  </cellStyles>
  <dxfs count="9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theme="9" tint="0.39994506668294322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novationisrael.org.il/" TargetMode="External"/><Relationship Id="rId2" Type="http://schemas.openxmlformats.org/officeDocument/2006/relationships/hyperlink" Target="http://www.moital.gov.il/NR/exeres/270E524E-FDC2-4E8B-8244-48ABAD6FC620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2"/>
    <pageSetUpPr fitToPage="1"/>
  </sheetPr>
  <dimension ref="A1:Q386"/>
  <sheetViews>
    <sheetView showGridLines="0" rightToLeft="1" tabSelected="1" zoomScaleNormal="100" workbookViewId="0">
      <pane ySplit="4" topLeftCell="A5" activePane="bottomLeft" state="frozen"/>
      <selection pane="bottomLeft" activeCell="F5" sqref="F5"/>
    </sheetView>
  </sheetViews>
  <sheetFormatPr defaultColWidth="9.140625" defaultRowHeight="12.75" outlineLevelCol="1" x14ac:dyDescent="0.2"/>
  <cols>
    <col min="1" max="1" width="11.85546875" style="15" customWidth="1"/>
    <col min="2" max="2" width="17.85546875" style="15" bestFit="1" customWidth="1"/>
    <col min="3" max="3" width="19.140625" style="15" customWidth="1"/>
    <col min="4" max="4" width="16.28515625" style="15" customWidth="1"/>
    <col min="5" max="5" width="26.85546875" style="15" bestFit="1" customWidth="1"/>
    <col min="6" max="6" width="21.7109375" style="15" customWidth="1"/>
    <col min="7" max="8" width="17" style="36" hidden="1" customWidth="1" outlineLevel="1"/>
    <col min="9" max="9" width="7.28515625" style="181" customWidth="1" collapsed="1"/>
    <col min="10" max="10" width="17" style="181" hidden="1" customWidth="1" outlineLevel="1"/>
    <col min="11" max="11" width="17" style="36" hidden="1" customWidth="1" outlineLevel="1"/>
    <col min="12" max="12" width="6.85546875" style="38" customWidth="1" collapsed="1"/>
    <col min="13" max="13" width="9.140625" style="38"/>
    <col min="14" max="16384" width="9.140625" style="15"/>
  </cols>
  <sheetData>
    <row r="1" spans="1:16" ht="43.5" customHeight="1" x14ac:dyDescent="0.3">
      <c r="A1" s="241" t="s">
        <v>22</v>
      </c>
      <c r="B1" s="244" t="s">
        <v>127</v>
      </c>
      <c r="C1" s="242" t="s">
        <v>44</v>
      </c>
      <c r="D1" s="289">
        <v>43539</v>
      </c>
      <c r="E1" s="243" t="s">
        <v>139</v>
      </c>
      <c r="F1" s="243" t="s">
        <v>266</v>
      </c>
      <c r="G1" s="243"/>
      <c r="H1" s="243"/>
      <c r="I1" s="182" t="s">
        <v>71</v>
      </c>
      <c r="L1" s="183" t="s">
        <v>215</v>
      </c>
      <c r="O1" s="17"/>
      <c r="P1" s="17"/>
    </row>
    <row r="2" spans="1:16" s="17" customFormat="1" ht="17.100000000000001" customHeight="1" x14ac:dyDescent="0.3">
      <c r="A2" s="540" t="s">
        <v>258</v>
      </c>
      <c r="B2" s="541"/>
      <c r="C2" s="541"/>
      <c r="D2" s="433"/>
      <c r="E2" s="538" t="s">
        <v>207</v>
      </c>
      <c r="F2" s="539"/>
      <c r="G2" s="255"/>
      <c r="I2" s="31"/>
      <c r="J2" s="31"/>
      <c r="L2" s="31"/>
      <c r="M2" s="31"/>
    </row>
    <row r="3" spans="1:16" s="17" customFormat="1" ht="7.5" customHeight="1" thickBot="1" x14ac:dyDescent="0.3">
      <c r="A3" s="1"/>
      <c r="B3" s="16"/>
      <c r="C3" s="2"/>
      <c r="D3" s="3"/>
      <c r="E3" s="4"/>
      <c r="F3" s="5"/>
      <c r="G3" s="255"/>
      <c r="I3" s="31"/>
      <c r="J3" s="31"/>
      <c r="L3" s="31"/>
      <c r="M3" s="31"/>
    </row>
    <row r="4" spans="1:16" ht="24.75" customHeight="1" thickTop="1" thickBot="1" x14ac:dyDescent="0.45">
      <c r="A4" s="18"/>
      <c r="B4" s="545" t="s">
        <v>173</v>
      </c>
      <c r="C4" s="545"/>
      <c r="D4" s="545"/>
      <c r="E4" s="546" t="s">
        <v>247</v>
      </c>
      <c r="F4" s="547"/>
      <c r="G4" s="181"/>
      <c r="I4" s="432"/>
      <c r="L4" s="31"/>
      <c r="M4" s="17"/>
      <c r="N4" s="17"/>
    </row>
    <row r="5" spans="1:16" ht="25.5" customHeight="1" thickTop="1" thickBot="1" x14ac:dyDescent="0.3">
      <c r="A5" s="67"/>
      <c r="B5" s="30"/>
      <c r="C5" s="19"/>
      <c r="D5" s="19"/>
      <c r="E5" s="20" t="s">
        <v>21</v>
      </c>
      <c r="F5" s="491"/>
      <c r="G5" s="254"/>
      <c r="I5" s="184"/>
      <c r="L5" s="31"/>
    </row>
    <row r="6" spans="1:16" ht="18.75" customHeight="1" x14ac:dyDescent="0.25">
      <c r="A6" s="542" t="s">
        <v>40</v>
      </c>
      <c r="B6" s="543"/>
      <c r="C6" s="543"/>
      <c r="D6" s="543"/>
      <c r="E6" s="20"/>
      <c r="F6" s="21"/>
      <c r="G6" s="254"/>
      <c r="I6" s="184"/>
      <c r="L6" s="31"/>
    </row>
    <row r="7" spans="1:16" ht="22.9" customHeight="1" x14ac:dyDescent="0.25">
      <c r="A7" s="18"/>
      <c r="B7" s="19"/>
      <c r="C7" s="544"/>
      <c r="D7" s="544"/>
      <c r="E7" s="544"/>
      <c r="F7" s="21"/>
      <c r="G7" s="181"/>
      <c r="H7" s="181"/>
      <c r="I7" s="184" t="s">
        <v>10</v>
      </c>
      <c r="L7" s="31"/>
    </row>
    <row r="8" spans="1:16" ht="21.4" customHeight="1" x14ac:dyDescent="0.2">
      <c r="A8" s="528" t="s">
        <v>41</v>
      </c>
      <c r="B8" s="529"/>
      <c r="C8" s="529"/>
      <c r="D8" s="529"/>
      <c r="E8" s="529"/>
      <c r="F8" s="530"/>
      <c r="G8" s="254"/>
      <c r="I8" s="184"/>
      <c r="L8" s="31"/>
    </row>
    <row r="9" spans="1:16" ht="31.5" x14ac:dyDescent="0.2">
      <c r="A9" s="525" t="s">
        <v>11</v>
      </c>
      <c r="B9" s="526"/>
      <c r="C9" s="94" t="s">
        <v>216</v>
      </c>
      <c r="D9" s="94" t="s">
        <v>174</v>
      </c>
      <c r="E9" s="536" t="s">
        <v>43</v>
      </c>
      <c r="F9" s="537"/>
      <c r="G9" s="254"/>
      <c r="I9" s="184"/>
      <c r="L9" s="31"/>
    </row>
    <row r="10" spans="1:16" ht="39.6" customHeight="1" x14ac:dyDescent="0.2">
      <c r="A10" s="501"/>
      <c r="B10" s="502"/>
      <c r="C10" s="347"/>
      <c r="D10" s="279"/>
      <c r="E10" s="534"/>
      <c r="F10" s="535"/>
      <c r="G10" s="254"/>
      <c r="H10" s="184"/>
      <c r="I10" s="184"/>
      <c r="K10" s="184"/>
      <c r="L10" s="31"/>
    </row>
    <row r="11" spans="1:16" s="61" customFormat="1" ht="30.4" customHeight="1" x14ac:dyDescent="0.25">
      <c r="A11" s="531" t="s">
        <v>263</v>
      </c>
      <c r="B11" s="97" t="s">
        <v>84</v>
      </c>
      <c r="C11" s="60" t="s">
        <v>83</v>
      </c>
      <c r="D11" s="239" t="s">
        <v>126</v>
      </c>
      <c r="E11" s="350" t="s">
        <v>138</v>
      </c>
      <c r="F11" s="96" t="s">
        <v>176</v>
      </c>
      <c r="G11" s="429" t="s">
        <v>122</v>
      </c>
      <c r="H11" s="185"/>
      <c r="I11" s="185"/>
      <c r="J11" s="252" t="s">
        <v>119</v>
      </c>
      <c r="K11" s="185"/>
      <c r="L11" s="186"/>
      <c r="M11" s="187"/>
    </row>
    <row r="12" spans="1:16" s="24" customFormat="1" ht="20.25" customHeight="1" x14ac:dyDescent="0.2">
      <c r="A12" s="531"/>
      <c r="B12" s="279"/>
      <c r="C12" s="280"/>
      <c r="D12" s="240">
        <f>DATEDIF($B$12,$C$12+1,"m")</f>
        <v>0</v>
      </c>
      <c r="E12" s="347"/>
      <c r="F12" s="351"/>
      <c r="G12" s="257"/>
      <c r="H12" s="188"/>
      <c r="I12" s="188"/>
      <c r="J12" s="237"/>
      <c r="K12" s="188"/>
      <c r="L12" s="189"/>
      <c r="M12" s="190"/>
    </row>
    <row r="13" spans="1:16" s="61" customFormat="1" ht="20.25" customHeight="1" x14ac:dyDescent="0.25">
      <c r="A13" s="505" t="s">
        <v>27</v>
      </c>
      <c r="B13" s="527"/>
      <c r="C13" s="60" t="s">
        <v>9</v>
      </c>
      <c r="D13" s="95" t="s">
        <v>8</v>
      </c>
      <c r="E13" s="95" t="s">
        <v>7</v>
      </c>
      <c r="F13" s="96" t="s">
        <v>46</v>
      </c>
      <c r="G13" s="256" t="s">
        <v>120</v>
      </c>
      <c r="H13" s="185"/>
      <c r="I13" s="185"/>
      <c r="J13" s="252" t="s">
        <v>120</v>
      </c>
      <c r="K13" s="185"/>
      <c r="L13" s="186"/>
      <c r="M13" s="187"/>
    </row>
    <row r="14" spans="1:16" s="23" customFormat="1" ht="20.25" customHeight="1" x14ac:dyDescent="0.25">
      <c r="A14" s="507"/>
      <c r="B14" s="508"/>
      <c r="C14" s="273"/>
      <c r="D14" s="273"/>
      <c r="E14" s="273"/>
      <c r="F14" s="274"/>
      <c r="G14" s="234"/>
      <c r="H14" s="32"/>
      <c r="I14" s="32"/>
      <c r="J14" s="253"/>
      <c r="K14" s="32"/>
      <c r="L14" s="191"/>
      <c r="M14" s="192"/>
    </row>
    <row r="15" spans="1:16" s="61" customFormat="1" ht="27" customHeight="1" x14ac:dyDescent="0.25">
      <c r="A15" s="505" t="s">
        <v>217</v>
      </c>
      <c r="B15" s="506"/>
      <c r="C15" s="217" t="s">
        <v>6</v>
      </c>
      <c r="D15" s="217" t="s">
        <v>181</v>
      </c>
      <c r="E15" s="513" t="s">
        <v>45</v>
      </c>
      <c r="F15" s="514"/>
      <c r="G15" s="256" t="s">
        <v>118</v>
      </c>
      <c r="H15" s="185"/>
      <c r="I15" s="185"/>
      <c r="J15" s="252" t="s">
        <v>121</v>
      </c>
      <c r="K15" s="185"/>
      <c r="L15" s="186"/>
      <c r="M15" s="187"/>
    </row>
    <row r="16" spans="1:16" s="24" customFormat="1" ht="20.25" customHeight="1" x14ac:dyDescent="0.2">
      <c r="A16" s="503"/>
      <c r="B16" s="504"/>
      <c r="C16" s="281"/>
      <c r="D16" s="282"/>
      <c r="E16" s="532"/>
      <c r="F16" s="533"/>
      <c r="G16" s="283"/>
      <c r="H16" s="193"/>
      <c r="I16" s="193"/>
      <c r="J16" s="253"/>
      <c r="K16" s="193"/>
      <c r="L16" s="189"/>
      <c r="M16" s="190"/>
    </row>
    <row r="17" spans="1:13" ht="17.100000000000001" customHeight="1" x14ac:dyDescent="0.2">
      <c r="A17" s="6"/>
      <c r="B17" s="7"/>
      <c r="C17" s="7"/>
      <c r="D17" s="8"/>
      <c r="E17" s="8"/>
      <c r="F17" s="9"/>
      <c r="G17" s="500" t="s">
        <v>125</v>
      </c>
      <c r="H17" s="499"/>
      <c r="I17" s="194"/>
      <c r="J17" s="499" t="s">
        <v>125</v>
      </c>
      <c r="K17" s="499"/>
      <c r="L17" s="31"/>
    </row>
    <row r="18" spans="1:13" ht="23.25" customHeight="1" thickBot="1" x14ac:dyDescent="0.25">
      <c r="A18" s="509" t="s">
        <v>95</v>
      </c>
      <c r="B18" s="510"/>
      <c r="C18" s="510"/>
      <c r="D18" s="510"/>
      <c r="E18" s="511"/>
      <c r="F18" s="512"/>
      <c r="G18" s="500"/>
      <c r="H18" s="499"/>
      <c r="I18" s="194"/>
      <c r="J18" s="499"/>
      <c r="K18" s="499"/>
      <c r="L18" s="31"/>
    </row>
    <row r="19" spans="1:13" ht="48.75" customHeight="1" x14ac:dyDescent="0.25">
      <c r="A19" s="98"/>
      <c r="B19" s="220" t="s">
        <v>0</v>
      </c>
      <c r="C19" s="99" t="s">
        <v>1</v>
      </c>
      <c r="D19" s="229" t="s">
        <v>94</v>
      </c>
      <c r="E19" s="232" t="s">
        <v>124</v>
      </c>
      <c r="F19" s="427" t="s">
        <v>49</v>
      </c>
      <c r="G19" s="247" t="s">
        <v>117</v>
      </c>
      <c r="H19" s="248" t="s">
        <v>124</v>
      </c>
      <c r="I19" s="195"/>
      <c r="J19" s="482" t="s">
        <v>241</v>
      </c>
      <c r="K19" s="483" t="s">
        <v>124</v>
      </c>
      <c r="L19" s="31"/>
    </row>
    <row r="20" spans="1:13" s="22" customFormat="1" ht="22.9" customHeight="1" x14ac:dyDescent="0.2">
      <c r="A20" s="218"/>
      <c r="B20" s="222">
        <v>1</v>
      </c>
      <c r="C20" s="227" t="s">
        <v>92</v>
      </c>
      <c r="D20" s="223">
        <f>VLOOKUP(C117,F116:Q134,2,0) * 'כח אדם - שכר'!K224</f>
        <v>0</v>
      </c>
      <c r="E20" s="233" t="str">
        <f t="shared" ref="E20:E30" si="0">IF(D20&gt;0,D20/$D$31,"")</f>
        <v/>
      </c>
      <c r="F20" s="426">
        <f>+'כח אדם - שכר'!L226</f>
        <v>0</v>
      </c>
      <c r="G20" s="235">
        <f>IF(COUNTA($G$12,$G$14,$G$16)=3,'כח אדם - שכר'!S224,0)*VLOOKUP(C117,F116:Q134,2,0)</f>
        <v>0</v>
      </c>
      <c r="H20" s="249" t="str">
        <f t="shared" ref="H20:H30" si="1">IF(G20&gt;0,G20/$G$31,"")</f>
        <v/>
      </c>
      <c r="I20" s="196"/>
      <c r="J20" s="484">
        <f>IF(COUNTA($J$12,$J$14,$J$16)=3,'כח אדם - שכר'!Z224,0)*VLOOKUP(C117,F116:Q134,2,0)</f>
        <v>0</v>
      </c>
      <c r="K20" s="485" t="str">
        <f t="shared" ref="K20:K30" si="2">IF(J20&gt;0,J20/$J$31,"")</f>
        <v/>
      </c>
      <c r="L20" s="197"/>
      <c r="M20" s="198"/>
    </row>
    <row r="21" spans="1:13" s="22" customFormat="1" ht="22.9" customHeight="1" x14ac:dyDescent="0.2">
      <c r="A21" s="218"/>
      <c r="B21" s="224"/>
      <c r="C21" s="227" t="s">
        <v>93</v>
      </c>
      <c r="D21" s="223">
        <f>VLOOKUP(C117,F116:Q134,10,0)*'כח אדם - שכר'!K225</f>
        <v>0</v>
      </c>
      <c r="E21" s="233" t="str">
        <f t="shared" si="0"/>
        <v/>
      </c>
      <c r="F21" s="246"/>
      <c r="G21" s="295">
        <f>IF(COUNTA($G$12,$G$14,$G$16)=3,'כח אדם - שכר'!S225,0)*VLOOKUP(C117,F116:Q134,10,0)</f>
        <v>0</v>
      </c>
      <c r="H21" s="249" t="str">
        <f t="shared" si="1"/>
        <v/>
      </c>
      <c r="I21" s="196"/>
      <c r="J21" s="484">
        <f>IF(COUNTA($J$12,$J$14,$J$16)=3,'כח אדם - שכר'!Z225,0)*VLOOKUP(C117,F116:Q134,10,0)</f>
        <v>0</v>
      </c>
      <c r="K21" s="485" t="str">
        <f t="shared" si="2"/>
        <v/>
      </c>
      <c r="L21" s="197"/>
      <c r="M21" s="198"/>
    </row>
    <row r="22" spans="1:13" s="22" customFormat="1" ht="22.9" customHeight="1" x14ac:dyDescent="0.2">
      <c r="A22" s="218"/>
      <c r="B22" s="225"/>
      <c r="C22" s="219" t="s">
        <v>109</v>
      </c>
      <c r="D22" s="223">
        <f>D20+D21</f>
        <v>0</v>
      </c>
      <c r="E22" s="233" t="str">
        <f t="shared" si="0"/>
        <v/>
      </c>
      <c r="F22" s="246"/>
      <c r="G22" s="295">
        <f>IF(COUNTA($G$12,$G$14,$G$16)=3,'כח אדם - שכר'!S226,0)</f>
        <v>0</v>
      </c>
      <c r="H22" s="249" t="str">
        <f t="shared" si="1"/>
        <v/>
      </c>
      <c r="I22" s="196"/>
      <c r="J22" s="484">
        <f>IF(COUNTA($J$12,$J$14,$J$16)=3,'כח אדם - שכר'!Z226,0)</f>
        <v>0</v>
      </c>
      <c r="K22" s="485" t="str">
        <f t="shared" si="2"/>
        <v/>
      </c>
      <c r="L22" s="197"/>
      <c r="M22" s="198"/>
    </row>
    <row r="23" spans="1:13" s="22" customFormat="1" ht="22.9" customHeight="1" x14ac:dyDescent="0.2">
      <c r="A23" s="98"/>
      <c r="B23" s="226">
        <v>2</v>
      </c>
      <c r="C23" s="159" t="s">
        <v>2</v>
      </c>
      <c r="D23" s="223">
        <f>VLOOKUP(C117,F116:Q134,3,0)*'חומרים '!G43</f>
        <v>0</v>
      </c>
      <c r="E23" s="233" t="str">
        <f t="shared" si="0"/>
        <v/>
      </c>
      <c r="F23" s="245" t="str">
        <f t="shared" ref="F23:F31" si="3">IF($G$12&gt;0,C23,"")</f>
        <v/>
      </c>
      <c r="G23" s="235">
        <f>IF(COUNTA($G$12,$G$14,$G$16)=3,'חומרים '!K43,0)*VLOOKUP(C117,F116:Q134,3,0)</f>
        <v>0</v>
      </c>
      <c r="H23" s="249" t="str">
        <f t="shared" si="1"/>
        <v/>
      </c>
      <c r="I23" s="196"/>
      <c r="J23" s="484">
        <f>IF(COUNTA($J$12,$J$14,$J$16)=3,'חומרים '!R43,0)*VLOOKUP(C117,F116:Q134,3,0)</f>
        <v>0</v>
      </c>
      <c r="K23" s="485" t="str">
        <f t="shared" si="2"/>
        <v/>
      </c>
      <c r="L23" s="197"/>
      <c r="M23" s="198"/>
    </row>
    <row r="24" spans="1:13" s="22" customFormat="1" ht="22.9" customHeight="1" x14ac:dyDescent="0.2">
      <c r="A24" s="218"/>
      <c r="B24" s="222">
        <v>3</v>
      </c>
      <c r="C24" s="228" t="s">
        <v>85</v>
      </c>
      <c r="D24" s="223">
        <f>VLOOKUP(C117,F116:Q134,4,0)*'קבלני משנה '!I43</f>
        <v>0</v>
      </c>
      <c r="E24" s="233" t="str">
        <f t="shared" si="0"/>
        <v/>
      </c>
      <c r="F24" s="246" t="str">
        <f t="shared" si="3"/>
        <v/>
      </c>
      <c r="G24" s="235">
        <f>IF(COUNTA($G$12,$G$14,$G$16)=3,'קבלני משנה '!M43,0)*VLOOKUP(C117,F116:Q134,4,0)</f>
        <v>0</v>
      </c>
      <c r="H24" s="249" t="str">
        <f t="shared" si="1"/>
        <v/>
      </c>
      <c r="I24" s="196"/>
      <c r="J24" s="484">
        <f>IF(COUNTA($J$12,$J$14,$J$16)=3,'קבלני משנה '!S43,0)*VLOOKUP(C117,F116:Q134,4,0)</f>
        <v>0</v>
      </c>
      <c r="K24" s="485" t="str">
        <f t="shared" si="2"/>
        <v/>
      </c>
      <c r="L24" s="197"/>
      <c r="M24" s="198"/>
    </row>
    <row r="25" spans="1:13" s="22" customFormat="1" ht="22.9" customHeight="1" x14ac:dyDescent="0.2">
      <c r="A25" s="218"/>
      <c r="B25" s="224"/>
      <c r="C25" s="227" t="s">
        <v>86</v>
      </c>
      <c r="D25" s="223">
        <f>VLOOKUP(C117,F116:Q134,4,0)*'קבלני משנה '!I44</f>
        <v>0</v>
      </c>
      <c r="E25" s="233" t="str">
        <f t="shared" si="0"/>
        <v/>
      </c>
      <c r="F25" s="246" t="str">
        <f t="shared" si="3"/>
        <v/>
      </c>
      <c r="G25" s="235">
        <f>IF(COUNTA($G$12,$G$14,$G$16)=3,'קבלני משנה '!M44,0)*VLOOKUP(C117,F116:Q134,4,0)</f>
        <v>0</v>
      </c>
      <c r="H25" s="249" t="str">
        <f t="shared" si="1"/>
        <v/>
      </c>
      <c r="I25" s="196"/>
      <c r="J25" s="484">
        <f>IF(COUNTA($J$12,$J$14,$J$16)=3,'קבלני משנה '!S44,0)*VLOOKUP(C117,F116:Q134,4,0)</f>
        <v>0</v>
      </c>
      <c r="K25" s="485" t="str">
        <f t="shared" si="2"/>
        <v/>
      </c>
      <c r="L25" s="197"/>
      <c r="M25" s="198"/>
    </row>
    <row r="26" spans="1:13" s="22" customFormat="1" ht="22.9" customHeight="1" x14ac:dyDescent="0.2">
      <c r="A26" s="218"/>
      <c r="B26" s="225"/>
      <c r="C26" s="219" t="s">
        <v>110</v>
      </c>
      <c r="D26" s="223">
        <f>VLOOKUP(C117,F116:Q134,4,0)*'קבלני משנה '!I45</f>
        <v>0</v>
      </c>
      <c r="E26" s="233" t="str">
        <f t="shared" si="0"/>
        <v/>
      </c>
      <c r="F26" s="245" t="str">
        <f t="shared" si="3"/>
        <v/>
      </c>
      <c r="G26" s="235">
        <f>IF(COUNTA($G$12,$G$14,$G$16)=3,'קבלני משנה '!M45,0)*VLOOKUP(C117,F116:Q134,4,0)</f>
        <v>0</v>
      </c>
      <c r="H26" s="249" t="str">
        <f t="shared" si="1"/>
        <v/>
      </c>
      <c r="I26" s="196"/>
      <c r="J26" s="484">
        <f>IF(COUNTA($J$12,$J$14,$J$16)=3,'קבלני משנה '!S45,0)*VLOOKUP(C117,F116:Q134,4,0)</f>
        <v>0</v>
      </c>
      <c r="K26" s="485" t="str">
        <f t="shared" si="2"/>
        <v/>
      </c>
      <c r="L26" s="197"/>
      <c r="M26" s="198"/>
    </row>
    <row r="27" spans="1:13" s="22" customFormat="1" ht="22.9" customHeight="1" x14ac:dyDescent="0.2">
      <c r="A27" s="98"/>
      <c r="B27" s="221">
        <v>4</v>
      </c>
      <c r="C27" s="159" t="s">
        <v>29</v>
      </c>
      <c r="D27" s="223">
        <f>ציוד!H53 * VLOOKUP(C117,F116:Q134,6,0)</f>
        <v>0</v>
      </c>
      <c r="E27" s="233" t="str">
        <f t="shared" si="0"/>
        <v/>
      </c>
      <c r="F27" s="245" t="str">
        <f t="shared" si="3"/>
        <v/>
      </c>
      <c r="G27" s="235">
        <f>IF(COUNTA($G$12,$G$14,$G$16)=3,ציוד!N53,0)* VLOOKUP(C117,F116:Q134,6,0)</f>
        <v>0</v>
      </c>
      <c r="H27" s="249" t="str">
        <f t="shared" si="1"/>
        <v/>
      </c>
      <c r="I27" s="196"/>
      <c r="J27" s="484">
        <f>IF(COUNTA($J$12,$J$14,$J$16)=3,ציוד!U53,0)* VLOOKUP(C117,F116:Q134,6,0)</f>
        <v>0</v>
      </c>
      <c r="K27" s="485" t="str">
        <f t="shared" si="2"/>
        <v/>
      </c>
      <c r="L27" s="197"/>
      <c r="M27" s="198"/>
    </row>
    <row r="28" spans="1:13" s="22" customFormat="1" ht="22.9" customHeight="1" x14ac:dyDescent="0.2">
      <c r="A28" s="98"/>
      <c r="B28" s="221">
        <v>5</v>
      </c>
      <c r="C28" s="159" t="s">
        <v>3</v>
      </c>
      <c r="D28" s="223">
        <f>שונות!K43*VLOOKUP(C117,F116:Q134,5,0)</f>
        <v>0</v>
      </c>
      <c r="E28" s="233" t="str">
        <f t="shared" si="0"/>
        <v/>
      </c>
      <c r="F28" s="245" t="str">
        <f t="shared" si="3"/>
        <v/>
      </c>
      <c r="G28" s="236">
        <f>IF(COUNTA($G$12,$G$14,$G$16)=3,שונות!O43,0)*VLOOKUP(C117,F116:Q134,5,0)</f>
        <v>0</v>
      </c>
      <c r="H28" s="249" t="str">
        <f t="shared" si="1"/>
        <v/>
      </c>
      <c r="I28" s="196"/>
      <c r="J28" s="486">
        <f>IF(COUNTA($J$12,$J$14,$J$16)=3,שונות!V43,0)*VLOOKUP(C117,F116:Q134,5,0)</f>
        <v>0</v>
      </c>
      <c r="K28" s="485" t="str">
        <f t="shared" si="2"/>
        <v/>
      </c>
      <c r="L28" s="197"/>
      <c r="M28" s="198"/>
    </row>
    <row r="29" spans="1:13" s="22" customFormat="1" ht="22.9" customHeight="1" x14ac:dyDescent="0.2">
      <c r="A29" s="98"/>
      <c r="B29" s="226">
        <v>6</v>
      </c>
      <c r="C29" s="159" t="s">
        <v>195</v>
      </c>
      <c r="D29" s="360">
        <f>+שיווק!E43* VLOOKUP(C117,F116:Q134,7,0)</f>
        <v>0</v>
      </c>
      <c r="E29" s="233" t="str">
        <f t="shared" si="0"/>
        <v/>
      </c>
      <c r="F29" s="245" t="str">
        <f t="shared" si="3"/>
        <v/>
      </c>
      <c r="G29" s="236">
        <f>IF(COUNTA($G$12,$G$14,$G$16)=3,שיווק!H43,0)* VLOOKUP(C117,F116:Q134,7,0)</f>
        <v>0</v>
      </c>
      <c r="H29" s="249" t="str">
        <f t="shared" si="1"/>
        <v/>
      </c>
      <c r="I29" s="196"/>
      <c r="J29" s="486">
        <f>IF(COUNTA($J$12,$J$14,$J$16)=3,שיווק!N43,0)* VLOOKUP(C117,F116:Q134,7,0)</f>
        <v>0</v>
      </c>
      <c r="K29" s="485" t="str">
        <f t="shared" si="2"/>
        <v/>
      </c>
      <c r="L29" s="197"/>
      <c r="M29" s="198"/>
    </row>
    <row r="30" spans="1:13" s="22" customFormat="1" ht="22.9" customHeight="1" thickBot="1" x14ac:dyDescent="0.25">
      <c r="A30" s="98"/>
      <c r="B30" s="226">
        <v>7</v>
      </c>
      <c r="C30" s="380" t="s">
        <v>231</v>
      </c>
      <c r="D30" s="223">
        <f>+'ציוד ייעודי'!G43*VLOOKUP(C117,F116:Q134,9,0)</f>
        <v>0</v>
      </c>
      <c r="E30" s="233" t="str">
        <f t="shared" si="0"/>
        <v/>
      </c>
      <c r="F30" s="245" t="str">
        <f t="shared" si="3"/>
        <v/>
      </c>
      <c r="G30" s="236">
        <f>+'ציוד ייעודי'!K43*VLOOKUP(C117,F116:Q134,9,0)</f>
        <v>0</v>
      </c>
      <c r="H30" s="249" t="str">
        <f t="shared" si="1"/>
        <v/>
      </c>
      <c r="I30" s="196"/>
      <c r="J30" s="486">
        <f>+'ציוד ייעודי'!R43*VLOOKUP(C117,F116:Q134,9,0)</f>
        <v>0</v>
      </c>
      <c r="K30" s="485" t="str">
        <f t="shared" si="2"/>
        <v/>
      </c>
      <c r="L30" s="197"/>
      <c r="M30" s="198"/>
    </row>
    <row r="31" spans="1:13" s="22" customFormat="1" ht="22.9" customHeight="1" thickBot="1" x14ac:dyDescent="0.25">
      <c r="A31" s="98"/>
      <c r="B31" s="226">
        <v>8</v>
      </c>
      <c r="C31" s="363" t="s">
        <v>4</v>
      </c>
      <c r="D31" s="361">
        <f>D22+D23+D26+D27+D28+D29+D30</f>
        <v>0</v>
      </c>
      <c r="E31" s="231" t="str">
        <f>IF($D$31&gt;0,D31/$D$31,"")</f>
        <v/>
      </c>
      <c r="F31" s="238" t="str">
        <f t="shared" si="3"/>
        <v/>
      </c>
      <c r="G31" s="250">
        <f>G22+G23+G26+G27+G28+G29+G30</f>
        <v>0</v>
      </c>
      <c r="H31" s="251" t="str">
        <f>IF($G$31&gt;0,G31/$G$31,"")</f>
        <v/>
      </c>
      <c r="I31" s="196"/>
      <c r="J31" s="487">
        <f>J22+J23+J26+J27+J28+J29+J30</f>
        <v>0</v>
      </c>
      <c r="K31" s="488" t="str">
        <f>IF($J$31&gt;0,J31/$J$31,"")</f>
        <v/>
      </c>
      <c r="L31" s="197"/>
      <c r="M31" s="198"/>
    </row>
    <row r="32" spans="1:13" ht="21.75" customHeight="1" thickBot="1" x14ac:dyDescent="0.25">
      <c r="A32" s="202"/>
      <c r="B32" s="226">
        <v>9</v>
      </c>
      <c r="C32" s="362" t="s">
        <v>182</v>
      </c>
      <c r="D32" s="360">
        <f>+D31-D25</f>
        <v>0</v>
      </c>
      <c r="E32" s="231" t="str">
        <f>IF($D$31&gt;0,D32/$D$31,"")</f>
        <v/>
      </c>
      <c r="F32" s="203"/>
      <c r="G32" s="250">
        <f>+G31-G25</f>
        <v>0</v>
      </c>
      <c r="H32" s="251" t="str">
        <f>IF($G$31&gt;0,G32/$G$31,"")</f>
        <v/>
      </c>
      <c r="I32" s="31"/>
      <c r="J32" s="489">
        <f>+J31-J25</f>
        <v>0</v>
      </c>
      <c r="K32" s="490" t="str">
        <f>IF($J$31&gt;0,J32/$J$31,"")</f>
        <v/>
      </c>
      <c r="L32" s="31"/>
    </row>
    <row r="33" spans="1:13" s="12" customFormat="1" ht="39.75" customHeight="1" x14ac:dyDescent="0.3">
      <c r="A33" s="521"/>
      <c r="B33" s="522"/>
      <c r="C33" s="523"/>
      <c r="D33" s="524"/>
      <c r="E33" s="516"/>
      <c r="F33" s="517"/>
      <c r="G33" s="258"/>
      <c r="I33" s="199"/>
      <c r="J33" s="199"/>
      <c r="L33" s="199"/>
      <c r="M33" s="199"/>
    </row>
    <row r="34" spans="1:13" ht="17.100000000000001" customHeight="1" x14ac:dyDescent="0.25">
      <c r="A34" s="520" t="s">
        <v>161</v>
      </c>
      <c r="B34" s="518"/>
      <c r="C34" s="515" t="s">
        <v>162</v>
      </c>
      <c r="D34" s="515"/>
      <c r="E34" s="518" t="s">
        <v>163</v>
      </c>
      <c r="F34" s="519"/>
      <c r="G34" s="254"/>
    </row>
    <row r="35" spans="1:13" ht="16.5" thickBot="1" x14ac:dyDescent="0.3">
      <c r="A35" s="13"/>
      <c r="B35" s="14"/>
      <c r="C35" s="25"/>
      <c r="D35" s="10"/>
      <c r="E35" s="10"/>
      <c r="F35" s="11"/>
      <c r="G35" s="254"/>
    </row>
    <row r="36" spans="1:13" ht="15" customHeight="1" x14ac:dyDescent="0.2">
      <c r="C36" s="15" t="s">
        <v>10</v>
      </c>
    </row>
    <row r="40" spans="1:13" ht="13.15" customHeight="1" x14ac:dyDescent="0.2"/>
    <row r="41" spans="1:13" hidden="1" x14ac:dyDescent="0.2"/>
    <row r="42" spans="1:13" hidden="1" x14ac:dyDescent="0.2"/>
    <row r="43" spans="1:13" hidden="1" x14ac:dyDescent="0.2"/>
    <row r="44" spans="1:13" hidden="1" x14ac:dyDescent="0.2"/>
    <row r="45" spans="1:13" hidden="1" x14ac:dyDescent="0.2"/>
    <row r="46" spans="1:13" hidden="1" x14ac:dyDescent="0.2"/>
    <row r="47" spans="1:13" hidden="1" x14ac:dyDescent="0.2"/>
    <row r="48" spans="1:13" hidden="1" x14ac:dyDescent="0.2"/>
    <row r="49" spans="1:13" hidden="1" x14ac:dyDescent="0.2">
      <c r="A49" s="26" t="s">
        <v>16</v>
      </c>
      <c r="D49" s="15" t="s">
        <v>10</v>
      </c>
    </row>
    <row r="50" spans="1:13" hidden="1" x14ac:dyDescent="0.2">
      <c r="A50" s="26" t="s">
        <v>17</v>
      </c>
    </row>
    <row r="51" spans="1:13" hidden="1" x14ac:dyDescent="0.2">
      <c r="A51" s="26" t="s">
        <v>18</v>
      </c>
    </row>
    <row r="52" spans="1:13" hidden="1" x14ac:dyDescent="0.2">
      <c r="A52" s="26" t="s">
        <v>19</v>
      </c>
    </row>
    <row r="53" spans="1:13" hidden="1" x14ac:dyDescent="0.2">
      <c r="A53" s="26" t="s">
        <v>20</v>
      </c>
    </row>
    <row r="54" spans="1:13" hidden="1" x14ac:dyDescent="0.2"/>
    <row r="55" spans="1:13" hidden="1" x14ac:dyDescent="0.2"/>
    <row r="56" spans="1:13" hidden="1" x14ac:dyDescent="0.2"/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s="27" customFormat="1" hidden="1" x14ac:dyDescent="0.2">
      <c r="G62" s="180"/>
      <c r="H62" s="180"/>
      <c r="I62" s="200"/>
      <c r="J62" s="200"/>
      <c r="K62" s="180"/>
      <c r="L62" s="201"/>
      <c r="M62" s="201"/>
    </row>
    <row r="63" spans="1:13" s="27" customFormat="1" hidden="1" x14ac:dyDescent="0.2">
      <c r="G63" s="180"/>
      <c r="H63" s="180"/>
      <c r="I63" s="200"/>
      <c r="J63" s="200"/>
      <c r="K63" s="180"/>
      <c r="L63" s="201"/>
      <c r="M63" s="201"/>
    </row>
    <row r="64" spans="1:13" s="27" customFormat="1" hidden="1" x14ac:dyDescent="0.2">
      <c r="A64" s="28">
        <v>43009</v>
      </c>
      <c r="B64" s="285">
        <v>43039</v>
      </c>
      <c r="G64" s="180"/>
      <c r="H64" s="180"/>
      <c r="I64" s="200"/>
      <c r="J64" s="200"/>
      <c r="K64" s="180"/>
      <c r="L64" s="201"/>
      <c r="M64" s="201"/>
    </row>
    <row r="65" spans="1:13" s="27" customFormat="1" hidden="1" x14ac:dyDescent="0.2">
      <c r="A65" s="28">
        <v>43040</v>
      </c>
      <c r="B65" s="285">
        <v>43069</v>
      </c>
      <c r="G65" s="180"/>
      <c r="H65" s="180"/>
      <c r="I65" s="200"/>
      <c r="J65" s="200"/>
      <c r="K65" s="180"/>
      <c r="L65" s="201"/>
      <c r="M65" s="201"/>
    </row>
    <row r="66" spans="1:13" s="27" customFormat="1" hidden="1" x14ac:dyDescent="0.2">
      <c r="A66" s="28">
        <v>43070</v>
      </c>
      <c r="B66" s="285">
        <v>43100</v>
      </c>
      <c r="G66" s="180"/>
      <c r="H66" s="180"/>
      <c r="I66" s="200"/>
      <c r="J66" s="200"/>
      <c r="K66" s="180"/>
      <c r="L66" s="201"/>
      <c r="M66" s="201"/>
    </row>
    <row r="67" spans="1:13" s="27" customFormat="1" hidden="1" x14ac:dyDescent="0.2">
      <c r="A67" s="28">
        <v>43101</v>
      </c>
      <c r="B67" s="285">
        <v>43131</v>
      </c>
      <c r="G67" s="180"/>
      <c r="H67" s="180"/>
      <c r="I67" s="200"/>
      <c r="J67" s="200"/>
      <c r="K67" s="180"/>
      <c r="L67" s="201"/>
      <c r="M67" s="201"/>
    </row>
    <row r="68" spans="1:13" s="27" customFormat="1" hidden="1" x14ac:dyDescent="0.2">
      <c r="A68" s="28">
        <v>43132</v>
      </c>
      <c r="B68" s="285">
        <v>43159</v>
      </c>
      <c r="G68" s="180"/>
      <c r="H68" s="180"/>
      <c r="I68" s="200"/>
      <c r="J68" s="200"/>
      <c r="K68" s="180"/>
      <c r="L68" s="201"/>
      <c r="M68" s="201"/>
    </row>
    <row r="69" spans="1:13" s="27" customFormat="1" hidden="1" x14ac:dyDescent="0.2">
      <c r="A69" s="28">
        <v>43160</v>
      </c>
      <c r="B69" s="285">
        <v>43190</v>
      </c>
      <c r="G69" s="180"/>
      <c r="H69" s="180"/>
      <c r="I69" s="200"/>
      <c r="J69" s="200"/>
      <c r="K69" s="180"/>
      <c r="L69" s="201"/>
      <c r="M69" s="201"/>
    </row>
    <row r="70" spans="1:13" s="27" customFormat="1" hidden="1" x14ac:dyDescent="0.2">
      <c r="A70" s="28">
        <v>43191</v>
      </c>
      <c r="B70" s="285">
        <v>43220</v>
      </c>
      <c r="G70" s="180"/>
      <c r="H70" s="180"/>
      <c r="I70" s="200"/>
      <c r="J70" s="200"/>
      <c r="K70" s="180"/>
      <c r="L70" s="201"/>
      <c r="M70" s="201"/>
    </row>
    <row r="71" spans="1:13" s="27" customFormat="1" hidden="1" x14ac:dyDescent="0.2">
      <c r="A71" s="28">
        <v>43221</v>
      </c>
      <c r="B71" s="285">
        <v>43251</v>
      </c>
      <c r="G71" s="180"/>
      <c r="H71" s="180"/>
      <c r="I71" s="200"/>
      <c r="J71" s="200"/>
      <c r="K71" s="180"/>
      <c r="L71" s="201"/>
      <c r="M71" s="201"/>
    </row>
    <row r="72" spans="1:13" s="27" customFormat="1" hidden="1" x14ac:dyDescent="0.2">
      <c r="A72" s="28">
        <v>43252</v>
      </c>
      <c r="B72" s="285">
        <v>43281</v>
      </c>
      <c r="G72" s="180"/>
      <c r="H72" s="180"/>
      <c r="I72" s="200"/>
      <c r="J72" s="200"/>
      <c r="K72" s="180"/>
      <c r="L72" s="201"/>
      <c r="M72" s="201"/>
    </row>
    <row r="73" spans="1:13" s="27" customFormat="1" hidden="1" x14ac:dyDescent="0.2">
      <c r="A73" s="28">
        <v>43282</v>
      </c>
      <c r="B73" s="285">
        <v>43312</v>
      </c>
      <c r="G73" s="180"/>
      <c r="H73" s="180"/>
      <c r="I73" s="200"/>
      <c r="J73" s="200"/>
      <c r="K73" s="180"/>
      <c r="L73" s="201"/>
      <c r="M73" s="201"/>
    </row>
    <row r="74" spans="1:13" s="27" customFormat="1" hidden="1" x14ac:dyDescent="0.2">
      <c r="A74" s="28">
        <v>43313</v>
      </c>
      <c r="B74" s="285">
        <v>43343</v>
      </c>
      <c r="G74" s="180"/>
      <c r="H74" s="180"/>
      <c r="I74" s="200"/>
      <c r="J74" s="200"/>
      <c r="K74" s="180"/>
      <c r="L74" s="201"/>
      <c r="M74" s="201"/>
    </row>
    <row r="75" spans="1:13" s="27" customFormat="1" hidden="1" x14ac:dyDescent="0.2">
      <c r="A75" s="28">
        <v>43344</v>
      </c>
      <c r="B75" s="285">
        <v>43373</v>
      </c>
      <c r="G75" s="180"/>
      <c r="H75" s="180"/>
      <c r="I75" s="200"/>
      <c r="J75" s="200"/>
      <c r="K75" s="180"/>
      <c r="L75" s="201"/>
      <c r="M75" s="201"/>
    </row>
    <row r="76" spans="1:13" s="27" customFormat="1" hidden="1" x14ac:dyDescent="0.2">
      <c r="A76" s="28">
        <v>43374</v>
      </c>
      <c r="B76" s="285">
        <v>43404</v>
      </c>
      <c r="G76" s="180"/>
      <c r="H76" s="180"/>
      <c r="I76" s="200"/>
      <c r="J76" s="200"/>
      <c r="K76" s="180"/>
      <c r="L76" s="201"/>
      <c r="M76" s="201"/>
    </row>
    <row r="77" spans="1:13" s="27" customFormat="1" hidden="1" x14ac:dyDescent="0.2">
      <c r="A77" s="28">
        <v>43405</v>
      </c>
      <c r="B77" s="285">
        <v>43434</v>
      </c>
      <c r="G77" s="180"/>
      <c r="H77" s="180"/>
      <c r="I77" s="200"/>
      <c r="J77" s="200"/>
      <c r="K77" s="180"/>
      <c r="L77" s="201"/>
      <c r="M77" s="201"/>
    </row>
    <row r="78" spans="1:13" s="27" customFormat="1" hidden="1" x14ac:dyDescent="0.2">
      <c r="A78" s="28">
        <v>43435</v>
      </c>
      <c r="B78" s="285">
        <v>43465</v>
      </c>
      <c r="G78" s="180"/>
      <c r="H78" s="180"/>
      <c r="I78" s="200"/>
      <c r="J78" s="200"/>
      <c r="K78" s="180"/>
      <c r="L78" s="201"/>
      <c r="M78" s="201"/>
    </row>
    <row r="79" spans="1:13" s="27" customFormat="1" hidden="1" x14ac:dyDescent="0.2">
      <c r="A79" s="28">
        <v>43466</v>
      </c>
      <c r="B79" s="285">
        <v>43496</v>
      </c>
      <c r="G79" s="180"/>
      <c r="H79" s="180"/>
      <c r="I79" s="200"/>
      <c r="J79" s="200"/>
      <c r="K79" s="180"/>
      <c r="L79" s="201"/>
      <c r="M79" s="201"/>
    </row>
    <row r="80" spans="1:13" s="27" customFormat="1" hidden="1" x14ac:dyDescent="0.2">
      <c r="A80" s="28">
        <v>43497</v>
      </c>
      <c r="B80" s="285">
        <v>43524</v>
      </c>
      <c r="G80" s="180"/>
      <c r="H80" s="180"/>
      <c r="I80" s="200"/>
      <c r="J80" s="200"/>
      <c r="K80" s="180"/>
      <c r="L80" s="201"/>
      <c r="M80" s="201"/>
    </row>
    <row r="81" spans="1:13" s="27" customFormat="1" hidden="1" x14ac:dyDescent="0.2">
      <c r="A81" s="28">
        <v>43525</v>
      </c>
      <c r="B81" s="285">
        <v>43555</v>
      </c>
      <c r="G81" s="180"/>
      <c r="H81" s="180"/>
      <c r="I81" s="200"/>
      <c r="J81" s="200"/>
      <c r="K81" s="180"/>
      <c r="L81" s="201"/>
      <c r="M81" s="201"/>
    </row>
    <row r="82" spans="1:13" s="27" customFormat="1" hidden="1" x14ac:dyDescent="0.2">
      <c r="A82" s="28">
        <v>43556</v>
      </c>
      <c r="B82" s="285">
        <v>43585</v>
      </c>
      <c r="G82" s="180"/>
      <c r="H82" s="180"/>
      <c r="I82" s="200"/>
      <c r="J82" s="200"/>
      <c r="K82" s="180"/>
      <c r="L82" s="201"/>
      <c r="M82" s="201"/>
    </row>
    <row r="83" spans="1:13" s="27" customFormat="1" hidden="1" x14ac:dyDescent="0.2">
      <c r="A83" s="28">
        <v>43586</v>
      </c>
      <c r="B83" s="285">
        <v>43616</v>
      </c>
      <c r="G83" s="180"/>
      <c r="H83" s="180"/>
      <c r="I83" s="200"/>
      <c r="J83" s="200"/>
      <c r="K83" s="180"/>
      <c r="L83" s="201"/>
      <c r="M83" s="201"/>
    </row>
    <row r="84" spans="1:13" s="27" customFormat="1" hidden="1" x14ac:dyDescent="0.2">
      <c r="A84" s="28">
        <v>43617</v>
      </c>
      <c r="B84" s="285">
        <v>43646</v>
      </c>
      <c r="G84" s="180"/>
      <c r="H84" s="180"/>
      <c r="I84" s="200"/>
      <c r="J84" s="200"/>
      <c r="K84" s="180"/>
      <c r="L84" s="201"/>
      <c r="M84" s="201"/>
    </row>
    <row r="85" spans="1:13" s="27" customFormat="1" hidden="1" x14ac:dyDescent="0.2">
      <c r="A85" s="28">
        <v>43647</v>
      </c>
      <c r="B85" s="285">
        <v>43677</v>
      </c>
      <c r="G85" s="180"/>
      <c r="H85" s="180"/>
      <c r="I85" s="200"/>
      <c r="J85" s="200"/>
      <c r="K85" s="180"/>
      <c r="L85" s="201"/>
      <c r="M85" s="201"/>
    </row>
    <row r="86" spans="1:13" s="27" customFormat="1" hidden="1" x14ac:dyDescent="0.2">
      <c r="A86" s="28">
        <v>43678</v>
      </c>
      <c r="B86" s="285">
        <v>43708</v>
      </c>
      <c r="G86" s="180"/>
      <c r="H86" s="180"/>
      <c r="I86" s="200"/>
      <c r="J86" s="200"/>
      <c r="K86" s="180"/>
      <c r="L86" s="201"/>
      <c r="M86" s="201"/>
    </row>
    <row r="87" spans="1:13" s="27" customFormat="1" hidden="1" x14ac:dyDescent="0.2">
      <c r="A87" s="28">
        <v>43709</v>
      </c>
      <c r="B87" s="285">
        <v>43738</v>
      </c>
      <c r="G87" s="180"/>
      <c r="H87" s="180"/>
      <c r="I87" s="200"/>
      <c r="J87" s="200"/>
      <c r="K87" s="180"/>
      <c r="L87" s="201"/>
      <c r="M87" s="201"/>
    </row>
    <row r="88" spans="1:13" s="27" customFormat="1" hidden="1" x14ac:dyDescent="0.2">
      <c r="A88" s="28">
        <v>43739</v>
      </c>
      <c r="B88" s="285">
        <v>43769</v>
      </c>
      <c r="G88" s="180"/>
      <c r="H88" s="180"/>
      <c r="I88" s="200"/>
      <c r="J88" s="200"/>
      <c r="K88" s="180"/>
      <c r="L88" s="201"/>
      <c r="M88" s="201"/>
    </row>
    <row r="89" spans="1:13" s="27" customFormat="1" hidden="1" x14ac:dyDescent="0.2">
      <c r="A89" s="28">
        <v>43770</v>
      </c>
      <c r="B89" s="285">
        <v>43799</v>
      </c>
      <c r="G89" s="180"/>
      <c r="H89" s="180"/>
      <c r="I89" s="200"/>
      <c r="J89" s="200"/>
      <c r="K89" s="180"/>
      <c r="L89" s="201"/>
      <c r="M89" s="201"/>
    </row>
    <row r="90" spans="1:13" s="27" customFormat="1" hidden="1" x14ac:dyDescent="0.2">
      <c r="A90" s="28">
        <v>43800</v>
      </c>
      <c r="B90" s="285">
        <v>43830</v>
      </c>
      <c r="G90" s="180"/>
      <c r="H90" s="180"/>
      <c r="I90" s="200"/>
      <c r="J90" s="200"/>
      <c r="K90" s="180"/>
      <c r="L90" s="201"/>
      <c r="M90" s="201"/>
    </row>
    <row r="91" spans="1:13" s="27" customFormat="1" hidden="1" x14ac:dyDescent="0.2">
      <c r="A91" s="28">
        <v>43831</v>
      </c>
      <c r="B91" s="285">
        <v>43861</v>
      </c>
      <c r="G91" s="180"/>
      <c r="H91" s="180"/>
      <c r="I91" s="200"/>
      <c r="J91" s="200"/>
      <c r="K91" s="180"/>
      <c r="L91" s="201"/>
      <c r="M91" s="201"/>
    </row>
    <row r="92" spans="1:13" s="27" customFormat="1" hidden="1" x14ac:dyDescent="0.2">
      <c r="A92" s="28">
        <v>43862</v>
      </c>
      <c r="B92" s="285">
        <v>43890</v>
      </c>
      <c r="G92" s="180"/>
      <c r="H92" s="180"/>
      <c r="I92" s="200"/>
      <c r="J92" s="200"/>
      <c r="K92" s="180"/>
      <c r="L92" s="201"/>
      <c r="M92" s="201"/>
    </row>
    <row r="93" spans="1:13" s="27" customFormat="1" hidden="1" x14ac:dyDescent="0.2">
      <c r="A93" s="28">
        <v>43891</v>
      </c>
      <c r="B93" s="285">
        <v>43921</v>
      </c>
      <c r="G93" s="180"/>
      <c r="H93" s="180"/>
      <c r="I93" s="200"/>
      <c r="J93" s="200"/>
      <c r="K93" s="180"/>
      <c r="L93" s="201"/>
      <c r="M93" s="201"/>
    </row>
    <row r="94" spans="1:13" s="27" customFormat="1" hidden="1" x14ac:dyDescent="0.2">
      <c r="A94" s="28">
        <v>43922</v>
      </c>
      <c r="B94" s="285">
        <v>43951</v>
      </c>
      <c r="G94" s="180"/>
      <c r="H94" s="180"/>
      <c r="I94" s="200"/>
      <c r="J94" s="200"/>
      <c r="K94" s="180"/>
      <c r="L94" s="201"/>
      <c r="M94" s="201"/>
    </row>
    <row r="95" spans="1:13" s="27" customFormat="1" ht="12.4" hidden="1" customHeight="1" x14ac:dyDescent="0.2">
      <c r="A95" s="28">
        <v>43952</v>
      </c>
      <c r="B95" s="285">
        <v>43982</v>
      </c>
      <c r="G95" s="180"/>
      <c r="H95" s="180"/>
      <c r="I95" s="200"/>
      <c r="J95" s="200"/>
      <c r="K95" s="180"/>
      <c r="L95" s="201"/>
      <c r="M95" s="201"/>
    </row>
    <row r="96" spans="1:13" s="27" customFormat="1" hidden="1" x14ac:dyDescent="0.2">
      <c r="A96" s="28">
        <v>43983</v>
      </c>
      <c r="B96" s="285">
        <v>44012</v>
      </c>
      <c r="G96" s="180"/>
      <c r="H96" s="180"/>
      <c r="I96" s="200"/>
      <c r="J96" s="200"/>
      <c r="K96" s="180"/>
      <c r="L96" s="201"/>
      <c r="M96" s="201"/>
    </row>
    <row r="97" spans="1:13" s="27" customFormat="1" hidden="1" x14ac:dyDescent="0.2">
      <c r="A97" s="28">
        <v>44013</v>
      </c>
      <c r="B97" s="285">
        <v>44043</v>
      </c>
      <c r="G97" s="180"/>
      <c r="H97" s="180"/>
      <c r="I97" s="200"/>
      <c r="J97" s="200"/>
      <c r="K97" s="180"/>
      <c r="L97" s="201"/>
      <c r="M97" s="201"/>
    </row>
    <row r="98" spans="1:13" s="27" customFormat="1" hidden="1" x14ac:dyDescent="0.2">
      <c r="A98" s="28">
        <v>44044</v>
      </c>
      <c r="B98" s="285">
        <v>44074</v>
      </c>
      <c r="G98" s="180"/>
      <c r="H98" s="180"/>
      <c r="I98" s="200"/>
      <c r="J98" s="200"/>
      <c r="K98" s="180"/>
      <c r="L98" s="201"/>
      <c r="M98" s="201"/>
    </row>
    <row r="99" spans="1:13" s="27" customFormat="1" hidden="1" x14ac:dyDescent="0.2">
      <c r="A99" s="28">
        <v>44075</v>
      </c>
      <c r="B99" s="285">
        <v>44104</v>
      </c>
      <c r="G99" s="180"/>
      <c r="H99" s="180"/>
      <c r="I99" s="200"/>
      <c r="J99" s="200"/>
      <c r="K99" s="180"/>
      <c r="L99" s="201"/>
      <c r="M99" s="201"/>
    </row>
    <row r="100" spans="1:13" s="27" customFormat="1" hidden="1" x14ac:dyDescent="0.2">
      <c r="A100" s="28">
        <v>44105</v>
      </c>
      <c r="B100" s="285">
        <v>44135</v>
      </c>
      <c r="G100" s="180"/>
      <c r="H100" s="180"/>
      <c r="I100" s="200"/>
      <c r="J100" s="200"/>
      <c r="K100" s="180"/>
      <c r="L100" s="201"/>
      <c r="M100" s="201"/>
    </row>
    <row r="101" spans="1:13" s="27" customFormat="1" hidden="1" x14ac:dyDescent="0.2">
      <c r="A101" s="28">
        <v>44136</v>
      </c>
      <c r="B101" s="285">
        <v>44165</v>
      </c>
      <c r="G101" s="180"/>
      <c r="H101" s="180"/>
      <c r="I101" s="200"/>
      <c r="J101" s="200"/>
      <c r="K101" s="180"/>
      <c r="L101" s="201"/>
      <c r="M101" s="201"/>
    </row>
    <row r="102" spans="1:13" s="27" customFormat="1" hidden="1" x14ac:dyDescent="0.2">
      <c r="A102" s="28">
        <v>44166</v>
      </c>
      <c r="B102" s="285">
        <v>44196</v>
      </c>
      <c r="G102" s="180"/>
      <c r="H102" s="180"/>
      <c r="I102" s="200"/>
      <c r="J102" s="200"/>
      <c r="K102" s="180"/>
      <c r="L102" s="201"/>
      <c r="M102" s="201"/>
    </row>
    <row r="103" spans="1:13" s="27" customFormat="1" hidden="1" x14ac:dyDescent="0.2">
      <c r="A103" s="28">
        <v>44197</v>
      </c>
      <c r="B103" s="285">
        <v>44227</v>
      </c>
      <c r="G103" s="180"/>
      <c r="H103" s="180"/>
      <c r="I103" s="200"/>
      <c r="J103" s="200"/>
      <c r="K103" s="180"/>
      <c r="L103" s="201"/>
      <c r="M103" s="201"/>
    </row>
    <row r="104" spans="1:13" s="27" customFormat="1" hidden="1" x14ac:dyDescent="0.2">
      <c r="A104" s="28">
        <v>44228</v>
      </c>
      <c r="B104" s="285">
        <v>44255</v>
      </c>
      <c r="G104" s="180"/>
      <c r="H104" s="180"/>
      <c r="I104" s="200"/>
      <c r="J104" s="200"/>
      <c r="K104" s="180"/>
      <c r="L104" s="201"/>
      <c r="M104" s="201"/>
    </row>
    <row r="105" spans="1:13" s="27" customFormat="1" hidden="1" x14ac:dyDescent="0.2">
      <c r="A105" s="28">
        <v>44256</v>
      </c>
      <c r="B105" s="285">
        <v>44286</v>
      </c>
      <c r="G105" s="180"/>
      <c r="H105" s="180"/>
      <c r="I105" s="200"/>
      <c r="J105" s="200"/>
      <c r="K105" s="180"/>
      <c r="L105" s="201"/>
      <c r="M105" s="201"/>
    </row>
    <row r="106" spans="1:13" s="27" customFormat="1" hidden="1" x14ac:dyDescent="0.2">
      <c r="A106" s="28">
        <v>44287</v>
      </c>
      <c r="B106" s="285">
        <v>44316</v>
      </c>
      <c r="G106" s="180"/>
      <c r="H106" s="180"/>
      <c r="I106" s="200"/>
      <c r="J106" s="200"/>
      <c r="K106" s="180"/>
      <c r="L106" s="201"/>
      <c r="M106" s="201"/>
    </row>
    <row r="107" spans="1:13" s="27" customFormat="1" hidden="1" x14ac:dyDescent="0.2">
      <c r="A107" s="28">
        <v>44317</v>
      </c>
      <c r="B107" s="285">
        <v>44347</v>
      </c>
      <c r="G107" s="180"/>
      <c r="H107" s="180"/>
      <c r="I107" s="200"/>
      <c r="J107" s="200"/>
      <c r="K107" s="180"/>
      <c r="L107" s="201"/>
      <c r="M107" s="201"/>
    </row>
    <row r="108" spans="1:13" s="27" customFormat="1" hidden="1" x14ac:dyDescent="0.2">
      <c r="A108" s="28">
        <v>44348</v>
      </c>
      <c r="B108" s="285">
        <v>44377</v>
      </c>
      <c r="G108" s="180"/>
      <c r="H108" s="180"/>
      <c r="I108" s="200"/>
      <c r="J108" s="200"/>
      <c r="K108" s="180"/>
      <c r="L108" s="201"/>
      <c r="M108" s="201"/>
    </row>
    <row r="109" spans="1:13" s="27" customFormat="1" hidden="1" x14ac:dyDescent="0.2">
      <c r="A109" s="28">
        <v>44378</v>
      </c>
      <c r="B109" s="285">
        <v>44408</v>
      </c>
      <c r="G109" s="180"/>
      <c r="H109" s="180"/>
      <c r="I109" s="200"/>
      <c r="J109" s="200"/>
      <c r="K109" s="180"/>
      <c r="L109" s="201"/>
      <c r="M109" s="201"/>
    </row>
    <row r="110" spans="1:13" s="27" customFormat="1" hidden="1" x14ac:dyDescent="0.2">
      <c r="A110" s="28">
        <v>44409</v>
      </c>
      <c r="B110" s="285">
        <v>44439</v>
      </c>
      <c r="G110" s="180"/>
      <c r="H110" s="180"/>
      <c r="I110" s="200"/>
      <c r="J110" s="200"/>
      <c r="K110" s="180"/>
      <c r="L110" s="201"/>
      <c r="M110" s="201"/>
    </row>
    <row r="111" spans="1:13" s="27" customFormat="1" hidden="1" x14ac:dyDescent="0.2">
      <c r="A111" s="28">
        <v>44440</v>
      </c>
      <c r="B111" s="285">
        <v>44469</v>
      </c>
      <c r="G111" s="180"/>
      <c r="H111" s="180"/>
      <c r="I111" s="200"/>
      <c r="J111" s="200"/>
      <c r="K111" s="180"/>
      <c r="L111" s="201"/>
      <c r="M111" s="201"/>
    </row>
    <row r="112" spans="1:13" s="27" customFormat="1" hidden="1" x14ac:dyDescent="0.2">
      <c r="A112" s="28">
        <v>44470</v>
      </c>
      <c r="B112" s="285">
        <v>44500</v>
      </c>
      <c r="G112" s="180"/>
      <c r="H112" s="180"/>
      <c r="I112" s="200"/>
      <c r="J112" s="200"/>
      <c r="K112" s="180"/>
      <c r="L112" s="201"/>
      <c r="M112" s="201"/>
    </row>
    <row r="113" spans="1:17" s="27" customFormat="1" hidden="1" x14ac:dyDescent="0.2">
      <c r="A113" s="28"/>
      <c r="G113" s="180"/>
      <c r="H113" s="180"/>
      <c r="I113" s="200"/>
      <c r="J113" s="200"/>
      <c r="K113" s="180"/>
      <c r="L113" s="201"/>
      <c r="M113" s="201"/>
    </row>
    <row r="114" spans="1:17" s="27" customFormat="1" hidden="1" x14ac:dyDescent="0.2">
      <c r="A114" s="28" t="s">
        <v>169</v>
      </c>
      <c r="G114" s="180"/>
      <c r="H114" s="180"/>
      <c r="I114" s="200"/>
      <c r="J114" s="200"/>
      <c r="K114" s="180"/>
      <c r="L114" s="201"/>
      <c r="M114" s="201"/>
    </row>
    <row r="115" spans="1:17" s="27" customFormat="1" hidden="1" x14ac:dyDescent="0.2">
      <c r="A115" s="28" t="s">
        <v>170</v>
      </c>
      <c r="G115" s="180"/>
      <c r="H115" s="180"/>
      <c r="I115" s="200"/>
      <c r="J115" s="200"/>
      <c r="K115" s="180"/>
      <c r="L115" s="201"/>
      <c r="M115" s="201"/>
    </row>
    <row r="116" spans="1:17" s="27" customFormat="1" hidden="1" x14ac:dyDescent="0.2">
      <c r="A116" s="28"/>
      <c r="C116" s="27" t="s">
        <v>172</v>
      </c>
      <c r="E116" s="447"/>
      <c r="F116" s="447"/>
      <c r="G116" s="448" t="s">
        <v>222</v>
      </c>
      <c r="H116" s="448" t="s">
        <v>223</v>
      </c>
      <c r="I116" s="448" t="s">
        <v>224</v>
      </c>
      <c r="J116" s="448" t="s">
        <v>3</v>
      </c>
      <c r="K116" s="448" t="s">
        <v>225</v>
      </c>
      <c r="L116" s="449" t="s">
        <v>195</v>
      </c>
      <c r="M116" s="449" t="s">
        <v>226</v>
      </c>
      <c r="N116" s="449" t="s">
        <v>231</v>
      </c>
      <c r="O116" s="449" t="s">
        <v>233</v>
      </c>
      <c r="P116" s="449" t="s">
        <v>234</v>
      </c>
      <c r="Q116" s="449" t="s">
        <v>255</v>
      </c>
    </row>
    <row r="117" spans="1:17" s="27" customFormat="1" hidden="1" x14ac:dyDescent="0.2">
      <c r="A117" s="28"/>
      <c r="C117" s="27">
        <f>VLOOKUP(E4,$E$117:$F$135,2,0)</f>
        <v>1</v>
      </c>
      <c r="E117" s="451" t="s">
        <v>247</v>
      </c>
      <c r="F117" s="450">
        <v>1</v>
      </c>
      <c r="G117" s="497">
        <v>1</v>
      </c>
      <c r="H117" s="497">
        <v>1</v>
      </c>
      <c r="I117" s="497">
        <v>1</v>
      </c>
      <c r="J117" s="497">
        <v>1</v>
      </c>
      <c r="K117" s="497">
        <v>1</v>
      </c>
      <c r="L117" s="26">
        <v>0</v>
      </c>
      <c r="M117" s="26">
        <v>1</v>
      </c>
      <c r="N117" s="26">
        <v>0</v>
      </c>
      <c r="O117" s="26">
        <v>1</v>
      </c>
      <c r="P117" s="26">
        <v>0.33333000000000002</v>
      </c>
      <c r="Q117" s="26">
        <v>1</v>
      </c>
    </row>
    <row r="118" spans="1:17" s="27" customFormat="1" hidden="1" x14ac:dyDescent="0.2">
      <c r="A118" s="28"/>
      <c r="E118" s="451" t="s">
        <v>175</v>
      </c>
      <c r="F118" s="450">
        <v>2</v>
      </c>
      <c r="G118" s="497">
        <v>1</v>
      </c>
      <c r="H118" s="497">
        <v>1</v>
      </c>
      <c r="I118" s="497">
        <v>1</v>
      </c>
      <c r="J118" s="497">
        <v>1</v>
      </c>
      <c r="K118" s="497">
        <v>1</v>
      </c>
      <c r="L118" s="26">
        <v>1</v>
      </c>
      <c r="M118" s="26">
        <v>1</v>
      </c>
      <c r="N118" s="26">
        <v>0</v>
      </c>
      <c r="O118" s="26">
        <v>1</v>
      </c>
      <c r="P118" s="26">
        <v>0.33333000000000002</v>
      </c>
      <c r="Q118" s="26">
        <v>1</v>
      </c>
    </row>
    <row r="119" spans="1:17" s="27" customFormat="1" hidden="1" x14ac:dyDescent="0.2">
      <c r="A119" s="28"/>
      <c r="E119" s="451" t="s">
        <v>220</v>
      </c>
      <c r="F119" s="450">
        <v>3</v>
      </c>
      <c r="G119" s="497">
        <v>1</v>
      </c>
      <c r="H119" s="497">
        <v>1</v>
      </c>
      <c r="I119" s="497">
        <v>1</v>
      </c>
      <c r="J119" s="497">
        <v>1</v>
      </c>
      <c r="K119" s="497">
        <v>1</v>
      </c>
      <c r="L119" s="26">
        <v>0</v>
      </c>
      <c r="M119" s="26">
        <v>1</v>
      </c>
      <c r="N119" s="26">
        <v>0</v>
      </c>
      <c r="O119" s="26">
        <v>1</v>
      </c>
      <c r="P119" s="26">
        <v>0.33333000000000002</v>
      </c>
      <c r="Q119" s="26">
        <v>1</v>
      </c>
    </row>
    <row r="120" spans="1:17" s="27" customFormat="1" hidden="1" x14ac:dyDescent="0.2">
      <c r="A120" s="28"/>
      <c r="E120" s="451" t="s">
        <v>218</v>
      </c>
      <c r="F120" s="450">
        <v>4</v>
      </c>
      <c r="G120" s="497">
        <v>1</v>
      </c>
      <c r="H120" s="497">
        <v>1</v>
      </c>
      <c r="I120" s="497">
        <v>1</v>
      </c>
      <c r="J120" s="497">
        <v>1</v>
      </c>
      <c r="K120" s="497">
        <v>1</v>
      </c>
      <c r="L120" s="26">
        <v>1</v>
      </c>
      <c r="M120" s="26">
        <v>1</v>
      </c>
      <c r="N120" s="26">
        <v>0</v>
      </c>
      <c r="O120" s="26">
        <v>1</v>
      </c>
      <c r="P120" s="26">
        <v>0.33333000000000002</v>
      </c>
      <c r="Q120" s="26">
        <v>1</v>
      </c>
    </row>
    <row r="121" spans="1:17" s="27" customFormat="1" hidden="1" x14ac:dyDescent="0.2">
      <c r="A121" s="28"/>
      <c r="E121" s="451" t="s">
        <v>221</v>
      </c>
      <c r="F121" s="450">
        <v>5</v>
      </c>
      <c r="G121" s="497">
        <v>1</v>
      </c>
      <c r="H121" s="497">
        <v>1</v>
      </c>
      <c r="I121" s="497">
        <v>1</v>
      </c>
      <c r="J121" s="497">
        <v>1</v>
      </c>
      <c r="K121" s="497">
        <v>0</v>
      </c>
      <c r="L121" s="26">
        <v>1</v>
      </c>
      <c r="M121" s="26">
        <v>1</v>
      </c>
      <c r="N121" s="26">
        <v>1</v>
      </c>
      <c r="O121" s="26">
        <v>1</v>
      </c>
      <c r="P121" s="26">
        <v>0.33333000000000002</v>
      </c>
      <c r="Q121" s="26">
        <v>1</v>
      </c>
    </row>
    <row r="122" spans="1:17" s="27" customFormat="1" hidden="1" x14ac:dyDescent="0.2">
      <c r="A122" s="28"/>
      <c r="E122" s="451" t="s">
        <v>244</v>
      </c>
      <c r="F122" s="450">
        <v>6</v>
      </c>
      <c r="G122" s="497">
        <v>1</v>
      </c>
      <c r="H122" s="497">
        <v>1</v>
      </c>
      <c r="I122" s="497">
        <v>1</v>
      </c>
      <c r="J122" s="497">
        <v>1</v>
      </c>
      <c r="K122" s="497">
        <v>1</v>
      </c>
      <c r="L122" s="26">
        <v>1</v>
      </c>
      <c r="M122" s="26">
        <v>1</v>
      </c>
      <c r="N122" s="26">
        <v>0</v>
      </c>
      <c r="O122" s="26">
        <v>1</v>
      </c>
      <c r="P122" s="26">
        <v>0.33333000000000002</v>
      </c>
      <c r="Q122" s="26">
        <v>1</v>
      </c>
    </row>
    <row r="123" spans="1:17" s="27" customFormat="1" hidden="1" x14ac:dyDescent="0.2">
      <c r="A123" s="28"/>
      <c r="E123" s="451" t="s">
        <v>246</v>
      </c>
      <c r="F123" s="450">
        <v>7</v>
      </c>
      <c r="G123" s="497">
        <v>1</v>
      </c>
      <c r="H123" s="497">
        <v>1</v>
      </c>
      <c r="I123" s="497">
        <v>1</v>
      </c>
      <c r="J123" s="497">
        <v>1</v>
      </c>
      <c r="K123" s="497">
        <v>1</v>
      </c>
      <c r="L123" s="26">
        <v>1</v>
      </c>
      <c r="M123" s="26">
        <v>1</v>
      </c>
      <c r="N123" s="26">
        <v>0</v>
      </c>
      <c r="O123" s="26">
        <v>1</v>
      </c>
      <c r="P123" s="26">
        <v>0.33333000000000002</v>
      </c>
      <c r="Q123" s="26">
        <v>1</v>
      </c>
    </row>
    <row r="124" spans="1:17" s="27" customFormat="1" hidden="1" x14ac:dyDescent="0.2">
      <c r="A124" s="28"/>
      <c r="E124" s="451" t="s">
        <v>245</v>
      </c>
      <c r="F124" s="450">
        <v>8</v>
      </c>
      <c r="G124" s="497">
        <v>1</v>
      </c>
      <c r="H124" s="497">
        <v>1</v>
      </c>
      <c r="I124" s="497">
        <v>1</v>
      </c>
      <c r="J124" s="497">
        <v>1</v>
      </c>
      <c r="K124" s="497">
        <v>1</v>
      </c>
      <c r="L124" s="26">
        <v>1</v>
      </c>
      <c r="M124" s="26">
        <v>1</v>
      </c>
      <c r="N124" s="26">
        <v>0</v>
      </c>
      <c r="O124" s="26">
        <v>1</v>
      </c>
      <c r="P124" s="26">
        <v>0.33333000000000002</v>
      </c>
      <c r="Q124" s="26">
        <v>1</v>
      </c>
    </row>
    <row r="125" spans="1:17" s="27" customFormat="1" hidden="1" x14ac:dyDescent="0.2">
      <c r="A125" s="28"/>
      <c r="E125" s="451" t="s">
        <v>219</v>
      </c>
      <c r="F125" s="450">
        <v>9</v>
      </c>
      <c r="G125" s="497">
        <v>0</v>
      </c>
      <c r="H125" s="497">
        <v>0</v>
      </c>
      <c r="I125" s="497">
        <v>0</v>
      </c>
      <c r="J125" s="497">
        <v>1</v>
      </c>
      <c r="K125" s="497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0.33333000000000002</v>
      </c>
      <c r="Q125" s="26">
        <v>1</v>
      </c>
    </row>
    <row r="126" spans="1:17" s="27" customFormat="1" hidden="1" x14ac:dyDescent="0.2">
      <c r="A126" s="28"/>
      <c r="E126" s="451" t="s">
        <v>171</v>
      </c>
      <c r="F126" s="450">
        <v>10</v>
      </c>
      <c r="G126" s="497">
        <v>1</v>
      </c>
      <c r="H126" s="497">
        <v>1</v>
      </c>
      <c r="I126" s="497">
        <v>1</v>
      </c>
      <c r="J126" s="497">
        <v>1</v>
      </c>
      <c r="K126" s="497">
        <v>1</v>
      </c>
      <c r="L126" s="26">
        <v>0</v>
      </c>
      <c r="M126" s="26">
        <v>1</v>
      </c>
      <c r="N126" s="26">
        <v>0</v>
      </c>
      <c r="O126" s="26">
        <v>1</v>
      </c>
      <c r="P126" s="26">
        <v>0.33333000000000002</v>
      </c>
      <c r="Q126" s="26">
        <v>1</v>
      </c>
    </row>
    <row r="127" spans="1:17" s="27" customFormat="1" hidden="1" x14ac:dyDescent="0.2">
      <c r="A127" s="28"/>
      <c r="E127" s="451" t="s">
        <v>208</v>
      </c>
      <c r="F127" s="450">
        <v>11</v>
      </c>
      <c r="G127" s="497">
        <v>1</v>
      </c>
      <c r="H127" s="497">
        <v>1</v>
      </c>
      <c r="I127" s="497">
        <v>1</v>
      </c>
      <c r="J127" s="497">
        <v>1</v>
      </c>
      <c r="K127" s="497">
        <v>1</v>
      </c>
      <c r="L127" s="26">
        <v>0</v>
      </c>
      <c r="M127" s="26">
        <v>1</v>
      </c>
      <c r="N127" s="26">
        <v>0</v>
      </c>
      <c r="O127" s="26">
        <v>1</v>
      </c>
      <c r="P127" s="26">
        <v>0.33333000000000002</v>
      </c>
      <c r="Q127" s="26">
        <v>1</v>
      </c>
    </row>
    <row r="128" spans="1:17" s="27" customFormat="1" hidden="1" x14ac:dyDescent="0.2">
      <c r="A128" s="28"/>
      <c r="E128" s="451" t="s">
        <v>232</v>
      </c>
      <c r="F128" s="450">
        <v>12</v>
      </c>
      <c r="G128" s="497">
        <v>1</v>
      </c>
      <c r="H128" s="497">
        <v>1</v>
      </c>
      <c r="I128" s="497">
        <v>1</v>
      </c>
      <c r="J128" s="497">
        <v>1</v>
      </c>
      <c r="K128" s="497">
        <v>1</v>
      </c>
      <c r="L128" s="26">
        <v>0</v>
      </c>
      <c r="M128" s="26">
        <v>1</v>
      </c>
      <c r="N128" s="26">
        <v>0</v>
      </c>
      <c r="O128" s="26">
        <v>1</v>
      </c>
      <c r="P128" s="26">
        <v>0.33333000000000002</v>
      </c>
      <c r="Q128" s="26">
        <v>1</v>
      </c>
    </row>
    <row r="129" spans="1:17" s="27" customFormat="1" hidden="1" x14ac:dyDescent="0.2">
      <c r="A129" s="28"/>
      <c r="E129" s="451" t="s">
        <v>252</v>
      </c>
      <c r="F129" s="450">
        <v>13</v>
      </c>
      <c r="G129" s="497">
        <v>1</v>
      </c>
      <c r="H129" s="497">
        <v>1</v>
      </c>
      <c r="I129" s="497">
        <v>1</v>
      </c>
      <c r="J129" s="497">
        <v>1</v>
      </c>
      <c r="K129" s="497">
        <v>1</v>
      </c>
      <c r="L129" s="26">
        <v>1</v>
      </c>
      <c r="M129" s="26">
        <v>0</v>
      </c>
      <c r="N129" s="26">
        <v>0</v>
      </c>
      <c r="O129" s="26">
        <v>0</v>
      </c>
      <c r="P129" s="26">
        <v>1</v>
      </c>
      <c r="Q129" s="26">
        <v>0</v>
      </c>
    </row>
    <row r="130" spans="1:17" s="27" customFormat="1" hidden="1" x14ac:dyDescent="0.2">
      <c r="A130" s="28"/>
      <c r="E130" s="451" t="s">
        <v>256</v>
      </c>
      <c r="F130" s="450">
        <v>14</v>
      </c>
      <c r="G130" s="497">
        <v>1</v>
      </c>
      <c r="H130" s="497">
        <v>1</v>
      </c>
      <c r="I130" s="497">
        <v>1</v>
      </c>
      <c r="J130" s="497">
        <v>1</v>
      </c>
      <c r="K130" s="497">
        <v>1</v>
      </c>
      <c r="L130" s="26">
        <v>1</v>
      </c>
      <c r="M130" s="26">
        <v>0</v>
      </c>
      <c r="N130" s="26">
        <v>0</v>
      </c>
      <c r="O130" s="26">
        <v>1</v>
      </c>
      <c r="P130" s="26">
        <v>1</v>
      </c>
      <c r="Q130" s="26">
        <v>0</v>
      </c>
    </row>
    <row r="131" spans="1:17" hidden="1" x14ac:dyDescent="0.2">
      <c r="A131" s="29"/>
      <c r="E131" s="451" t="s">
        <v>257</v>
      </c>
      <c r="F131" s="450">
        <v>15</v>
      </c>
      <c r="G131" s="497">
        <v>1</v>
      </c>
      <c r="H131" s="497">
        <v>1</v>
      </c>
      <c r="I131" s="497">
        <v>1</v>
      </c>
      <c r="J131" s="497">
        <v>1</v>
      </c>
      <c r="K131" s="497">
        <v>1</v>
      </c>
      <c r="L131" s="26">
        <v>1</v>
      </c>
      <c r="M131" s="26">
        <v>0</v>
      </c>
      <c r="N131" s="26">
        <v>0</v>
      </c>
      <c r="O131" s="26">
        <v>1</v>
      </c>
      <c r="P131" s="26">
        <v>1</v>
      </c>
      <c r="Q131" s="26">
        <v>0</v>
      </c>
    </row>
    <row r="132" spans="1:17" hidden="1" x14ac:dyDescent="0.2">
      <c r="A132" s="29"/>
      <c r="E132" s="451" t="s">
        <v>248</v>
      </c>
      <c r="F132" s="450">
        <v>16</v>
      </c>
      <c r="G132" s="497">
        <v>1</v>
      </c>
      <c r="H132" s="497">
        <v>1</v>
      </c>
      <c r="I132" s="497">
        <v>1</v>
      </c>
      <c r="J132" s="497">
        <v>1</v>
      </c>
      <c r="K132" s="497">
        <v>1</v>
      </c>
      <c r="L132" s="26">
        <v>1</v>
      </c>
      <c r="M132" s="26">
        <v>0</v>
      </c>
      <c r="N132" s="26">
        <v>0</v>
      </c>
      <c r="O132" s="26">
        <v>1</v>
      </c>
      <c r="P132" s="26">
        <v>1</v>
      </c>
      <c r="Q132" s="26">
        <v>0</v>
      </c>
    </row>
    <row r="133" spans="1:17" hidden="1" x14ac:dyDescent="0.2">
      <c r="A133" s="29"/>
      <c r="E133" s="451" t="s">
        <v>253</v>
      </c>
      <c r="F133" s="450">
        <v>17</v>
      </c>
      <c r="G133" s="497">
        <v>0</v>
      </c>
      <c r="H133" s="497">
        <v>1</v>
      </c>
      <c r="I133" s="497">
        <v>0</v>
      </c>
      <c r="J133" s="497">
        <v>1</v>
      </c>
      <c r="K133" s="497">
        <v>1</v>
      </c>
      <c r="L133" s="26">
        <v>0</v>
      </c>
      <c r="M133" s="26">
        <v>0</v>
      </c>
      <c r="N133" s="26">
        <v>0</v>
      </c>
      <c r="O133" s="26">
        <v>0</v>
      </c>
      <c r="P133" s="26">
        <v>1</v>
      </c>
      <c r="Q133" s="26">
        <v>0</v>
      </c>
    </row>
    <row r="134" spans="1:17" hidden="1" x14ac:dyDescent="0.2">
      <c r="A134" s="29"/>
      <c r="E134" s="451" t="s">
        <v>254</v>
      </c>
      <c r="F134" s="450">
        <v>18</v>
      </c>
      <c r="G134" s="497">
        <v>1</v>
      </c>
      <c r="H134" s="497">
        <v>0</v>
      </c>
      <c r="I134" s="497">
        <v>1</v>
      </c>
      <c r="J134" s="497">
        <v>1</v>
      </c>
      <c r="K134" s="497">
        <v>0</v>
      </c>
      <c r="L134" s="26">
        <v>1</v>
      </c>
      <c r="M134" s="26">
        <v>0</v>
      </c>
      <c r="N134" s="26">
        <v>0</v>
      </c>
      <c r="O134" s="26">
        <v>0</v>
      </c>
      <c r="P134" s="26">
        <v>1</v>
      </c>
      <c r="Q134" s="26">
        <v>0</v>
      </c>
    </row>
    <row r="135" spans="1:17" hidden="1" x14ac:dyDescent="0.2">
      <c r="A135" s="29"/>
    </row>
    <row r="136" spans="1:17" hidden="1" x14ac:dyDescent="0.2">
      <c r="A136" s="29"/>
    </row>
    <row r="137" spans="1:17" hidden="1" x14ac:dyDescent="0.2">
      <c r="A137" s="29"/>
    </row>
    <row r="138" spans="1:17" hidden="1" x14ac:dyDescent="0.2">
      <c r="A138" s="29"/>
    </row>
    <row r="139" spans="1:17" ht="1.5" hidden="1" customHeight="1" x14ac:dyDescent="0.2">
      <c r="A139" s="29"/>
    </row>
    <row r="140" spans="1:17" hidden="1" x14ac:dyDescent="0.2">
      <c r="A140" s="29"/>
    </row>
    <row r="141" spans="1:17" hidden="1" x14ac:dyDescent="0.2">
      <c r="A141" s="29"/>
    </row>
    <row r="142" spans="1:17" hidden="1" x14ac:dyDescent="0.2">
      <c r="A142" s="29"/>
    </row>
    <row r="143" spans="1:17" hidden="1" x14ac:dyDescent="0.2">
      <c r="A143" s="29"/>
    </row>
    <row r="144" spans="1:17" hidden="1" x14ac:dyDescent="0.2">
      <c r="A144" s="29"/>
    </row>
    <row r="145" spans="1:1" hidden="1" x14ac:dyDescent="0.2">
      <c r="A145" s="29"/>
    </row>
    <row r="146" spans="1:1" hidden="1" x14ac:dyDescent="0.2">
      <c r="A146" s="29"/>
    </row>
    <row r="147" spans="1:1" hidden="1" x14ac:dyDescent="0.2">
      <c r="A147" s="29"/>
    </row>
    <row r="148" spans="1:1" hidden="1" x14ac:dyDescent="0.2">
      <c r="A148" s="29"/>
    </row>
    <row r="149" spans="1:1" hidden="1" x14ac:dyDescent="0.2">
      <c r="A149" s="29"/>
    </row>
    <row r="150" spans="1:1" hidden="1" x14ac:dyDescent="0.2">
      <c r="A150" s="29"/>
    </row>
    <row r="151" spans="1:1" hidden="1" x14ac:dyDescent="0.2">
      <c r="A151" s="29"/>
    </row>
    <row r="152" spans="1:1" hidden="1" x14ac:dyDescent="0.2">
      <c r="A152" s="29"/>
    </row>
    <row r="153" spans="1:1" hidden="1" x14ac:dyDescent="0.2">
      <c r="A153" s="29"/>
    </row>
    <row r="154" spans="1:1" hidden="1" x14ac:dyDescent="0.2">
      <c r="A154" s="29"/>
    </row>
    <row r="155" spans="1:1" hidden="1" x14ac:dyDescent="0.2">
      <c r="A155" s="29"/>
    </row>
    <row r="156" spans="1:1" hidden="1" x14ac:dyDescent="0.2">
      <c r="A156" s="29"/>
    </row>
    <row r="157" spans="1:1" hidden="1" x14ac:dyDescent="0.2">
      <c r="A157" s="29"/>
    </row>
    <row r="158" spans="1:1" hidden="1" x14ac:dyDescent="0.2">
      <c r="A158" s="29"/>
    </row>
    <row r="159" spans="1:1" hidden="1" x14ac:dyDescent="0.2">
      <c r="A159" s="29"/>
    </row>
    <row r="160" spans="1:1" hidden="1" x14ac:dyDescent="0.2">
      <c r="A160" s="29"/>
    </row>
    <row r="161" spans="1:1" hidden="1" x14ac:dyDescent="0.2">
      <c r="A161" s="29"/>
    </row>
    <row r="162" spans="1:1" hidden="1" x14ac:dyDescent="0.2">
      <c r="A162" s="29"/>
    </row>
    <row r="163" spans="1:1" hidden="1" x14ac:dyDescent="0.2">
      <c r="A163" s="29"/>
    </row>
    <row r="164" spans="1:1" hidden="1" x14ac:dyDescent="0.2">
      <c r="A164" s="29"/>
    </row>
    <row r="165" spans="1:1" hidden="1" x14ac:dyDescent="0.2">
      <c r="A165" s="29"/>
    </row>
    <row r="166" spans="1:1" hidden="1" x14ac:dyDescent="0.2">
      <c r="A166" s="29"/>
    </row>
    <row r="167" spans="1:1" hidden="1" x14ac:dyDescent="0.2">
      <c r="A167" s="29"/>
    </row>
    <row r="168" spans="1:1" hidden="1" x14ac:dyDescent="0.2">
      <c r="A168" s="29"/>
    </row>
    <row r="169" spans="1:1" hidden="1" x14ac:dyDescent="0.2">
      <c r="A169" s="29"/>
    </row>
    <row r="170" spans="1:1" hidden="1" x14ac:dyDescent="0.2">
      <c r="A170" s="29"/>
    </row>
    <row r="171" spans="1:1" hidden="1" x14ac:dyDescent="0.2">
      <c r="A171" s="29"/>
    </row>
    <row r="172" spans="1:1" hidden="1" x14ac:dyDescent="0.2">
      <c r="A172" s="29"/>
    </row>
    <row r="173" spans="1:1" hidden="1" x14ac:dyDescent="0.2">
      <c r="A173" s="29"/>
    </row>
    <row r="174" spans="1:1" hidden="1" x14ac:dyDescent="0.2">
      <c r="A174" s="29"/>
    </row>
    <row r="175" spans="1:1" hidden="1" x14ac:dyDescent="0.2">
      <c r="A175" s="29"/>
    </row>
    <row r="176" spans="1:1" hidden="1" x14ac:dyDescent="0.2">
      <c r="A176" s="29"/>
    </row>
    <row r="177" spans="1:1" hidden="1" x14ac:dyDescent="0.2">
      <c r="A177" s="29"/>
    </row>
    <row r="178" spans="1:1" hidden="1" x14ac:dyDescent="0.2">
      <c r="A178" s="29"/>
    </row>
    <row r="179" spans="1:1" hidden="1" x14ac:dyDescent="0.2">
      <c r="A179" s="29"/>
    </row>
    <row r="180" spans="1:1" hidden="1" x14ac:dyDescent="0.2">
      <c r="A180" s="29"/>
    </row>
    <row r="181" spans="1:1" hidden="1" x14ac:dyDescent="0.2">
      <c r="A181" s="29"/>
    </row>
    <row r="182" spans="1:1" hidden="1" x14ac:dyDescent="0.2">
      <c r="A182" s="29"/>
    </row>
    <row r="183" spans="1:1" hidden="1" x14ac:dyDescent="0.2">
      <c r="A183" s="29"/>
    </row>
    <row r="184" spans="1:1" hidden="1" x14ac:dyDescent="0.2">
      <c r="A184" s="29"/>
    </row>
    <row r="185" spans="1:1" hidden="1" x14ac:dyDescent="0.2">
      <c r="A185" s="29"/>
    </row>
    <row r="186" spans="1:1" hidden="1" x14ac:dyDescent="0.2">
      <c r="A186" s="29"/>
    </row>
    <row r="187" spans="1:1" hidden="1" x14ac:dyDescent="0.2">
      <c r="A187" s="29"/>
    </row>
    <row r="188" spans="1:1" hidden="1" x14ac:dyDescent="0.2">
      <c r="A188" s="29"/>
    </row>
    <row r="189" spans="1:1" hidden="1" x14ac:dyDescent="0.2">
      <c r="A189" s="29"/>
    </row>
    <row r="190" spans="1:1" hidden="1" x14ac:dyDescent="0.2">
      <c r="A190" s="29"/>
    </row>
    <row r="191" spans="1:1" hidden="1" x14ac:dyDescent="0.2">
      <c r="A191" s="29"/>
    </row>
    <row r="192" spans="1:1" hidden="1" x14ac:dyDescent="0.2">
      <c r="A192" s="29"/>
    </row>
    <row r="193" spans="1:1" hidden="1" x14ac:dyDescent="0.2">
      <c r="A193" s="29"/>
    </row>
    <row r="194" spans="1:1" hidden="1" x14ac:dyDescent="0.2">
      <c r="A194" s="29"/>
    </row>
    <row r="195" spans="1:1" hidden="1" x14ac:dyDescent="0.2">
      <c r="A195" s="29"/>
    </row>
    <row r="196" spans="1:1" hidden="1" x14ac:dyDescent="0.2">
      <c r="A196" s="29"/>
    </row>
    <row r="197" spans="1:1" hidden="1" x14ac:dyDescent="0.2">
      <c r="A197" s="29"/>
    </row>
    <row r="198" spans="1:1" hidden="1" x14ac:dyDescent="0.2">
      <c r="A198" s="29"/>
    </row>
    <row r="199" spans="1:1" hidden="1" x14ac:dyDescent="0.2">
      <c r="A199" s="29"/>
    </row>
    <row r="200" spans="1:1" x14ac:dyDescent="0.2">
      <c r="A200" s="29"/>
    </row>
    <row r="201" spans="1:1" x14ac:dyDescent="0.2">
      <c r="A201" s="29"/>
    </row>
    <row r="202" spans="1:1" x14ac:dyDescent="0.2">
      <c r="A202" s="29"/>
    </row>
    <row r="203" spans="1:1" x14ac:dyDescent="0.2">
      <c r="A203" s="29"/>
    </row>
    <row r="204" spans="1:1" x14ac:dyDescent="0.2">
      <c r="A204" s="29"/>
    </row>
    <row r="205" spans="1:1" x14ac:dyDescent="0.2">
      <c r="A205" s="29"/>
    </row>
    <row r="206" spans="1:1" x14ac:dyDescent="0.2">
      <c r="A206" s="29"/>
    </row>
    <row r="207" spans="1:1" x14ac:dyDescent="0.2">
      <c r="A207" s="29"/>
    </row>
    <row r="208" spans="1:1" x14ac:dyDescent="0.2">
      <c r="A208" s="29"/>
    </row>
    <row r="209" spans="1:1" x14ac:dyDescent="0.2">
      <c r="A209" s="29"/>
    </row>
    <row r="210" spans="1:1" x14ac:dyDescent="0.2">
      <c r="A210" s="29"/>
    </row>
    <row r="211" spans="1:1" x14ac:dyDescent="0.2">
      <c r="A211" s="29"/>
    </row>
    <row r="212" spans="1:1" x14ac:dyDescent="0.2">
      <c r="A212" s="29"/>
    </row>
    <row r="213" spans="1:1" x14ac:dyDescent="0.2">
      <c r="A213" s="29"/>
    </row>
    <row r="214" spans="1:1" x14ac:dyDescent="0.2">
      <c r="A214" s="29"/>
    </row>
    <row r="215" spans="1:1" x14ac:dyDescent="0.2">
      <c r="A215" s="29"/>
    </row>
    <row r="216" spans="1:1" x14ac:dyDescent="0.2">
      <c r="A216" s="29"/>
    </row>
    <row r="217" spans="1:1" x14ac:dyDescent="0.2">
      <c r="A217" s="29"/>
    </row>
    <row r="218" spans="1:1" x14ac:dyDescent="0.2">
      <c r="A218" s="29"/>
    </row>
    <row r="219" spans="1:1" x14ac:dyDescent="0.2">
      <c r="A219" s="29"/>
    </row>
    <row r="220" spans="1:1" x14ac:dyDescent="0.2">
      <c r="A220" s="29"/>
    </row>
    <row r="221" spans="1:1" x14ac:dyDescent="0.2">
      <c r="A221" s="29"/>
    </row>
    <row r="222" spans="1:1" x14ac:dyDescent="0.2">
      <c r="A222" s="29"/>
    </row>
    <row r="223" spans="1:1" x14ac:dyDescent="0.2">
      <c r="A223" s="29"/>
    </row>
    <row r="224" spans="1:1" x14ac:dyDescent="0.2">
      <c r="A224" s="29"/>
    </row>
    <row r="225" spans="1:1" x14ac:dyDescent="0.2">
      <c r="A225" s="29"/>
    </row>
    <row r="226" spans="1:1" x14ac:dyDescent="0.2">
      <c r="A226" s="29"/>
    </row>
    <row r="227" spans="1:1" x14ac:dyDescent="0.2">
      <c r="A227" s="29"/>
    </row>
    <row r="228" spans="1:1" x14ac:dyDescent="0.2">
      <c r="A228" s="29"/>
    </row>
    <row r="229" spans="1:1" x14ac:dyDescent="0.2">
      <c r="A229" s="29"/>
    </row>
    <row r="230" spans="1:1" x14ac:dyDescent="0.2">
      <c r="A230" s="29"/>
    </row>
    <row r="231" spans="1:1" x14ac:dyDescent="0.2">
      <c r="A231" s="29"/>
    </row>
    <row r="232" spans="1:1" x14ac:dyDescent="0.2">
      <c r="A232" s="29"/>
    </row>
    <row r="233" spans="1:1" x14ac:dyDescent="0.2">
      <c r="A233" s="29"/>
    </row>
    <row r="234" spans="1:1" x14ac:dyDescent="0.2">
      <c r="A234" s="29"/>
    </row>
    <row r="235" spans="1:1" x14ac:dyDescent="0.2">
      <c r="A235" s="29"/>
    </row>
    <row r="236" spans="1:1" x14ac:dyDescent="0.2">
      <c r="A236" s="29"/>
    </row>
    <row r="237" spans="1:1" x14ac:dyDescent="0.2">
      <c r="A237" s="29"/>
    </row>
    <row r="238" spans="1:1" x14ac:dyDescent="0.2">
      <c r="A238" s="29"/>
    </row>
    <row r="239" spans="1:1" x14ac:dyDescent="0.2">
      <c r="A239" s="29"/>
    </row>
    <row r="240" spans="1:1" x14ac:dyDescent="0.2">
      <c r="A240" s="29"/>
    </row>
    <row r="241" spans="1:1" x14ac:dyDescent="0.2">
      <c r="A241" s="29"/>
    </row>
    <row r="242" spans="1:1" x14ac:dyDescent="0.2">
      <c r="A242" s="29"/>
    </row>
    <row r="243" spans="1:1" x14ac:dyDescent="0.2">
      <c r="A243" s="29"/>
    </row>
    <row r="244" spans="1:1" x14ac:dyDescent="0.2">
      <c r="A244" s="29"/>
    </row>
    <row r="245" spans="1:1" x14ac:dyDescent="0.2">
      <c r="A245" s="29"/>
    </row>
    <row r="246" spans="1:1" x14ac:dyDescent="0.2">
      <c r="A246" s="29"/>
    </row>
    <row r="247" spans="1:1" x14ac:dyDescent="0.2">
      <c r="A247" s="29"/>
    </row>
    <row r="248" spans="1:1" x14ac:dyDescent="0.2">
      <c r="A248" s="29"/>
    </row>
    <row r="249" spans="1:1" x14ac:dyDescent="0.2">
      <c r="A249" s="29"/>
    </row>
    <row r="250" spans="1:1" x14ac:dyDescent="0.2">
      <c r="A250" s="29"/>
    </row>
    <row r="251" spans="1:1" x14ac:dyDescent="0.2">
      <c r="A251" s="29"/>
    </row>
    <row r="252" spans="1:1" x14ac:dyDescent="0.2">
      <c r="A252" s="29"/>
    </row>
    <row r="253" spans="1:1" x14ac:dyDescent="0.2">
      <c r="A253" s="29"/>
    </row>
    <row r="254" spans="1:1" x14ac:dyDescent="0.2">
      <c r="A254" s="29"/>
    </row>
    <row r="255" spans="1:1" x14ac:dyDescent="0.2">
      <c r="A255" s="29"/>
    </row>
    <row r="256" spans="1:1" x14ac:dyDescent="0.2">
      <c r="A256" s="29"/>
    </row>
    <row r="257" spans="1:1" x14ac:dyDescent="0.2">
      <c r="A257" s="29"/>
    </row>
    <row r="258" spans="1:1" x14ac:dyDescent="0.2">
      <c r="A258" s="29"/>
    </row>
    <row r="259" spans="1:1" x14ac:dyDescent="0.2">
      <c r="A259" s="29"/>
    </row>
    <row r="260" spans="1:1" x14ac:dyDescent="0.2">
      <c r="A260" s="29"/>
    </row>
    <row r="261" spans="1:1" x14ac:dyDescent="0.2">
      <c r="A261" s="29"/>
    </row>
    <row r="262" spans="1:1" x14ac:dyDescent="0.2">
      <c r="A262" s="29"/>
    </row>
    <row r="263" spans="1:1" x14ac:dyDescent="0.2">
      <c r="A263" s="29"/>
    </row>
    <row r="264" spans="1:1" x14ac:dyDescent="0.2">
      <c r="A264" s="29"/>
    </row>
    <row r="265" spans="1:1" x14ac:dyDescent="0.2">
      <c r="A265" s="29"/>
    </row>
    <row r="266" spans="1:1" x14ac:dyDescent="0.2">
      <c r="A266" s="29"/>
    </row>
    <row r="267" spans="1:1" x14ac:dyDescent="0.2">
      <c r="A267" s="29"/>
    </row>
    <row r="268" spans="1:1" x14ac:dyDescent="0.2">
      <c r="A268" s="29"/>
    </row>
    <row r="269" spans="1:1" x14ac:dyDescent="0.2">
      <c r="A269" s="29"/>
    </row>
    <row r="270" spans="1:1" x14ac:dyDescent="0.2">
      <c r="A270" s="29"/>
    </row>
    <row r="271" spans="1:1" x14ac:dyDescent="0.2">
      <c r="A271" s="29"/>
    </row>
    <row r="272" spans="1:1" x14ac:dyDescent="0.2">
      <c r="A272" s="29"/>
    </row>
    <row r="273" spans="1:1" x14ac:dyDescent="0.2">
      <c r="A273" s="29"/>
    </row>
    <row r="274" spans="1:1" x14ac:dyDescent="0.2">
      <c r="A274" s="29"/>
    </row>
    <row r="275" spans="1:1" x14ac:dyDescent="0.2">
      <c r="A275" s="29"/>
    </row>
    <row r="276" spans="1:1" x14ac:dyDescent="0.2">
      <c r="A276" s="29"/>
    </row>
    <row r="277" spans="1:1" x14ac:dyDescent="0.2">
      <c r="A277" s="29"/>
    </row>
    <row r="278" spans="1:1" x14ac:dyDescent="0.2">
      <c r="A278" s="29"/>
    </row>
    <row r="279" spans="1:1" x14ac:dyDescent="0.2">
      <c r="A279" s="29"/>
    </row>
    <row r="280" spans="1:1" x14ac:dyDescent="0.2">
      <c r="A280" s="29"/>
    </row>
    <row r="281" spans="1:1" x14ac:dyDescent="0.2">
      <c r="A281" s="29"/>
    </row>
    <row r="282" spans="1:1" x14ac:dyDescent="0.2">
      <c r="A282" s="29"/>
    </row>
    <row r="283" spans="1:1" x14ac:dyDescent="0.2">
      <c r="A283" s="29"/>
    </row>
    <row r="284" spans="1:1" x14ac:dyDescent="0.2">
      <c r="A284" s="29"/>
    </row>
    <row r="285" spans="1:1" x14ac:dyDescent="0.2">
      <c r="A285" s="29"/>
    </row>
    <row r="286" spans="1:1" x14ac:dyDescent="0.2">
      <c r="A286" s="29"/>
    </row>
    <row r="287" spans="1:1" x14ac:dyDescent="0.2">
      <c r="A287" s="29"/>
    </row>
    <row r="288" spans="1:1" x14ac:dyDescent="0.2">
      <c r="A288" s="29"/>
    </row>
    <row r="289" spans="1:1" x14ac:dyDescent="0.2">
      <c r="A289" s="29"/>
    </row>
    <row r="290" spans="1:1" x14ac:dyDescent="0.2">
      <c r="A290" s="29"/>
    </row>
    <row r="291" spans="1:1" x14ac:dyDescent="0.2">
      <c r="A291" s="29"/>
    </row>
    <row r="292" spans="1:1" x14ac:dyDescent="0.2">
      <c r="A292" s="29"/>
    </row>
    <row r="293" spans="1:1" x14ac:dyDescent="0.2">
      <c r="A293" s="29"/>
    </row>
    <row r="294" spans="1:1" x14ac:dyDescent="0.2">
      <c r="A294" s="29"/>
    </row>
    <row r="295" spans="1:1" x14ac:dyDescent="0.2">
      <c r="A295" s="29"/>
    </row>
    <row r="296" spans="1:1" x14ac:dyDescent="0.2">
      <c r="A296" s="29"/>
    </row>
    <row r="297" spans="1:1" x14ac:dyDescent="0.2">
      <c r="A297" s="29"/>
    </row>
    <row r="298" spans="1:1" x14ac:dyDescent="0.2">
      <c r="A298" s="29"/>
    </row>
    <row r="299" spans="1:1" x14ac:dyDescent="0.2">
      <c r="A299" s="29"/>
    </row>
    <row r="300" spans="1:1" x14ac:dyDescent="0.2">
      <c r="A300" s="29"/>
    </row>
    <row r="301" spans="1:1" x14ac:dyDescent="0.2">
      <c r="A301" s="29"/>
    </row>
    <row r="302" spans="1:1" x14ac:dyDescent="0.2">
      <c r="A302" s="29"/>
    </row>
    <row r="303" spans="1:1" x14ac:dyDescent="0.2">
      <c r="A303" s="29"/>
    </row>
    <row r="304" spans="1:1" x14ac:dyDescent="0.2">
      <c r="A304" s="29"/>
    </row>
    <row r="305" spans="1:1" x14ac:dyDescent="0.2">
      <c r="A305" s="29"/>
    </row>
    <row r="306" spans="1:1" x14ac:dyDescent="0.2">
      <c r="A306" s="29"/>
    </row>
    <row r="307" spans="1:1" x14ac:dyDescent="0.2">
      <c r="A307" s="29"/>
    </row>
    <row r="308" spans="1:1" x14ac:dyDescent="0.2">
      <c r="A308" s="29"/>
    </row>
    <row r="309" spans="1:1" x14ac:dyDescent="0.2">
      <c r="A309" s="29"/>
    </row>
    <row r="310" spans="1:1" x14ac:dyDescent="0.2">
      <c r="A310" s="29"/>
    </row>
    <row r="311" spans="1:1" x14ac:dyDescent="0.2">
      <c r="A311" s="29"/>
    </row>
    <row r="312" spans="1:1" x14ac:dyDescent="0.2">
      <c r="A312" s="29"/>
    </row>
    <row r="313" spans="1:1" x14ac:dyDescent="0.2">
      <c r="A313" s="29"/>
    </row>
    <row r="314" spans="1:1" x14ac:dyDescent="0.2">
      <c r="A314" s="29"/>
    </row>
    <row r="315" spans="1:1" x14ac:dyDescent="0.2">
      <c r="A315" s="29"/>
    </row>
    <row r="316" spans="1:1" x14ac:dyDescent="0.2">
      <c r="A316" s="29"/>
    </row>
    <row r="317" spans="1:1" x14ac:dyDescent="0.2">
      <c r="A317" s="29"/>
    </row>
    <row r="318" spans="1:1" x14ac:dyDescent="0.2">
      <c r="A318" s="29"/>
    </row>
    <row r="319" spans="1:1" x14ac:dyDescent="0.2">
      <c r="A319" s="29"/>
    </row>
    <row r="320" spans="1:1" x14ac:dyDescent="0.2">
      <c r="A320" s="29"/>
    </row>
    <row r="321" spans="1:1" x14ac:dyDescent="0.2">
      <c r="A321" s="29"/>
    </row>
    <row r="322" spans="1:1" x14ac:dyDescent="0.2">
      <c r="A322" s="29"/>
    </row>
    <row r="323" spans="1:1" x14ac:dyDescent="0.2">
      <c r="A323" s="29"/>
    </row>
    <row r="324" spans="1:1" x14ac:dyDescent="0.2">
      <c r="A324" s="29"/>
    </row>
    <row r="325" spans="1:1" x14ac:dyDescent="0.2">
      <c r="A325" s="29"/>
    </row>
    <row r="326" spans="1:1" x14ac:dyDescent="0.2">
      <c r="A326" s="29"/>
    </row>
    <row r="327" spans="1:1" x14ac:dyDescent="0.2">
      <c r="A327" s="29"/>
    </row>
    <row r="328" spans="1:1" x14ac:dyDescent="0.2">
      <c r="A328" s="29"/>
    </row>
    <row r="329" spans="1:1" x14ac:dyDescent="0.2">
      <c r="A329" s="29"/>
    </row>
    <row r="330" spans="1:1" x14ac:dyDescent="0.2">
      <c r="A330" s="29"/>
    </row>
    <row r="331" spans="1:1" x14ac:dyDescent="0.2">
      <c r="A331" s="29"/>
    </row>
    <row r="332" spans="1:1" x14ac:dyDescent="0.2">
      <c r="A332" s="29"/>
    </row>
    <row r="333" spans="1:1" x14ac:dyDescent="0.2">
      <c r="A333" s="29"/>
    </row>
    <row r="334" spans="1:1" x14ac:dyDescent="0.2">
      <c r="A334" s="29"/>
    </row>
    <row r="335" spans="1:1" x14ac:dyDescent="0.2">
      <c r="A335" s="29"/>
    </row>
    <row r="336" spans="1:1" x14ac:dyDescent="0.2">
      <c r="A336" s="29"/>
    </row>
    <row r="337" spans="1:1" x14ac:dyDescent="0.2">
      <c r="A337" s="29"/>
    </row>
    <row r="338" spans="1:1" x14ac:dyDescent="0.2">
      <c r="A338" s="29"/>
    </row>
    <row r="339" spans="1:1" x14ac:dyDescent="0.2">
      <c r="A339" s="29"/>
    </row>
    <row r="340" spans="1:1" x14ac:dyDescent="0.2">
      <c r="A340" s="29"/>
    </row>
    <row r="341" spans="1:1" x14ac:dyDescent="0.2">
      <c r="A341" s="29"/>
    </row>
    <row r="342" spans="1:1" x14ac:dyDescent="0.2">
      <c r="A342" s="29"/>
    </row>
    <row r="343" spans="1:1" x14ac:dyDescent="0.2">
      <c r="A343" s="29"/>
    </row>
    <row r="344" spans="1:1" x14ac:dyDescent="0.2">
      <c r="A344" s="29"/>
    </row>
    <row r="345" spans="1:1" x14ac:dyDescent="0.2">
      <c r="A345" s="29"/>
    </row>
    <row r="346" spans="1:1" x14ac:dyDescent="0.2">
      <c r="A346" s="29"/>
    </row>
    <row r="347" spans="1:1" x14ac:dyDescent="0.2">
      <c r="A347" s="29"/>
    </row>
    <row r="348" spans="1:1" x14ac:dyDescent="0.2">
      <c r="A348" s="29"/>
    </row>
    <row r="349" spans="1:1" x14ac:dyDescent="0.2">
      <c r="A349" s="29"/>
    </row>
    <row r="350" spans="1:1" x14ac:dyDescent="0.2">
      <c r="A350" s="29"/>
    </row>
    <row r="351" spans="1:1" x14ac:dyDescent="0.2">
      <c r="A351" s="29"/>
    </row>
    <row r="352" spans="1:1" x14ac:dyDescent="0.2">
      <c r="A352" s="29"/>
    </row>
    <row r="353" spans="1:1" x14ac:dyDescent="0.2">
      <c r="A353" s="29"/>
    </row>
    <row r="354" spans="1:1" x14ac:dyDescent="0.2">
      <c r="A354" s="29"/>
    </row>
    <row r="355" spans="1:1" x14ac:dyDescent="0.2">
      <c r="A355" s="29"/>
    </row>
    <row r="356" spans="1:1" x14ac:dyDescent="0.2">
      <c r="A356" s="29"/>
    </row>
    <row r="357" spans="1:1" x14ac:dyDescent="0.2">
      <c r="A357" s="29"/>
    </row>
    <row r="358" spans="1:1" x14ac:dyDescent="0.2">
      <c r="A358" s="29"/>
    </row>
    <row r="359" spans="1:1" x14ac:dyDescent="0.2">
      <c r="A359" s="29"/>
    </row>
    <row r="360" spans="1:1" x14ac:dyDescent="0.2">
      <c r="A360" s="29"/>
    </row>
    <row r="361" spans="1:1" x14ac:dyDescent="0.2">
      <c r="A361" s="29"/>
    </row>
    <row r="362" spans="1:1" x14ac:dyDescent="0.2">
      <c r="A362" s="29"/>
    </row>
    <row r="363" spans="1:1" x14ac:dyDescent="0.2">
      <c r="A363" s="29"/>
    </row>
    <row r="364" spans="1:1" x14ac:dyDescent="0.2">
      <c r="A364" s="29"/>
    </row>
    <row r="365" spans="1:1" x14ac:dyDescent="0.2">
      <c r="A365" s="29"/>
    </row>
    <row r="366" spans="1:1" x14ac:dyDescent="0.2">
      <c r="A366" s="29"/>
    </row>
    <row r="367" spans="1:1" x14ac:dyDescent="0.2">
      <c r="A367" s="29"/>
    </row>
    <row r="368" spans="1:1" x14ac:dyDescent="0.2">
      <c r="A368" s="29"/>
    </row>
    <row r="369" spans="1:1" x14ac:dyDescent="0.2">
      <c r="A369" s="29"/>
    </row>
    <row r="370" spans="1:1" x14ac:dyDescent="0.2">
      <c r="A370" s="29"/>
    </row>
    <row r="371" spans="1:1" x14ac:dyDescent="0.2">
      <c r="A371" s="29"/>
    </row>
    <row r="372" spans="1:1" x14ac:dyDescent="0.2">
      <c r="A372" s="29"/>
    </row>
    <row r="373" spans="1:1" x14ac:dyDescent="0.2">
      <c r="A373" s="29"/>
    </row>
    <row r="374" spans="1:1" x14ac:dyDescent="0.2">
      <c r="A374" s="29"/>
    </row>
    <row r="375" spans="1:1" x14ac:dyDescent="0.2">
      <c r="A375" s="29"/>
    </row>
    <row r="376" spans="1:1" x14ac:dyDescent="0.2">
      <c r="A376" s="29"/>
    </row>
    <row r="377" spans="1:1" x14ac:dyDescent="0.2">
      <c r="A377" s="29"/>
    </row>
    <row r="378" spans="1:1" x14ac:dyDescent="0.2">
      <c r="A378" s="29"/>
    </row>
    <row r="379" spans="1:1" x14ac:dyDescent="0.2">
      <c r="A379" s="29"/>
    </row>
    <row r="380" spans="1:1" x14ac:dyDescent="0.2">
      <c r="A380" s="29"/>
    </row>
    <row r="381" spans="1:1" x14ac:dyDescent="0.2">
      <c r="A381" s="29"/>
    </row>
    <row r="382" spans="1:1" x14ac:dyDescent="0.2">
      <c r="A382" s="29"/>
    </row>
    <row r="383" spans="1:1" x14ac:dyDescent="0.2">
      <c r="A383" s="29"/>
    </row>
    <row r="384" spans="1:1" x14ac:dyDescent="0.2">
      <c r="A384" s="29"/>
    </row>
    <row r="385" spans="1:1" x14ac:dyDescent="0.2">
      <c r="A385" s="29"/>
    </row>
    <row r="386" spans="1:1" x14ac:dyDescent="0.2">
      <c r="A386" s="29"/>
    </row>
  </sheetData>
  <sheetProtection password="CAD0" sheet="1" objects="1" scenarios="1"/>
  <customSheetViews>
    <customSheetView guid="{0C0A7354-1E68-4AF0-8238-6CB67405E9AA}" showRuler="0">
      <selection activeCell="E9" sqref="E9"/>
      <pageMargins left="0.75" right="0.75" top="1" bottom="1" header="0.5" footer="0.5"/>
      <pageSetup paperSize="9" orientation="portrait" r:id="rId1"/>
      <headerFooter alignWithMargins="0"/>
    </customSheetView>
  </customSheetViews>
  <mergeCells count="29">
    <mergeCell ref="E2:F2"/>
    <mergeCell ref="A2:C2"/>
    <mergeCell ref="A6:D6"/>
    <mergeCell ref="C7:E7"/>
    <mergeCell ref="B4:D4"/>
    <mergeCell ref="E4:F4"/>
    <mergeCell ref="A9:B9"/>
    <mergeCell ref="A13:B13"/>
    <mergeCell ref="A8:F8"/>
    <mergeCell ref="A11:A12"/>
    <mergeCell ref="E16:F16"/>
    <mergeCell ref="E10:F10"/>
    <mergeCell ref="E9:F9"/>
    <mergeCell ref="C34:D34"/>
    <mergeCell ref="E33:F33"/>
    <mergeCell ref="E34:F34"/>
    <mergeCell ref="A34:B34"/>
    <mergeCell ref="A33:B33"/>
    <mergeCell ref="C33:D33"/>
    <mergeCell ref="H17:H18"/>
    <mergeCell ref="K17:K18"/>
    <mergeCell ref="G17:G18"/>
    <mergeCell ref="J17:J18"/>
    <mergeCell ref="A10:B10"/>
    <mergeCell ref="A16:B16"/>
    <mergeCell ref="A15:B15"/>
    <mergeCell ref="A14:B14"/>
    <mergeCell ref="A18:F18"/>
    <mergeCell ref="E15:F15"/>
  </mergeCells>
  <phoneticPr fontId="6" type="noConversion"/>
  <conditionalFormatting sqref="F23:F32 F20">
    <cfRule type="expression" dxfId="95" priority="38" stopIfTrue="1">
      <formula>$G$12&gt;0</formula>
    </cfRule>
  </conditionalFormatting>
  <conditionalFormatting sqref="C12">
    <cfRule type="cellIs" dxfId="94" priority="39" stopIfTrue="1" operator="lessThan">
      <formula>$B$12</formula>
    </cfRule>
    <cfRule type="cellIs" dxfId="93" priority="40" stopIfTrue="1" operator="lessThan">
      <formula>#REF!</formula>
    </cfRule>
    <cfRule type="cellIs" dxfId="92" priority="41" stopIfTrue="1" operator="lessThan">
      <formula>#REF!</formula>
    </cfRule>
  </conditionalFormatting>
  <conditionalFormatting sqref="B12">
    <cfRule type="cellIs" dxfId="91" priority="42" stopIfTrue="1" operator="greaterThan">
      <formula>$C$12</formula>
    </cfRule>
    <cfRule type="cellIs" dxfId="90" priority="43" stopIfTrue="1" operator="greaterThan">
      <formula>#REF!</formula>
    </cfRule>
    <cfRule type="expression" dxfId="89" priority="44" stopIfTrue="1">
      <formula>AND($B$12=0,#REF!&gt;0)</formula>
    </cfRule>
  </conditionalFormatting>
  <conditionalFormatting sqref="E4:F4">
    <cfRule type="expression" dxfId="88" priority="29" stopIfTrue="1">
      <formula>$C$117=1</formula>
    </cfRule>
  </conditionalFormatting>
  <conditionalFormatting sqref="E4:F4">
    <cfRule type="expression" dxfId="87" priority="26" stopIfTrue="1">
      <formula>$C$117=4</formula>
    </cfRule>
  </conditionalFormatting>
  <conditionalFormatting sqref="E4:F4">
    <cfRule type="expression" dxfId="86" priority="27" stopIfTrue="1">
      <formula>$C$117=3</formula>
    </cfRule>
  </conditionalFormatting>
  <conditionalFormatting sqref="E4:F4">
    <cfRule type="expression" dxfId="85" priority="28" stopIfTrue="1">
      <formula>$C$117=2</formula>
    </cfRule>
  </conditionalFormatting>
  <conditionalFormatting sqref="B4:D4 F1">
    <cfRule type="expression" dxfId="84" priority="14" stopIfTrue="1">
      <formula>SEARCH("סייבר",E1,1)&gt;0</formula>
    </cfRule>
    <cfRule type="expression" dxfId="83" priority="16" stopIfTrue="1">
      <formula>$E$4="טכנולוגית החלל"</formula>
    </cfRule>
    <cfRule type="expression" dxfId="82" priority="17" stopIfTrue="1">
      <formula>$E$4="חברות קטנות"</formula>
    </cfRule>
  </conditionalFormatting>
  <conditionalFormatting sqref="D10">
    <cfRule type="cellIs" dxfId="81" priority="8" stopIfTrue="1" operator="greaterThan">
      <formula>$C$12</formula>
    </cfRule>
    <cfRule type="cellIs" dxfId="80" priority="9" stopIfTrue="1" operator="greaterThan">
      <formula>#REF!</formula>
    </cfRule>
    <cfRule type="expression" dxfId="79" priority="10" stopIfTrue="1">
      <formula>AND($B$12=0,#REF!&gt;0)</formula>
    </cfRule>
  </conditionalFormatting>
  <conditionalFormatting sqref="H29:H30">
    <cfRule type="cellIs" dxfId="78" priority="4" stopIfTrue="1" operator="between">
      <formula>0.15</formula>
      <formula>1</formula>
    </cfRule>
  </conditionalFormatting>
  <conditionalFormatting sqref="K29:K30">
    <cfRule type="cellIs" dxfId="77" priority="3" stopIfTrue="1" operator="between">
      <formula>0.15</formula>
      <formula>1</formula>
    </cfRule>
  </conditionalFormatting>
  <conditionalFormatting sqref="F21:F22">
    <cfRule type="expression" dxfId="76" priority="2" stopIfTrue="1">
      <formula>$G$12&gt;0</formula>
    </cfRule>
  </conditionalFormatting>
  <dataValidations count="9"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>
      <formula1>$A$64:$A$112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>
      <formula1>$B$64:$B$112</formula1>
    </dataValidation>
    <dataValidation type="date" operator="greaterThan" allowBlank="1" showInputMessage="1" showErrorMessage="1" sqref="F6:F7">
      <formula1>1</formula1>
    </dataValidation>
    <dataValidation type="date" operator="greaterThan" allowBlank="1" showInputMessage="1" showErrorMessage="1" error="נא להזין תאריך חוקי: DD/MM/YYYY " sqref="F5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>
      <formula1>0</formula1>
    </dataValidation>
    <dataValidation errorStyle="warning" operator="greaterThan" allowBlank="1" showInputMessage="1" showErrorMessage="1" sqref="E14"/>
    <dataValidation errorStyle="warning" operator="notEqual" allowBlank="1" showInputMessage="1" showErrorMessage="1" sqref="F14"/>
    <dataValidation type="date" allowBlank="1" showInputMessage="1" showErrorMessage="1" errorTitle="נא הקש תאריך בפורמט DD/MM/YYYY" error="נא הקש תאריך בפורמט DD/MM/YYYY" prompt="נא הקש תאריך בפורמט DD/MM/YYYY" sqref="D10">
      <formula1>1</formula1>
      <formula2>43831</formula2>
    </dataValidation>
    <dataValidation type="list" allowBlank="1" showInputMessage="1" showErrorMessage="1" sqref="E4:F4">
      <formula1>$E$117:$E$134</formula1>
    </dataValidation>
  </dataValidations>
  <hyperlinks>
    <hyperlink ref="A2" r:id="rId2" tooltip="דיווחים ותשלומים - טפסים אלקטרוניים" display="קישור לאתר המדען הראשי"/>
    <hyperlink ref="A2:C2" r:id="rId3" tooltip="דיווחים ותשלומים - טפסים אלקטרוניים" display="קישור לרשות החדשנות"/>
  </hyperlinks>
  <printOptions horizontalCentered="1" verticalCentered="1"/>
  <pageMargins left="0.27559055118110237" right="0.35433070866141736" top="0.19685039370078741" bottom="0.19685039370078741" header="0.39370078740157483" footer="0.19685039370078741"/>
  <pageSetup paperSize="9" scale="37" orientation="portrait" r:id="rId4"/>
  <headerFooter alignWithMargins="0">
    <oddFooter>עמוד &amp;P מתוך &amp;N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indexed="42"/>
    <pageSetUpPr fitToPage="1"/>
  </sheetPr>
  <dimension ref="A1:IE300"/>
  <sheetViews>
    <sheetView showGridLines="0" rightToLeft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2.75" outlineLevelRow="1" outlineLevelCol="1" x14ac:dyDescent="0.2"/>
  <cols>
    <col min="1" max="1" width="4.28515625" style="37" bestFit="1" customWidth="1"/>
    <col min="2" max="2" width="20.28515625" style="15" customWidth="1"/>
    <col min="3" max="3" width="11" style="15" bestFit="1" customWidth="1"/>
    <col min="4" max="4" width="11" style="15" customWidth="1"/>
    <col min="5" max="5" width="5.28515625" style="15" bestFit="1" customWidth="1"/>
    <col min="6" max="7" width="9.7109375" style="15" customWidth="1"/>
    <col min="8" max="8" width="7.140625" style="15" customWidth="1"/>
    <col min="9" max="9" width="9.140625" style="15"/>
    <col min="10" max="10" width="7" style="15" customWidth="1"/>
    <col min="11" max="11" width="15.140625" style="15" customWidth="1"/>
    <col min="12" max="12" width="9.85546875" style="15" customWidth="1"/>
    <col min="13" max="13" width="16.28515625" style="15" customWidth="1"/>
    <col min="14" max="14" width="16.28515625" style="15" hidden="1" customWidth="1" outlineLevel="1"/>
    <col min="15" max="15" width="13.28515625" style="15" hidden="1" customWidth="1" outlineLevel="1"/>
    <col min="16" max="16" width="17.7109375" style="15" hidden="1" customWidth="1" outlineLevel="1"/>
    <col min="17" max="17" width="12.28515625" style="15" hidden="1" customWidth="1" outlineLevel="1"/>
    <col min="18" max="18" width="17.140625" style="15" hidden="1" customWidth="1" outlineLevel="1"/>
    <col min="19" max="19" width="13.7109375" style="15" hidden="1" customWidth="1" outlineLevel="1"/>
    <col min="20" max="20" width="8.7109375" style="15" hidden="1" customWidth="1" outlineLevel="1"/>
    <col min="21" max="21" width="8.140625" style="15" customWidth="1" collapsed="1"/>
    <col min="22" max="22" width="8.140625" style="15" customWidth="1"/>
    <col min="23" max="23" width="16" style="15" hidden="1" customWidth="1" outlineLevel="1"/>
    <col min="24" max="24" width="13.85546875" style="15" hidden="1" customWidth="1" outlineLevel="1"/>
    <col min="25" max="25" width="16.7109375" style="15" hidden="1" customWidth="1" outlineLevel="1"/>
    <col min="26" max="26" width="14.7109375" style="15" hidden="1" customWidth="1" outlineLevel="1"/>
    <col min="27" max="27" width="11.85546875" style="15" hidden="1" customWidth="1" outlineLevel="1"/>
    <col min="28" max="28" width="8.28515625" style="15" customWidth="1" collapsed="1"/>
    <col min="29" max="30" width="9.140625" style="291"/>
    <col min="31" max="31" width="9.140625" style="15"/>
    <col min="32" max="32" width="9.140625" style="354"/>
    <col min="33" max="16384" width="9.140625" style="15"/>
  </cols>
  <sheetData>
    <row r="1" spans="1:239" s="42" customFormat="1" ht="21.75" customHeight="1" thickBot="1" x14ac:dyDescent="0.35">
      <c r="A1" s="575" t="s">
        <v>30</v>
      </c>
      <c r="B1" s="576"/>
      <c r="C1" s="576"/>
      <c r="D1" s="103"/>
      <c r="E1" s="41"/>
      <c r="F1" s="600"/>
      <c r="G1" s="601"/>
      <c r="H1" s="598"/>
      <c r="I1" s="599"/>
      <c r="J1" s="70"/>
      <c r="K1" s="579"/>
      <c r="L1" s="579"/>
      <c r="M1" s="160"/>
      <c r="N1" s="592" t="s">
        <v>137</v>
      </c>
      <c r="O1" s="593"/>
      <c r="P1" s="593"/>
      <c r="Q1" s="593"/>
      <c r="R1" s="593"/>
      <c r="S1" s="593"/>
      <c r="T1" s="594"/>
      <c r="U1" s="587" t="s">
        <v>71</v>
      </c>
      <c r="V1" s="296"/>
      <c r="W1" s="583" t="s">
        <v>215</v>
      </c>
      <c r="X1" s="584"/>
      <c r="Y1" s="584"/>
      <c r="Z1" s="584"/>
      <c r="AA1" s="584"/>
      <c r="AB1" s="577" t="s">
        <v>215</v>
      </c>
      <c r="AC1" s="290"/>
      <c r="AD1" s="290"/>
      <c r="AF1" s="353"/>
    </row>
    <row r="2" spans="1:239" s="44" customFormat="1" ht="29.25" customHeight="1" thickBot="1" x14ac:dyDescent="0.3">
      <c r="A2" s="43"/>
      <c r="B2" s="596" t="s">
        <v>105</v>
      </c>
      <c r="C2" s="597"/>
      <c r="D2" s="597"/>
      <c r="E2" s="597"/>
      <c r="F2" s="595" t="s">
        <v>106</v>
      </c>
      <c r="G2" s="581"/>
      <c r="H2" s="581"/>
      <c r="I2" s="581"/>
      <c r="J2" s="582"/>
      <c r="K2" s="580" t="s">
        <v>51</v>
      </c>
      <c r="L2" s="581"/>
      <c r="M2" s="582"/>
      <c r="N2" s="589" t="s">
        <v>164</v>
      </c>
      <c r="O2" s="590"/>
      <c r="P2" s="590"/>
      <c r="Q2" s="590"/>
      <c r="R2" s="590"/>
      <c r="S2" s="591"/>
      <c r="T2" s="132"/>
      <c r="U2" s="588"/>
      <c r="V2" s="297"/>
      <c r="W2" s="585" t="s">
        <v>107</v>
      </c>
      <c r="X2" s="586"/>
      <c r="Y2" s="586"/>
      <c r="Z2" s="586"/>
      <c r="AA2" s="137"/>
      <c r="AB2" s="578"/>
      <c r="AC2" s="291"/>
      <c r="AD2" s="291"/>
      <c r="AE2" s="15"/>
      <c r="AF2" s="354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</row>
    <row r="3" spans="1:239" s="49" customFormat="1" ht="54" customHeight="1" x14ac:dyDescent="0.25">
      <c r="A3" s="45" t="s">
        <v>15</v>
      </c>
      <c r="B3" s="46" t="s">
        <v>156</v>
      </c>
      <c r="C3" s="47" t="s">
        <v>103</v>
      </c>
      <c r="D3" s="100" t="s">
        <v>104</v>
      </c>
      <c r="E3" s="301" t="s">
        <v>12</v>
      </c>
      <c r="F3" s="71" t="s">
        <v>157</v>
      </c>
      <c r="G3" s="47" t="s">
        <v>158</v>
      </c>
      <c r="H3" s="47" t="s">
        <v>159</v>
      </c>
      <c r="I3" s="47" t="s">
        <v>160</v>
      </c>
      <c r="J3" s="48" t="s">
        <v>48</v>
      </c>
      <c r="K3" s="145" t="s">
        <v>155</v>
      </c>
      <c r="L3" s="47" t="s">
        <v>49</v>
      </c>
      <c r="M3" s="48" t="s">
        <v>50</v>
      </c>
      <c r="N3" s="268" t="s">
        <v>154</v>
      </c>
      <c r="O3" s="269" t="s">
        <v>149</v>
      </c>
      <c r="P3" s="269" t="s">
        <v>87</v>
      </c>
      <c r="Q3" s="68" t="s">
        <v>52</v>
      </c>
      <c r="R3" s="68" t="s">
        <v>129</v>
      </c>
      <c r="S3" s="276" t="s">
        <v>165</v>
      </c>
      <c r="T3" s="136" t="s">
        <v>166</v>
      </c>
      <c r="U3" s="588"/>
      <c r="V3" s="297"/>
      <c r="W3" s="146" t="s">
        <v>133</v>
      </c>
      <c r="X3" s="110" t="s">
        <v>132</v>
      </c>
      <c r="Y3" s="110" t="s">
        <v>38</v>
      </c>
      <c r="Z3" s="110" t="s">
        <v>130</v>
      </c>
      <c r="AA3" s="138" t="s">
        <v>131</v>
      </c>
      <c r="AB3" s="578"/>
      <c r="AC3" s="292"/>
      <c r="AD3" s="292"/>
      <c r="AE3" s="36"/>
      <c r="AF3" s="355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</row>
    <row r="4" spans="1:239" s="22" customFormat="1" ht="24.75" customHeight="1" x14ac:dyDescent="0.2">
      <c r="A4" s="177"/>
      <c r="B4" s="323"/>
      <c r="C4" s="323"/>
      <c r="D4" s="323"/>
      <c r="E4" s="324"/>
      <c r="F4" s="325"/>
      <c r="G4" s="326"/>
      <c r="H4" s="327"/>
      <c r="I4" s="327"/>
      <c r="J4" s="328"/>
      <c r="K4" s="329">
        <f>(IF(OR($B4=0,$C4=0,$D4=0),0,IF(OR($E4=0,($G4+$F4=0),$H4=0),0,MIN((VLOOKUP($E4,$A$232:$C$244,3,0))*(IF($E4=6,$I4,$H4))*((MIN((VLOOKUP($E4,$A$232:$E$244,5,0)),(IF($E4=6,$H4,$I4))))),MIN((VLOOKUP($E4,$A$232:$C$244,3,0)),($F4+$G4))*(IF($E4=6,$I4,((MIN((VLOOKUP($E4,$A$232:$E$244,5,0)),$I4)))))))))*$J4</f>
        <v>0</v>
      </c>
      <c r="L4" s="330">
        <f>J4*I4*H4/12</f>
        <v>0</v>
      </c>
      <c r="M4" s="331">
        <f>(F4+G4)*J4</f>
        <v>0</v>
      </c>
      <c r="N4" s="275" t="str">
        <f>IF(E4&gt;0,MIN((VLOOKUP($E4,$A$232:$C$244,3,0)),($F4+$G4)),"")</f>
        <v/>
      </c>
      <c r="O4" s="271">
        <f>IF(E4=6,(MIN(VLOOKUP($E4,$A$232:$E$244,5,0),H4)),H4)</f>
        <v>0</v>
      </c>
      <c r="P4" s="270">
        <f>IF(E4=6,I4,IF(E4&gt;0,MIN((VLOOKUP($E4,$A$232:$E$244,5,0)),(I4)),0))*(1-$T$2)</f>
        <v>0</v>
      </c>
      <c r="Q4" s="62">
        <f>J4</f>
        <v>0</v>
      </c>
      <c r="R4" s="272" t="str">
        <f>IF(AND(E4=6,O4&lt;H4,H4&gt;0.333333),"סגל אקדמי: משרה עד-33%",IF( 0.1&gt;P4,(IF(P4&gt;0.00001,"עצור: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67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101">
        <f>O4*P4*Q4/12</f>
        <v>0</v>
      </c>
      <c r="U4" s="122"/>
      <c r="V4" s="298"/>
      <c r="W4" s="131">
        <f t="shared" ref="W4:W18" si="0">IF($AA$2&gt;0,(1-$AA$2)*P4,P4)</f>
        <v>0</v>
      </c>
      <c r="X4" s="62">
        <f t="shared" ref="X4:X68" si="1">Q4</f>
        <v>0</v>
      </c>
      <c r="Y4" s="63" t="str">
        <f t="shared" ref="Y4:Y67" si="2">IF(0.1&gt;W4,(IF(W4&gt;0.00001,"עצור: אחוז תעסוקה נמוך מ-10%","")),(IF(AND($AA$2&gt;0,W4&gt;0),(IF(($AA$2*P4=W4),"קיצוץ אחיד","נא להזין נימוק")),(IF((W4-P4=0),(IF((X4-Q4=0),"","נא להזין נימוק")),"נא להזין נימוק")))))</f>
        <v/>
      </c>
      <c r="Z4" s="133">
        <f>(IF(OR($B4=0,$C4=0,$D4=0),0,IF(OR($E4=0,($G4+$F4=0),$H4=0),0,MIN((VLOOKUP($E4,$A$232:$C$244,3,0))*(IF($E4=6,$W4,$O4))*((MIN((VLOOKUP($E4,$A$232:$E$244,5,0)),(IF($E4=6,$O4,$W4))))),MIN((VLOOKUP($E4,$A$232:$C$244,3,0)),($F4+$G4))*(IF($E4=6,$W4,((MIN((VLOOKUP($E4,$A$232:$E$244,5,0)),$W4)))))))))*$X4</f>
        <v>0</v>
      </c>
      <c r="AA4" s="139">
        <f t="shared" ref="AA4:AA67" si="3">O4*W4*X4/12</f>
        <v>0</v>
      </c>
      <c r="AB4" s="126"/>
      <c r="AC4" s="293"/>
      <c r="AD4" s="293"/>
      <c r="AF4" s="356">
        <f>+F4+G4</f>
        <v>0</v>
      </c>
    </row>
    <row r="5" spans="1:239" s="22" customFormat="1" ht="24.75" customHeight="1" x14ac:dyDescent="0.2">
      <c r="A5" s="177">
        <v>2</v>
      </c>
      <c r="B5" s="323"/>
      <c r="C5" s="323"/>
      <c r="D5" s="323"/>
      <c r="E5" s="324"/>
      <c r="F5" s="325"/>
      <c r="G5" s="326"/>
      <c r="H5" s="327"/>
      <c r="I5" s="327"/>
      <c r="J5" s="328"/>
      <c r="K5" s="329">
        <f t="shared" ref="K5:K68" si="4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330">
        <f t="shared" ref="L5:L68" si="5">J5*I5*H5/12</f>
        <v>0</v>
      </c>
      <c r="M5" s="331">
        <f t="shared" ref="M5:M68" si="6">(F5+G5)*J5</f>
        <v>0</v>
      </c>
      <c r="N5" s="275" t="str">
        <f t="shared" ref="N5:N68" si="7">IF(E5&gt;0,MIN((VLOOKUP($E5,$A$232:$C$244,3,0)),($F5+$G5)),"")</f>
        <v/>
      </c>
      <c r="O5" s="271">
        <f t="shared" ref="O5:O68" si="8">IF(E5=6,(MIN(VLOOKUP($E5,$A$232:$E$244,5,0),H5)),H5)</f>
        <v>0</v>
      </c>
      <c r="P5" s="270">
        <f t="shared" ref="P5:P68" si="9">IF(E5=6,I5,IF(E5&gt;0,MIN((VLOOKUP($E5,$A$232:$E$244,5,0)),(I5)),0))*(1-$T$2)</f>
        <v>0</v>
      </c>
      <c r="Q5" s="62">
        <f t="shared" ref="Q5:Q68" si="10">J5</f>
        <v>0</v>
      </c>
      <c r="R5" s="272" t="str">
        <f t="shared" ref="R5:R68" si="11">IF(AND(E5=6,O5&lt;H5,H5&gt;0.333333),"סגל אקדמי: משרה עד-33%",IF( 0.1&gt;P5,(IF(P5&gt;0.00001,"עצור: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67">
        <f t="shared" ref="S5:S68" si="12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101">
        <f t="shared" ref="T5:T68" si="13">O5*P5*Q5/12</f>
        <v>0</v>
      </c>
      <c r="U5" s="122"/>
      <c r="V5" s="298"/>
      <c r="W5" s="131">
        <f t="shared" si="0"/>
        <v>0</v>
      </c>
      <c r="X5" s="62">
        <f t="shared" si="1"/>
        <v>0</v>
      </c>
      <c r="Y5" s="63" t="str">
        <f t="shared" si="2"/>
        <v/>
      </c>
      <c r="Z5" s="133">
        <f t="shared" ref="Z5:Z68" si="14">(IF(OR($B5=0,$C5=0,$D5=0),0,IF(OR($E5=0,($G5+$F5=0),$H5=0),0,MIN((VLOOKUP($E5,$A$232:$C$244,3,0))*(IF($E5=6,$W5,$O5))*((MIN((VLOOKUP($E5,$A$232:$E$244,5,0)),(IF($E5=6,$O5,$W5))))),MIN((VLOOKUP($E5,$A$232:$C$244,3,0)),($F5+$G5))*(IF($E5=6,$W5,((MIN((VLOOKUP($E5,$A$232:$E$244,5,0)),$W5)))))))))*$X5</f>
        <v>0</v>
      </c>
      <c r="AA5" s="139">
        <f t="shared" si="3"/>
        <v>0</v>
      </c>
      <c r="AB5" s="126"/>
      <c r="AC5" s="293"/>
      <c r="AD5" s="293"/>
      <c r="AF5" s="357">
        <f t="shared" ref="AF5:AF68" si="15">+F5+G5</f>
        <v>0</v>
      </c>
    </row>
    <row r="6" spans="1:239" s="22" customFormat="1" ht="24.75" customHeight="1" x14ac:dyDescent="0.2">
      <c r="A6" s="177">
        <v>3</v>
      </c>
      <c r="B6" s="323"/>
      <c r="C6" s="323"/>
      <c r="D6" s="323"/>
      <c r="E6" s="324"/>
      <c r="F6" s="325"/>
      <c r="G6" s="326"/>
      <c r="H6" s="327"/>
      <c r="I6" s="327"/>
      <c r="J6" s="328"/>
      <c r="K6" s="329">
        <f t="shared" si="4"/>
        <v>0</v>
      </c>
      <c r="L6" s="330">
        <f t="shared" si="5"/>
        <v>0</v>
      </c>
      <c r="M6" s="331">
        <f t="shared" si="6"/>
        <v>0</v>
      </c>
      <c r="N6" s="275" t="str">
        <f t="shared" si="7"/>
        <v/>
      </c>
      <c r="O6" s="271">
        <f t="shared" si="8"/>
        <v>0</v>
      </c>
      <c r="P6" s="270">
        <f t="shared" si="9"/>
        <v>0</v>
      </c>
      <c r="Q6" s="62">
        <f t="shared" si="10"/>
        <v>0</v>
      </c>
      <c r="R6" s="272" t="str">
        <f t="shared" si="11"/>
        <v/>
      </c>
      <c r="S6" s="267">
        <f t="shared" si="12"/>
        <v>0</v>
      </c>
      <c r="T6" s="101">
        <f t="shared" si="13"/>
        <v>0</v>
      </c>
      <c r="U6" s="122"/>
      <c r="V6" s="298"/>
      <c r="W6" s="131">
        <f t="shared" si="0"/>
        <v>0</v>
      </c>
      <c r="X6" s="62">
        <f t="shared" si="1"/>
        <v>0</v>
      </c>
      <c r="Y6" s="63" t="str">
        <f t="shared" si="2"/>
        <v/>
      </c>
      <c r="Z6" s="133">
        <f t="shared" si="14"/>
        <v>0</v>
      </c>
      <c r="AA6" s="139">
        <f t="shared" si="3"/>
        <v>0</v>
      </c>
      <c r="AB6" s="126"/>
      <c r="AC6" s="293"/>
      <c r="AD6" s="293"/>
      <c r="AF6" s="357">
        <f t="shared" si="15"/>
        <v>0</v>
      </c>
    </row>
    <row r="7" spans="1:239" s="22" customFormat="1" ht="24.75" customHeight="1" x14ac:dyDescent="0.2">
      <c r="A7" s="177">
        <v>4</v>
      </c>
      <c r="B7" s="323"/>
      <c r="C7" s="323"/>
      <c r="D7" s="323"/>
      <c r="E7" s="324"/>
      <c r="F7" s="325"/>
      <c r="G7" s="326"/>
      <c r="H7" s="327"/>
      <c r="I7" s="327"/>
      <c r="J7" s="328"/>
      <c r="K7" s="329">
        <f t="shared" si="4"/>
        <v>0</v>
      </c>
      <c r="L7" s="330">
        <f t="shared" si="5"/>
        <v>0</v>
      </c>
      <c r="M7" s="331">
        <f t="shared" si="6"/>
        <v>0</v>
      </c>
      <c r="N7" s="275" t="str">
        <f t="shared" si="7"/>
        <v/>
      </c>
      <c r="O7" s="271">
        <f t="shared" si="8"/>
        <v>0</v>
      </c>
      <c r="P7" s="270">
        <f t="shared" si="9"/>
        <v>0</v>
      </c>
      <c r="Q7" s="62">
        <f t="shared" si="10"/>
        <v>0</v>
      </c>
      <c r="R7" s="272" t="str">
        <f t="shared" si="11"/>
        <v/>
      </c>
      <c r="S7" s="267">
        <f t="shared" si="12"/>
        <v>0</v>
      </c>
      <c r="T7" s="101">
        <f t="shared" si="13"/>
        <v>0</v>
      </c>
      <c r="U7" s="122"/>
      <c r="V7" s="298"/>
      <c r="W7" s="131">
        <f t="shared" si="0"/>
        <v>0</v>
      </c>
      <c r="X7" s="62">
        <f t="shared" si="1"/>
        <v>0</v>
      </c>
      <c r="Y7" s="63" t="str">
        <f t="shared" si="2"/>
        <v/>
      </c>
      <c r="Z7" s="133">
        <f t="shared" si="14"/>
        <v>0</v>
      </c>
      <c r="AA7" s="139">
        <f t="shared" si="3"/>
        <v>0</v>
      </c>
      <c r="AB7" s="126"/>
      <c r="AC7" s="293"/>
      <c r="AD7" s="293"/>
      <c r="AF7" s="357">
        <f t="shared" si="15"/>
        <v>0</v>
      </c>
    </row>
    <row r="8" spans="1:239" s="22" customFormat="1" ht="24.75" customHeight="1" x14ac:dyDescent="0.2">
      <c r="A8" s="177">
        <v>5</v>
      </c>
      <c r="B8" s="323"/>
      <c r="C8" s="323"/>
      <c r="D8" s="323"/>
      <c r="E8" s="324"/>
      <c r="F8" s="325"/>
      <c r="G8" s="326"/>
      <c r="H8" s="327"/>
      <c r="I8" s="327"/>
      <c r="J8" s="328"/>
      <c r="K8" s="329">
        <f t="shared" si="4"/>
        <v>0</v>
      </c>
      <c r="L8" s="330">
        <f t="shared" si="5"/>
        <v>0</v>
      </c>
      <c r="M8" s="331">
        <f t="shared" si="6"/>
        <v>0</v>
      </c>
      <c r="N8" s="275" t="str">
        <f t="shared" si="7"/>
        <v/>
      </c>
      <c r="O8" s="271">
        <f t="shared" si="8"/>
        <v>0</v>
      </c>
      <c r="P8" s="270">
        <f t="shared" si="9"/>
        <v>0</v>
      </c>
      <c r="Q8" s="62">
        <f t="shared" si="10"/>
        <v>0</v>
      </c>
      <c r="R8" s="272" t="str">
        <f t="shared" si="11"/>
        <v/>
      </c>
      <c r="S8" s="267">
        <f t="shared" si="12"/>
        <v>0</v>
      </c>
      <c r="T8" s="101">
        <f t="shared" si="13"/>
        <v>0</v>
      </c>
      <c r="U8" s="122"/>
      <c r="V8" s="298"/>
      <c r="W8" s="131">
        <f t="shared" si="0"/>
        <v>0</v>
      </c>
      <c r="X8" s="62">
        <f t="shared" si="1"/>
        <v>0</v>
      </c>
      <c r="Y8" s="63" t="str">
        <f t="shared" si="2"/>
        <v/>
      </c>
      <c r="Z8" s="133">
        <f t="shared" si="14"/>
        <v>0</v>
      </c>
      <c r="AA8" s="139">
        <f t="shared" si="3"/>
        <v>0</v>
      </c>
      <c r="AB8" s="126"/>
      <c r="AC8" s="293"/>
      <c r="AD8" s="293"/>
      <c r="AF8" s="357">
        <f t="shared" si="15"/>
        <v>0</v>
      </c>
    </row>
    <row r="9" spans="1:239" s="22" customFormat="1" ht="24.75" customHeight="1" x14ac:dyDescent="0.2">
      <c r="A9" s="177">
        <v>6</v>
      </c>
      <c r="B9" s="323"/>
      <c r="C9" s="323"/>
      <c r="D9" s="323"/>
      <c r="E9" s="324"/>
      <c r="F9" s="325"/>
      <c r="G9" s="326"/>
      <c r="H9" s="327"/>
      <c r="I9" s="327"/>
      <c r="J9" s="328"/>
      <c r="K9" s="329">
        <f t="shared" si="4"/>
        <v>0</v>
      </c>
      <c r="L9" s="330">
        <f t="shared" si="5"/>
        <v>0</v>
      </c>
      <c r="M9" s="331">
        <f t="shared" si="6"/>
        <v>0</v>
      </c>
      <c r="N9" s="275" t="str">
        <f t="shared" si="7"/>
        <v/>
      </c>
      <c r="O9" s="271">
        <f t="shared" si="8"/>
        <v>0</v>
      </c>
      <c r="P9" s="270">
        <f t="shared" si="9"/>
        <v>0</v>
      </c>
      <c r="Q9" s="62">
        <f t="shared" si="10"/>
        <v>0</v>
      </c>
      <c r="R9" s="272" t="str">
        <f t="shared" si="11"/>
        <v/>
      </c>
      <c r="S9" s="267">
        <f t="shared" si="12"/>
        <v>0</v>
      </c>
      <c r="T9" s="101">
        <f t="shared" si="13"/>
        <v>0</v>
      </c>
      <c r="U9" s="122"/>
      <c r="V9" s="298"/>
      <c r="W9" s="131">
        <f t="shared" si="0"/>
        <v>0</v>
      </c>
      <c r="X9" s="62">
        <f t="shared" si="1"/>
        <v>0</v>
      </c>
      <c r="Y9" s="63" t="str">
        <f t="shared" si="2"/>
        <v/>
      </c>
      <c r="Z9" s="133">
        <f t="shared" si="14"/>
        <v>0</v>
      </c>
      <c r="AA9" s="139">
        <f t="shared" si="3"/>
        <v>0</v>
      </c>
      <c r="AB9" s="126"/>
      <c r="AC9" s="293"/>
      <c r="AD9" s="293"/>
      <c r="AF9" s="357">
        <f t="shared" si="15"/>
        <v>0</v>
      </c>
    </row>
    <row r="10" spans="1:239" s="22" customFormat="1" ht="24.75" customHeight="1" x14ac:dyDescent="0.2">
      <c r="A10" s="177">
        <v>7</v>
      </c>
      <c r="B10" s="323"/>
      <c r="C10" s="323"/>
      <c r="D10" s="323"/>
      <c r="E10" s="324"/>
      <c r="F10" s="325"/>
      <c r="G10" s="326"/>
      <c r="H10" s="327"/>
      <c r="I10" s="327"/>
      <c r="J10" s="328"/>
      <c r="K10" s="329">
        <f t="shared" si="4"/>
        <v>0</v>
      </c>
      <c r="L10" s="330">
        <f t="shared" si="5"/>
        <v>0</v>
      </c>
      <c r="M10" s="331">
        <f t="shared" si="6"/>
        <v>0</v>
      </c>
      <c r="N10" s="275" t="str">
        <f t="shared" si="7"/>
        <v/>
      </c>
      <c r="O10" s="271">
        <f t="shared" si="8"/>
        <v>0</v>
      </c>
      <c r="P10" s="270">
        <f t="shared" si="9"/>
        <v>0</v>
      </c>
      <c r="Q10" s="62">
        <f t="shared" si="10"/>
        <v>0</v>
      </c>
      <c r="R10" s="272" t="str">
        <f t="shared" si="11"/>
        <v/>
      </c>
      <c r="S10" s="267">
        <f t="shared" si="12"/>
        <v>0</v>
      </c>
      <c r="T10" s="101">
        <f t="shared" si="13"/>
        <v>0</v>
      </c>
      <c r="U10" s="122"/>
      <c r="V10" s="298"/>
      <c r="W10" s="131">
        <f t="shared" si="0"/>
        <v>0</v>
      </c>
      <c r="X10" s="62">
        <f t="shared" si="1"/>
        <v>0</v>
      </c>
      <c r="Y10" s="63" t="str">
        <f t="shared" si="2"/>
        <v/>
      </c>
      <c r="Z10" s="133">
        <f t="shared" si="14"/>
        <v>0</v>
      </c>
      <c r="AA10" s="139">
        <f t="shared" si="3"/>
        <v>0</v>
      </c>
      <c r="AB10" s="126"/>
      <c r="AC10" s="293"/>
      <c r="AD10" s="293"/>
      <c r="AF10" s="357">
        <f t="shared" si="15"/>
        <v>0</v>
      </c>
    </row>
    <row r="11" spans="1:239" s="22" customFormat="1" ht="24.75" customHeight="1" x14ac:dyDescent="0.2">
      <c r="A11" s="177">
        <v>8</v>
      </c>
      <c r="B11" s="323"/>
      <c r="C11" s="323"/>
      <c r="D11" s="323"/>
      <c r="E11" s="324"/>
      <c r="F11" s="325"/>
      <c r="G11" s="326"/>
      <c r="H11" s="327"/>
      <c r="I11" s="327"/>
      <c r="J11" s="328"/>
      <c r="K11" s="329">
        <f t="shared" si="4"/>
        <v>0</v>
      </c>
      <c r="L11" s="330">
        <f t="shared" si="5"/>
        <v>0</v>
      </c>
      <c r="M11" s="331">
        <f t="shared" si="6"/>
        <v>0</v>
      </c>
      <c r="N11" s="275" t="str">
        <f t="shared" si="7"/>
        <v/>
      </c>
      <c r="O11" s="271">
        <f t="shared" si="8"/>
        <v>0</v>
      </c>
      <c r="P11" s="270">
        <f t="shared" si="9"/>
        <v>0</v>
      </c>
      <c r="Q11" s="62">
        <f t="shared" si="10"/>
        <v>0</v>
      </c>
      <c r="R11" s="272" t="str">
        <f t="shared" si="11"/>
        <v/>
      </c>
      <c r="S11" s="267">
        <f t="shared" si="12"/>
        <v>0</v>
      </c>
      <c r="T11" s="101">
        <f t="shared" si="13"/>
        <v>0</v>
      </c>
      <c r="U11" s="122"/>
      <c r="V11" s="298"/>
      <c r="W11" s="131">
        <f t="shared" si="0"/>
        <v>0</v>
      </c>
      <c r="X11" s="62">
        <f t="shared" si="1"/>
        <v>0</v>
      </c>
      <c r="Y11" s="63" t="str">
        <f t="shared" si="2"/>
        <v/>
      </c>
      <c r="Z11" s="133">
        <f t="shared" si="14"/>
        <v>0</v>
      </c>
      <c r="AA11" s="139">
        <f t="shared" si="3"/>
        <v>0</v>
      </c>
      <c r="AB11" s="126"/>
      <c r="AC11" s="293"/>
      <c r="AD11" s="293"/>
      <c r="AF11" s="357">
        <f t="shared" si="15"/>
        <v>0</v>
      </c>
    </row>
    <row r="12" spans="1:239" s="22" customFormat="1" ht="24.75" customHeight="1" x14ac:dyDescent="0.2">
      <c r="A12" s="177">
        <v>9</v>
      </c>
      <c r="B12" s="323"/>
      <c r="C12" s="323"/>
      <c r="D12" s="323"/>
      <c r="E12" s="324"/>
      <c r="F12" s="325"/>
      <c r="G12" s="326"/>
      <c r="H12" s="327"/>
      <c r="I12" s="327"/>
      <c r="J12" s="328"/>
      <c r="K12" s="329">
        <f t="shared" si="4"/>
        <v>0</v>
      </c>
      <c r="L12" s="330">
        <f t="shared" si="5"/>
        <v>0</v>
      </c>
      <c r="M12" s="331">
        <f t="shared" si="6"/>
        <v>0</v>
      </c>
      <c r="N12" s="275" t="str">
        <f t="shared" si="7"/>
        <v/>
      </c>
      <c r="O12" s="271">
        <f t="shared" si="8"/>
        <v>0</v>
      </c>
      <c r="P12" s="270">
        <f t="shared" si="9"/>
        <v>0</v>
      </c>
      <c r="Q12" s="62">
        <f t="shared" si="10"/>
        <v>0</v>
      </c>
      <c r="R12" s="272" t="str">
        <f t="shared" si="11"/>
        <v/>
      </c>
      <c r="S12" s="267">
        <f t="shared" si="12"/>
        <v>0</v>
      </c>
      <c r="T12" s="101">
        <f t="shared" si="13"/>
        <v>0</v>
      </c>
      <c r="U12" s="122"/>
      <c r="V12" s="298"/>
      <c r="W12" s="131">
        <f t="shared" si="0"/>
        <v>0</v>
      </c>
      <c r="X12" s="62">
        <f t="shared" si="1"/>
        <v>0</v>
      </c>
      <c r="Y12" s="63" t="str">
        <f t="shared" si="2"/>
        <v/>
      </c>
      <c r="Z12" s="133">
        <f t="shared" si="14"/>
        <v>0</v>
      </c>
      <c r="AA12" s="139">
        <f t="shared" si="3"/>
        <v>0</v>
      </c>
      <c r="AB12" s="126"/>
      <c r="AC12" s="293"/>
      <c r="AD12" s="293"/>
      <c r="AF12" s="357">
        <f t="shared" si="15"/>
        <v>0</v>
      </c>
    </row>
    <row r="13" spans="1:239" s="22" customFormat="1" ht="24.75" customHeight="1" x14ac:dyDescent="0.2">
      <c r="A13" s="177">
        <v>10</v>
      </c>
      <c r="B13" s="323"/>
      <c r="C13" s="323"/>
      <c r="D13" s="323"/>
      <c r="E13" s="324"/>
      <c r="F13" s="325"/>
      <c r="G13" s="326"/>
      <c r="H13" s="327"/>
      <c r="I13" s="327"/>
      <c r="J13" s="328"/>
      <c r="K13" s="329">
        <f t="shared" si="4"/>
        <v>0</v>
      </c>
      <c r="L13" s="330">
        <f t="shared" si="5"/>
        <v>0</v>
      </c>
      <c r="M13" s="331">
        <f t="shared" si="6"/>
        <v>0</v>
      </c>
      <c r="N13" s="275" t="str">
        <f t="shared" si="7"/>
        <v/>
      </c>
      <c r="O13" s="271">
        <f t="shared" si="8"/>
        <v>0</v>
      </c>
      <c r="P13" s="270">
        <f t="shared" si="9"/>
        <v>0</v>
      </c>
      <c r="Q13" s="62">
        <f t="shared" si="10"/>
        <v>0</v>
      </c>
      <c r="R13" s="272" t="str">
        <f t="shared" si="11"/>
        <v/>
      </c>
      <c r="S13" s="267">
        <f t="shared" si="12"/>
        <v>0</v>
      </c>
      <c r="T13" s="101">
        <f t="shared" si="13"/>
        <v>0</v>
      </c>
      <c r="U13" s="122"/>
      <c r="V13" s="298"/>
      <c r="W13" s="131">
        <f t="shared" si="0"/>
        <v>0</v>
      </c>
      <c r="X13" s="62">
        <f t="shared" si="1"/>
        <v>0</v>
      </c>
      <c r="Y13" s="63" t="str">
        <f t="shared" si="2"/>
        <v/>
      </c>
      <c r="Z13" s="133">
        <f t="shared" si="14"/>
        <v>0</v>
      </c>
      <c r="AA13" s="139">
        <f t="shared" si="3"/>
        <v>0</v>
      </c>
      <c r="AB13" s="126"/>
      <c r="AC13" s="293"/>
      <c r="AD13" s="293"/>
      <c r="AF13" s="357">
        <f t="shared" si="15"/>
        <v>0</v>
      </c>
    </row>
    <row r="14" spans="1:239" s="22" customFormat="1" ht="24.75" customHeight="1" x14ac:dyDescent="0.2">
      <c r="A14" s="177">
        <v>11</v>
      </c>
      <c r="B14" s="323"/>
      <c r="C14" s="323"/>
      <c r="D14" s="323"/>
      <c r="E14" s="324"/>
      <c r="F14" s="325"/>
      <c r="G14" s="326"/>
      <c r="H14" s="327"/>
      <c r="I14" s="327"/>
      <c r="J14" s="328"/>
      <c r="K14" s="329">
        <f t="shared" si="4"/>
        <v>0</v>
      </c>
      <c r="L14" s="330">
        <f t="shared" si="5"/>
        <v>0</v>
      </c>
      <c r="M14" s="331">
        <f t="shared" si="6"/>
        <v>0</v>
      </c>
      <c r="N14" s="275" t="str">
        <f t="shared" si="7"/>
        <v/>
      </c>
      <c r="O14" s="271">
        <f t="shared" si="8"/>
        <v>0</v>
      </c>
      <c r="P14" s="270">
        <f t="shared" si="9"/>
        <v>0</v>
      </c>
      <c r="Q14" s="62">
        <f t="shared" si="10"/>
        <v>0</v>
      </c>
      <c r="R14" s="272" t="str">
        <f t="shared" si="11"/>
        <v/>
      </c>
      <c r="S14" s="267">
        <f t="shared" si="12"/>
        <v>0</v>
      </c>
      <c r="T14" s="101">
        <f t="shared" si="13"/>
        <v>0</v>
      </c>
      <c r="U14" s="122"/>
      <c r="V14" s="298"/>
      <c r="W14" s="131">
        <f t="shared" si="0"/>
        <v>0</v>
      </c>
      <c r="X14" s="62">
        <f t="shared" si="1"/>
        <v>0</v>
      </c>
      <c r="Y14" s="63" t="str">
        <f t="shared" si="2"/>
        <v/>
      </c>
      <c r="Z14" s="133">
        <f t="shared" si="14"/>
        <v>0</v>
      </c>
      <c r="AA14" s="139">
        <f t="shared" si="3"/>
        <v>0</v>
      </c>
      <c r="AB14" s="126"/>
      <c r="AC14" s="293"/>
      <c r="AD14" s="293"/>
      <c r="AF14" s="357">
        <f t="shared" si="15"/>
        <v>0</v>
      </c>
    </row>
    <row r="15" spans="1:239" s="22" customFormat="1" ht="24.75" customHeight="1" x14ac:dyDescent="0.2">
      <c r="A15" s="177">
        <v>12</v>
      </c>
      <c r="B15" s="323"/>
      <c r="C15" s="323"/>
      <c r="D15" s="323"/>
      <c r="E15" s="324"/>
      <c r="F15" s="325"/>
      <c r="G15" s="326"/>
      <c r="H15" s="327"/>
      <c r="I15" s="327"/>
      <c r="J15" s="328"/>
      <c r="K15" s="329">
        <f t="shared" si="4"/>
        <v>0</v>
      </c>
      <c r="L15" s="330">
        <f t="shared" si="5"/>
        <v>0</v>
      </c>
      <c r="M15" s="331">
        <f t="shared" si="6"/>
        <v>0</v>
      </c>
      <c r="N15" s="275" t="str">
        <f t="shared" si="7"/>
        <v/>
      </c>
      <c r="O15" s="271">
        <f t="shared" si="8"/>
        <v>0</v>
      </c>
      <c r="P15" s="270">
        <f t="shared" si="9"/>
        <v>0</v>
      </c>
      <c r="Q15" s="62">
        <f t="shared" si="10"/>
        <v>0</v>
      </c>
      <c r="R15" s="272" t="str">
        <f t="shared" si="11"/>
        <v/>
      </c>
      <c r="S15" s="267">
        <f t="shared" si="12"/>
        <v>0</v>
      </c>
      <c r="T15" s="101">
        <f t="shared" si="13"/>
        <v>0</v>
      </c>
      <c r="U15" s="122"/>
      <c r="V15" s="298"/>
      <c r="W15" s="131">
        <f t="shared" si="0"/>
        <v>0</v>
      </c>
      <c r="X15" s="62">
        <f t="shared" si="1"/>
        <v>0</v>
      </c>
      <c r="Y15" s="63" t="str">
        <f t="shared" si="2"/>
        <v/>
      </c>
      <c r="Z15" s="133">
        <f t="shared" si="14"/>
        <v>0</v>
      </c>
      <c r="AA15" s="139">
        <f t="shared" si="3"/>
        <v>0</v>
      </c>
      <c r="AB15" s="126"/>
      <c r="AC15" s="293"/>
      <c r="AD15" s="293"/>
      <c r="AF15" s="357">
        <f t="shared" si="15"/>
        <v>0</v>
      </c>
    </row>
    <row r="16" spans="1:239" s="22" customFormat="1" ht="24.75" customHeight="1" x14ac:dyDescent="0.2">
      <c r="A16" s="177">
        <v>13</v>
      </c>
      <c r="B16" s="323"/>
      <c r="C16" s="323"/>
      <c r="D16" s="323"/>
      <c r="E16" s="324"/>
      <c r="F16" s="325"/>
      <c r="G16" s="326"/>
      <c r="H16" s="327"/>
      <c r="I16" s="327"/>
      <c r="J16" s="328"/>
      <c r="K16" s="329">
        <f t="shared" si="4"/>
        <v>0</v>
      </c>
      <c r="L16" s="330">
        <f t="shared" si="5"/>
        <v>0</v>
      </c>
      <c r="M16" s="331">
        <f t="shared" si="6"/>
        <v>0</v>
      </c>
      <c r="N16" s="275" t="str">
        <f t="shared" si="7"/>
        <v/>
      </c>
      <c r="O16" s="271">
        <f t="shared" si="8"/>
        <v>0</v>
      </c>
      <c r="P16" s="270">
        <f t="shared" si="9"/>
        <v>0</v>
      </c>
      <c r="Q16" s="62">
        <f t="shared" si="10"/>
        <v>0</v>
      </c>
      <c r="R16" s="272" t="str">
        <f t="shared" si="11"/>
        <v/>
      </c>
      <c r="S16" s="267">
        <f t="shared" si="12"/>
        <v>0</v>
      </c>
      <c r="T16" s="101">
        <f t="shared" si="13"/>
        <v>0</v>
      </c>
      <c r="U16" s="122"/>
      <c r="V16" s="298"/>
      <c r="W16" s="131">
        <f t="shared" si="0"/>
        <v>0</v>
      </c>
      <c r="X16" s="62">
        <f t="shared" si="1"/>
        <v>0</v>
      </c>
      <c r="Y16" s="63" t="str">
        <f t="shared" si="2"/>
        <v/>
      </c>
      <c r="Z16" s="133">
        <f t="shared" si="14"/>
        <v>0</v>
      </c>
      <c r="AA16" s="139">
        <f t="shared" si="3"/>
        <v>0</v>
      </c>
      <c r="AB16" s="126"/>
      <c r="AC16" s="293"/>
      <c r="AD16" s="293"/>
      <c r="AF16" s="357">
        <f t="shared" si="15"/>
        <v>0</v>
      </c>
    </row>
    <row r="17" spans="1:32" s="22" customFormat="1" ht="24.75" customHeight="1" x14ac:dyDescent="0.2">
      <c r="A17" s="177">
        <v>14</v>
      </c>
      <c r="B17" s="323"/>
      <c r="C17" s="323"/>
      <c r="D17" s="323"/>
      <c r="E17" s="324"/>
      <c r="F17" s="325"/>
      <c r="G17" s="326"/>
      <c r="H17" s="327"/>
      <c r="I17" s="327"/>
      <c r="J17" s="328"/>
      <c r="K17" s="329">
        <f t="shared" si="4"/>
        <v>0</v>
      </c>
      <c r="L17" s="330">
        <f t="shared" si="5"/>
        <v>0</v>
      </c>
      <c r="M17" s="331">
        <f t="shared" si="6"/>
        <v>0</v>
      </c>
      <c r="N17" s="275" t="str">
        <f t="shared" si="7"/>
        <v/>
      </c>
      <c r="O17" s="271">
        <f t="shared" si="8"/>
        <v>0</v>
      </c>
      <c r="P17" s="270">
        <f t="shared" si="9"/>
        <v>0</v>
      </c>
      <c r="Q17" s="62">
        <f t="shared" si="10"/>
        <v>0</v>
      </c>
      <c r="R17" s="272" t="str">
        <f t="shared" si="11"/>
        <v/>
      </c>
      <c r="S17" s="267">
        <f t="shared" si="12"/>
        <v>0</v>
      </c>
      <c r="T17" s="101">
        <f t="shared" si="13"/>
        <v>0</v>
      </c>
      <c r="U17" s="122"/>
      <c r="V17" s="298"/>
      <c r="W17" s="131">
        <f t="shared" si="0"/>
        <v>0</v>
      </c>
      <c r="X17" s="62">
        <f t="shared" si="1"/>
        <v>0</v>
      </c>
      <c r="Y17" s="63" t="str">
        <f t="shared" si="2"/>
        <v/>
      </c>
      <c r="Z17" s="133">
        <f t="shared" si="14"/>
        <v>0</v>
      </c>
      <c r="AA17" s="139">
        <f t="shared" si="3"/>
        <v>0</v>
      </c>
      <c r="AB17" s="126"/>
      <c r="AC17" s="293"/>
      <c r="AD17" s="293"/>
      <c r="AF17" s="357">
        <f t="shared" si="15"/>
        <v>0</v>
      </c>
    </row>
    <row r="18" spans="1:32" s="22" customFormat="1" ht="24.75" customHeight="1" x14ac:dyDescent="0.2">
      <c r="A18" s="177">
        <v>15</v>
      </c>
      <c r="B18" s="323"/>
      <c r="C18" s="323"/>
      <c r="D18" s="323"/>
      <c r="E18" s="324"/>
      <c r="F18" s="325"/>
      <c r="G18" s="326"/>
      <c r="H18" s="327"/>
      <c r="I18" s="327"/>
      <c r="J18" s="328"/>
      <c r="K18" s="329">
        <f t="shared" si="4"/>
        <v>0</v>
      </c>
      <c r="L18" s="330">
        <f t="shared" si="5"/>
        <v>0</v>
      </c>
      <c r="M18" s="331">
        <f t="shared" si="6"/>
        <v>0</v>
      </c>
      <c r="N18" s="275" t="str">
        <f t="shared" si="7"/>
        <v/>
      </c>
      <c r="O18" s="271">
        <f t="shared" si="8"/>
        <v>0</v>
      </c>
      <c r="P18" s="270">
        <f t="shared" si="9"/>
        <v>0</v>
      </c>
      <c r="Q18" s="62">
        <f t="shared" si="10"/>
        <v>0</v>
      </c>
      <c r="R18" s="272" t="str">
        <f t="shared" si="11"/>
        <v/>
      </c>
      <c r="S18" s="267">
        <f t="shared" si="12"/>
        <v>0</v>
      </c>
      <c r="T18" s="101">
        <f t="shared" si="13"/>
        <v>0</v>
      </c>
      <c r="U18" s="122"/>
      <c r="V18" s="298"/>
      <c r="W18" s="131">
        <f t="shared" si="0"/>
        <v>0</v>
      </c>
      <c r="X18" s="62">
        <f t="shared" si="1"/>
        <v>0</v>
      </c>
      <c r="Y18" s="63" t="str">
        <f t="shared" si="2"/>
        <v/>
      </c>
      <c r="Z18" s="133">
        <f t="shared" si="14"/>
        <v>0</v>
      </c>
      <c r="AA18" s="139">
        <f t="shared" si="3"/>
        <v>0</v>
      </c>
      <c r="AB18" s="126"/>
      <c r="AC18" s="293"/>
      <c r="AD18" s="293"/>
      <c r="AF18" s="357">
        <f t="shared" si="15"/>
        <v>0</v>
      </c>
    </row>
    <row r="19" spans="1:32" s="22" customFormat="1" ht="24.75" customHeight="1" x14ac:dyDescent="0.2">
      <c r="A19" s="177">
        <v>16</v>
      </c>
      <c r="B19" s="323"/>
      <c r="C19" s="323"/>
      <c r="D19" s="323"/>
      <c r="E19" s="324"/>
      <c r="F19" s="325"/>
      <c r="G19" s="326"/>
      <c r="H19" s="327"/>
      <c r="I19" s="327"/>
      <c r="J19" s="328"/>
      <c r="K19" s="329">
        <f t="shared" si="4"/>
        <v>0</v>
      </c>
      <c r="L19" s="330">
        <f t="shared" si="5"/>
        <v>0</v>
      </c>
      <c r="M19" s="331">
        <f t="shared" si="6"/>
        <v>0</v>
      </c>
      <c r="N19" s="275" t="str">
        <f t="shared" si="7"/>
        <v/>
      </c>
      <c r="O19" s="271">
        <f t="shared" si="8"/>
        <v>0</v>
      </c>
      <c r="P19" s="270">
        <f t="shared" si="9"/>
        <v>0</v>
      </c>
      <c r="Q19" s="62">
        <f t="shared" si="10"/>
        <v>0</v>
      </c>
      <c r="R19" s="272" t="str">
        <f t="shared" si="11"/>
        <v/>
      </c>
      <c r="S19" s="267">
        <f t="shared" si="12"/>
        <v>0</v>
      </c>
      <c r="T19" s="101">
        <f t="shared" si="13"/>
        <v>0</v>
      </c>
      <c r="U19" s="122"/>
      <c r="V19" s="298"/>
      <c r="W19" s="131">
        <f>IF($AA$2&gt;0,(1-$AA$2)*P19,P19)</f>
        <v>0</v>
      </c>
      <c r="X19" s="62">
        <f t="shared" si="1"/>
        <v>0</v>
      </c>
      <c r="Y19" s="63" t="str">
        <f t="shared" si="2"/>
        <v/>
      </c>
      <c r="Z19" s="133">
        <f t="shared" si="14"/>
        <v>0</v>
      </c>
      <c r="AA19" s="139">
        <f t="shared" si="3"/>
        <v>0</v>
      </c>
      <c r="AB19" s="126"/>
      <c r="AC19" s="293"/>
      <c r="AD19" s="293"/>
      <c r="AF19" s="357">
        <f t="shared" si="15"/>
        <v>0</v>
      </c>
    </row>
    <row r="20" spans="1:32" s="22" customFormat="1" ht="24.75" customHeight="1" x14ac:dyDescent="0.2">
      <c r="A20" s="177">
        <v>17</v>
      </c>
      <c r="B20" s="323"/>
      <c r="C20" s="323"/>
      <c r="D20" s="323"/>
      <c r="E20" s="324"/>
      <c r="F20" s="325"/>
      <c r="G20" s="326"/>
      <c r="H20" s="327"/>
      <c r="I20" s="327"/>
      <c r="J20" s="328"/>
      <c r="K20" s="329">
        <f t="shared" si="4"/>
        <v>0</v>
      </c>
      <c r="L20" s="330">
        <f t="shared" si="5"/>
        <v>0</v>
      </c>
      <c r="M20" s="331">
        <f t="shared" si="6"/>
        <v>0</v>
      </c>
      <c r="N20" s="275" t="str">
        <f t="shared" si="7"/>
        <v/>
      </c>
      <c r="O20" s="271">
        <f t="shared" si="8"/>
        <v>0</v>
      </c>
      <c r="P20" s="270">
        <f t="shared" si="9"/>
        <v>0</v>
      </c>
      <c r="Q20" s="62">
        <f t="shared" si="10"/>
        <v>0</v>
      </c>
      <c r="R20" s="272" t="str">
        <f t="shared" si="11"/>
        <v/>
      </c>
      <c r="S20" s="267">
        <f t="shared" si="12"/>
        <v>0</v>
      </c>
      <c r="T20" s="101">
        <f t="shared" si="13"/>
        <v>0</v>
      </c>
      <c r="U20" s="122"/>
      <c r="V20" s="298"/>
      <c r="W20" s="131">
        <f t="shared" ref="W20:W83" si="16">IF($AA$2&gt;0,(1-$AA$2)*P20,P20)</f>
        <v>0</v>
      </c>
      <c r="X20" s="62">
        <f t="shared" si="1"/>
        <v>0</v>
      </c>
      <c r="Y20" s="63" t="str">
        <f t="shared" si="2"/>
        <v/>
      </c>
      <c r="Z20" s="133">
        <f t="shared" si="14"/>
        <v>0</v>
      </c>
      <c r="AA20" s="139">
        <f t="shared" si="3"/>
        <v>0</v>
      </c>
      <c r="AB20" s="126"/>
      <c r="AC20" s="293"/>
      <c r="AD20" s="293"/>
      <c r="AF20" s="357">
        <f t="shared" si="15"/>
        <v>0</v>
      </c>
    </row>
    <row r="21" spans="1:32" s="22" customFormat="1" ht="24.75" customHeight="1" x14ac:dyDescent="0.2">
      <c r="A21" s="177">
        <v>18</v>
      </c>
      <c r="B21" s="323"/>
      <c r="C21" s="323"/>
      <c r="D21" s="323"/>
      <c r="E21" s="324"/>
      <c r="F21" s="325"/>
      <c r="G21" s="326"/>
      <c r="H21" s="327"/>
      <c r="I21" s="327"/>
      <c r="J21" s="328"/>
      <c r="K21" s="329">
        <f t="shared" si="4"/>
        <v>0</v>
      </c>
      <c r="L21" s="330">
        <f t="shared" si="5"/>
        <v>0</v>
      </c>
      <c r="M21" s="331">
        <f t="shared" si="6"/>
        <v>0</v>
      </c>
      <c r="N21" s="275" t="str">
        <f t="shared" si="7"/>
        <v/>
      </c>
      <c r="O21" s="271">
        <f t="shared" si="8"/>
        <v>0</v>
      </c>
      <c r="P21" s="270">
        <f t="shared" si="9"/>
        <v>0</v>
      </c>
      <c r="Q21" s="62">
        <f t="shared" si="10"/>
        <v>0</v>
      </c>
      <c r="R21" s="272" t="str">
        <f t="shared" si="11"/>
        <v/>
      </c>
      <c r="S21" s="267">
        <f t="shared" si="12"/>
        <v>0</v>
      </c>
      <c r="T21" s="101">
        <f t="shared" si="13"/>
        <v>0</v>
      </c>
      <c r="U21" s="122"/>
      <c r="V21" s="298"/>
      <c r="W21" s="131">
        <f t="shared" si="16"/>
        <v>0</v>
      </c>
      <c r="X21" s="62">
        <f t="shared" si="1"/>
        <v>0</v>
      </c>
      <c r="Y21" s="63" t="str">
        <f t="shared" si="2"/>
        <v/>
      </c>
      <c r="Z21" s="133">
        <f t="shared" si="14"/>
        <v>0</v>
      </c>
      <c r="AA21" s="139">
        <f t="shared" si="3"/>
        <v>0</v>
      </c>
      <c r="AB21" s="126"/>
      <c r="AC21" s="293"/>
      <c r="AD21" s="293"/>
      <c r="AF21" s="357">
        <f t="shared" si="15"/>
        <v>0</v>
      </c>
    </row>
    <row r="22" spans="1:32" s="22" customFormat="1" ht="24.75" customHeight="1" x14ac:dyDescent="0.2">
      <c r="A22" s="177">
        <v>19</v>
      </c>
      <c r="B22" s="323"/>
      <c r="C22" s="323"/>
      <c r="D22" s="323"/>
      <c r="E22" s="324"/>
      <c r="F22" s="325"/>
      <c r="G22" s="326"/>
      <c r="H22" s="327"/>
      <c r="I22" s="327"/>
      <c r="J22" s="328"/>
      <c r="K22" s="329">
        <f t="shared" si="4"/>
        <v>0</v>
      </c>
      <c r="L22" s="330">
        <f t="shared" si="5"/>
        <v>0</v>
      </c>
      <c r="M22" s="331">
        <f t="shared" si="6"/>
        <v>0</v>
      </c>
      <c r="N22" s="275" t="str">
        <f t="shared" si="7"/>
        <v/>
      </c>
      <c r="O22" s="271">
        <f t="shared" si="8"/>
        <v>0</v>
      </c>
      <c r="P22" s="270">
        <f t="shared" si="9"/>
        <v>0</v>
      </c>
      <c r="Q22" s="62">
        <f t="shared" si="10"/>
        <v>0</v>
      </c>
      <c r="R22" s="272" t="str">
        <f t="shared" si="11"/>
        <v/>
      </c>
      <c r="S22" s="267">
        <f t="shared" si="12"/>
        <v>0</v>
      </c>
      <c r="T22" s="101">
        <f t="shared" si="13"/>
        <v>0</v>
      </c>
      <c r="U22" s="122"/>
      <c r="V22" s="298"/>
      <c r="W22" s="131">
        <f t="shared" si="16"/>
        <v>0</v>
      </c>
      <c r="X22" s="62">
        <f t="shared" si="1"/>
        <v>0</v>
      </c>
      <c r="Y22" s="63" t="str">
        <f t="shared" si="2"/>
        <v/>
      </c>
      <c r="Z22" s="133">
        <f t="shared" si="14"/>
        <v>0</v>
      </c>
      <c r="AA22" s="139">
        <f t="shared" si="3"/>
        <v>0</v>
      </c>
      <c r="AB22" s="126"/>
      <c r="AC22" s="293"/>
      <c r="AD22" s="293"/>
      <c r="AF22" s="357">
        <f t="shared" si="15"/>
        <v>0</v>
      </c>
    </row>
    <row r="23" spans="1:32" s="22" customFormat="1" ht="24.75" customHeight="1" x14ac:dyDescent="0.2">
      <c r="A23" s="177">
        <v>20</v>
      </c>
      <c r="B23" s="323"/>
      <c r="C23" s="323"/>
      <c r="D23" s="323"/>
      <c r="E23" s="324"/>
      <c r="F23" s="325"/>
      <c r="G23" s="326"/>
      <c r="H23" s="327"/>
      <c r="I23" s="327"/>
      <c r="J23" s="328"/>
      <c r="K23" s="329">
        <f t="shared" si="4"/>
        <v>0</v>
      </c>
      <c r="L23" s="330">
        <f t="shared" si="5"/>
        <v>0</v>
      </c>
      <c r="M23" s="331">
        <f t="shared" si="6"/>
        <v>0</v>
      </c>
      <c r="N23" s="275" t="str">
        <f t="shared" si="7"/>
        <v/>
      </c>
      <c r="O23" s="271">
        <f t="shared" si="8"/>
        <v>0</v>
      </c>
      <c r="P23" s="270">
        <f t="shared" si="9"/>
        <v>0</v>
      </c>
      <c r="Q23" s="62">
        <f t="shared" si="10"/>
        <v>0</v>
      </c>
      <c r="R23" s="272" t="str">
        <f t="shared" si="11"/>
        <v/>
      </c>
      <c r="S23" s="267">
        <f t="shared" si="12"/>
        <v>0</v>
      </c>
      <c r="T23" s="101">
        <f t="shared" si="13"/>
        <v>0</v>
      </c>
      <c r="U23" s="122"/>
      <c r="V23" s="298"/>
      <c r="W23" s="131">
        <f t="shared" si="16"/>
        <v>0</v>
      </c>
      <c r="X23" s="62">
        <f t="shared" si="1"/>
        <v>0</v>
      </c>
      <c r="Y23" s="63" t="str">
        <f t="shared" si="2"/>
        <v/>
      </c>
      <c r="Z23" s="133">
        <f t="shared" si="14"/>
        <v>0</v>
      </c>
      <c r="AA23" s="139">
        <f t="shared" si="3"/>
        <v>0</v>
      </c>
      <c r="AB23" s="126"/>
      <c r="AC23" s="293"/>
      <c r="AD23" s="293"/>
      <c r="AF23" s="357">
        <f t="shared" si="15"/>
        <v>0</v>
      </c>
    </row>
    <row r="24" spans="1:32" s="22" customFormat="1" ht="24.75" customHeight="1" x14ac:dyDescent="0.2">
      <c r="A24" s="177">
        <v>21</v>
      </c>
      <c r="B24" s="323"/>
      <c r="C24" s="323"/>
      <c r="D24" s="323"/>
      <c r="E24" s="324"/>
      <c r="F24" s="325"/>
      <c r="G24" s="326"/>
      <c r="H24" s="327"/>
      <c r="I24" s="327"/>
      <c r="J24" s="328"/>
      <c r="K24" s="329">
        <f t="shared" si="4"/>
        <v>0</v>
      </c>
      <c r="L24" s="330">
        <f t="shared" si="5"/>
        <v>0</v>
      </c>
      <c r="M24" s="331">
        <f t="shared" si="6"/>
        <v>0</v>
      </c>
      <c r="N24" s="275" t="str">
        <f t="shared" si="7"/>
        <v/>
      </c>
      <c r="O24" s="271">
        <f t="shared" si="8"/>
        <v>0</v>
      </c>
      <c r="P24" s="270">
        <f t="shared" si="9"/>
        <v>0</v>
      </c>
      <c r="Q24" s="62">
        <f t="shared" si="10"/>
        <v>0</v>
      </c>
      <c r="R24" s="272" t="str">
        <f t="shared" si="11"/>
        <v/>
      </c>
      <c r="S24" s="267">
        <f t="shared" si="12"/>
        <v>0</v>
      </c>
      <c r="T24" s="101">
        <f t="shared" si="13"/>
        <v>0</v>
      </c>
      <c r="U24" s="122"/>
      <c r="V24" s="298"/>
      <c r="W24" s="131">
        <f t="shared" si="16"/>
        <v>0</v>
      </c>
      <c r="X24" s="62">
        <f t="shared" si="1"/>
        <v>0</v>
      </c>
      <c r="Y24" s="63" t="str">
        <f t="shared" si="2"/>
        <v/>
      </c>
      <c r="Z24" s="133">
        <f t="shared" si="14"/>
        <v>0</v>
      </c>
      <c r="AA24" s="139">
        <f t="shared" si="3"/>
        <v>0</v>
      </c>
      <c r="AB24" s="126"/>
      <c r="AC24" s="293"/>
      <c r="AD24" s="293"/>
      <c r="AF24" s="357">
        <f t="shared" si="15"/>
        <v>0</v>
      </c>
    </row>
    <row r="25" spans="1:32" s="22" customFormat="1" ht="24.75" customHeight="1" x14ac:dyDescent="0.2">
      <c r="A25" s="177">
        <v>22</v>
      </c>
      <c r="B25" s="323"/>
      <c r="C25" s="323"/>
      <c r="D25" s="323"/>
      <c r="E25" s="324"/>
      <c r="F25" s="325"/>
      <c r="G25" s="326"/>
      <c r="H25" s="327"/>
      <c r="I25" s="327"/>
      <c r="J25" s="328"/>
      <c r="K25" s="329">
        <f t="shared" si="4"/>
        <v>0</v>
      </c>
      <c r="L25" s="330">
        <f t="shared" si="5"/>
        <v>0</v>
      </c>
      <c r="M25" s="331">
        <f t="shared" si="6"/>
        <v>0</v>
      </c>
      <c r="N25" s="275" t="str">
        <f t="shared" si="7"/>
        <v/>
      </c>
      <c r="O25" s="271">
        <f t="shared" si="8"/>
        <v>0</v>
      </c>
      <c r="P25" s="270">
        <f t="shared" si="9"/>
        <v>0</v>
      </c>
      <c r="Q25" s="62">
        <f t="shared" si="10"/>
        <v>0</v>
      </c>
      <c r="R25" s="272" t="str">
        <f t="shared" si="11"/>
        <v/>
      </c>
      <c r="S25" s="267">
        <f t="shared" si="12"/>
        <v>0</v>
      </c>
      <c r="T25" s="101">
        <f t="shared" si="13"/>
        <v>0</v>
      </c>
      <c r="U25" s="122"/>
      <c r="V25" s="298"/>
      <c r="W25" s="131">
        <f t="shared" si="16"/>
        <v>0</v>
      </c>
      <c r="X25" s="62">
        <f t="shared" si="1"/>
        <v>0</v>
      </c>
      <c r="Y25" s="63" t="str">
        <f t="shared" si="2"/>
        <v/>
      </c>
      <c r="Z25" s="133">
        <f t="shared" si="14"/>
        <v>0</v>
      </c>
      <c r="AA25" s="139">
        <f t="shared" si="3"/>
        <v>0</v>
      </c>
      <c r="AB25" s="126"/>
      <c r="AC25" s="293"/>
      <c r="AD25" s="293"/>
      <c r="AF25" s="357">
        <f t="shared" si="15"/>
        <v>0</v>
      </c>
    </row>
    <row r="26" spans="1:32" s="22" customFormat="1" ht="24.75" customHeight="1" x14ac:dyDescent="0.2">
      <c r="A26" s="177">
        <v>23</v>
      </c>
      <c r="B26" s="323"/>
      <c r="C26" s="323"/>
      <c r="D26" s="323"/>
      <c r="E26" s="324"/>
      <c r="F26" s="325"/>
      <c r="G26" s="326"/>
      <c r="H26" s="327"/>
      <c r="I26" s="327"/>
      <c r="J26" s="328"/>
      <c r="K26" s="329">
        <f t="shared" si="4"/>
        <v>0</v>
      </c>
      <c r="L26" s="330">
        <f t="shared" si="5"/>
        <v>0</v>
      </c>
      <c r="M26" s="331">
        <f t="shared" si="6"/>
        <v>0</v>
      </c>
      <c r="N26" s="275" t="str">
        <f t="shared" si="7"/>
        <v/>
      </c>
      <c r="O26" s="271">
        <f t="shared" si="8"/>
        <v>0</v>
      </c>
      <c r="P26" s="270">
        <f t="shared" si="9"/>
        <v>0</v>
      </c>
      <c r="Q26" s="62">
        <f t="shared" si="10"/>
        <v>0</v>
      </c>
      <c r="R26" s="272" t="str">
        <f t="shared" si="11"/>
        <v/>
      </c>
      <c r="S26" s="267">
        <f t="shared" si="12"/>
        <v>0</v>
      </c>
      <c r="T26" s="101">
        <f t="shared" si="13"/>
        <v>0</v>
      </c>
      <c r="U26" s="122"/>
      <c r="V26" s="298"/>
      <c r="W26" s="131">
        <f t="shared" si="16"/>
        <v>0</v>
      </c>
      <c r="X26" s="62">
        <f t="shared" si="1"/>
        <v>0</v>
      </c>
      <c r="Y26" s="63" t="str">
        <f t="shared" si="2"/>
        <v/>
      </c>
      <c r="Z26" s="133">
        <f t="shared" si="14"/>
        <v>0</v>
      </c>
      <c r="AA26" s="139">
        <f t="shared" si="3"/>
        <v>0</v>
      </c>
      <c r="AB26" s="126"/>
      <c r="AC26" s="293"/>
      <c r="AD26" s="293"/>
      <c r="AF26" s="357">
        <f t="shared" si="15"/>
        <v>0</v>
      </c>
    </row>
    <row r="27" spans="1:32" s="22" customFormat="1" ht="24.75" customHeight="1" x14ac:dyDescent="0.2">
      <c r="A27" s="177">
        <v>24</v>
      </c>
      <c r="B27" s="323"/>
      <c r="C27" s="323"/>
      <c r="D27" s="323"/>
      <c r="E27" s="324"/>
      <c r="F27" s="325"/>
      <c r="G27" s="326"/>
      <c r="H27" s="327"/>
      <c r="I27" s="327"/>
      <c r="J27" s="328"/>
      <c r="K27" s="329">
        <f t="shared" si="4"/>
        <v>0</v>
      </c>
      <c r="L27" s="330">
        <f t="shared" si="5"/>
        <v>0</v>
      </c>
      <c r="M27" s="331">
        <f t="shared" si="6"/>
        <v>0</v>
      </c>
      <c r="N27" s="275" t="str">
        <f t="shared" si="7"/>
        <v/>
      </c>
      <c r="O27" s="271">
        <f t="shared" si="8"/>
        <v>0</v>
      </c>
      <c r="P27" s="270">
        <f t="shared" si="9"/>
        <v>0</v>
      </c>
      <c r="Q27" s="62">
        <f t="shared" si="10"/>
        <v>0</v>
      </c>
      <c r="R27" s="272" t="str">
        <f t="shared" si="11"/>
        <v/>
      </c>
      <c r="S27" s="267">
        <f t="shared" si="12"/>
        <v>0</v>
      </c>
      <c r="T27" s="101">
        <f t="shared" si="13"/>
        <v>0</v>
      </c>
      <c r="U27" s="122"/>
      <c r="V27" s="298"/>
      <c r="W27" s="131">
        <f t="shared" si="16"/>
        <v>0</v>
      </c>
      <c r="X27" s="62">
        <f t="shared" si="1"/>
        <v>0</v>
      </c>
      <c r="Y27" s="63" t="str">
        <f t="shared" si="2"/>
        <v/>
      </c>
      <c r="Z27" s="133">
        <f t="shared" si="14"/>
        <v>0</v>
      </c>
      <c r="AA27" s="139">
        <f t="shared" si="3"/>
        <v>0</v>
      </c>
      <c r="AB27" s="126"/>
      <c r="AC27" s="293"/>
      <c r="AD27" s="293"/>
      <c r="AF27" s="357">
        <f t="shared" si="15"/>
        <v>0</v>
      </c>
    </row>
    <row r="28" spans="1:32" s="22" customFormat="1" ht="24.75" customHeight="1" x14ac:dyDescent="0.2">
      <c r="A28" s="177">
        <v>25</v>
      </c>
      <c r="B28" s="323"/>
      <c r="C28" s="323"/>
      <c r="D28" s="323"/>
      <c r="E28" s="324"/>
      <c r="F28" s="325"/>
      <c r="G28" s="326"/>
      <c r="H28" s="327"/>
      <c r="I28" s="327"/>
      <c r="J28" s="328"/>
      <c r="K28" s="329">
        <f t="shared" si="4"/>
        <v>0</v>
      </c>
      <c r="L28" s="330">
        <f t="shared" si="5"/>
        <v>0</v>
      </c>
      <c r="M28" s="331">
        <f t="shared" si="6"/>
        <v>0</v>
      </c>
      <c r="N28" s="275" t="str">
        <f t="shared" si="7"/>
        <v/>
      </c>
      <c r="O28" s="271">
        <f t="shared" si="8"/>
        <v>0</v>
      </c>
      <c r="P28" s="270">
        <f t="shared" si="9"/>
        <v>0</v>
      </c>
      <c r="Q28" s="62">
        <f t="shared" si="10"/>
        <v>0</v>
      </c>
      <c r="R28" s="272" t="str">
        <f t="shared" si="11"/>
        <v/>
      </c>
      <c r="S28" s="267">
        <f t="shared" si="12"/>
        <v>0</v>
      </c>
      <c r="T28" s="101">
        <f t="shared" si="13"/>
        <v>0</v>
      </c>
      <c r="U28" s="122"/>
      <c r="V28" s="298"/>
      <c r="W28" s="131">
        <f t="shared" si="16"/>
        <v>0</v>
      </c>
      <c r="X28" s="62">
        <f t="shared" si="1"/>
        <v>0</v>
      </c>
      <c r="Y28" s="63" t="str">
        <f t="shared" si="2"/>
        <v/>
      </c>
      <c r="Z28" s="133">
        <f t="shared" si="14"/>
        <v>0</v>
      </c>
      <c r="AA28" s="139">
        <f t="shared" si="3"/>
        <v>0</v>
      </c>
      <c r="AB28" s="126"/>
      <c r="AC28" s="293"/>
      <c r="AD28" s="293"/>
      <c r="AF28" s="357">
        <f t="shared" si="15"/>
        <v>0</v>
      </c>
    </row>
    <row r="29" spans="1:32" s="22" customFormat="1" ht="24.75" customHeight="1" x14ac:dyDescent="0.2">
      <c r="A29" s="177">
        <v>26</v>
      </c>
      <c r="B29" s="323"/>
      <c r="C29" s="323"/>
      <c r="D29" s="323"/>
      <c r="E29" s="324"/>
      <c r="F29" s="325"/>
      <c r="G29" s="326"/>
      <c r="H29" s="327"/>
      <c r="I29" s="327"/>
      <c r="J29" s="328"/>
      <c r="K29" s="329">
        <f t="shared" si="4"/>
        <v>0</v>
      </c>
      <c r="L29" s="330">
        <f t="shared" si="5"/>
        <v>0</v>
      </c>
      <c r="M29" s="331">
        <f t="shared" si="6"/>
        <v>0</v>
      </c>
      <c r="N29" s="275" t="str">
        <f t="shared" si="7"/>
        <v/>
      </c>
      <c r="O29" s="271">
        <f t="shared" si="8"/>
        <v>0</v>
      </c>
      <c r="P29" s="270">
        <f t="shared" si="9"/>
        <v>0</v>
      </c>
      <c r="Q29" s="62">
        <f t="shared" si="10"/>
        <v>0</v>
      </c>
      <c r="R29" s="272" t="str">
        <f t="shared" si="11"/>
        <v/>
      </c>
      <c r="S29" s="267">
        <f t="shared" si="12"/>
        <v>0</v>
      </c>
      <c r="T29" s="101">
        <f t="shared" si="13"/>
        <v>0</v>
      </c>
      <c r="U29" s="122"/>
      <c r="V29" s="298"/>
      <c r="W29" s="131">
        <f t="shared" si="16"/>
        <v>0</v>
      </c>
      <c r="X29" s="62">
        <f t="shared" si="1"/>
        <v>0</v>
      </c>
      <c r="Y29" s="63" t="str">
        <f t="shared" si="2"/>
        <v/>
      </c>
      <c r="Z29" s="133">
        <f t="shared" si="14"/>
        <v>0</v>
      </c>
      <c r="AA29" s="139">
        <f t="shared" si="3"/>
        <v>0</v>
      </c>
      <c r="AB29" s="126"/>
      <c r="AC29" s="293"/>
      <c r="AD29" s="293"/>
      <c r="AF29" s="357">
        <f t="shared" si="15"/>
        <v>0</v>
      </c>
    </row>
    <row r="30" spans="1:32" s="22" customFormat="1" ht="24.75" customHeight="1" x14ac:dyDescent="0.2">
      <c r="A30" s="177">
        <v>27</v>
      </c>
      <c r="B30" s="323"/>
      <c r="C30" s="323"/>
      <c r="D30" s="323"/>
      <c r="E30" s="324"/>
      <c r="F30" s="325"/>
      <c r="G30" s="326"/>
      <c r="H30" s="327"/>
      <c r="I30" s="327"/>
      <c r="J30" s="328"/>
      <c r="K30" s="329">
        <f t="shared" si="4"/>
        <v>0</v>
      </c>
      <c r="L30" s="330">
        <f t="shared" si="5"/>
        <v>0</v>
      </c>
      <c r="M30" s="331">
        <f t="shared" si="6"/>
        <v>0</v>
      </c>
      <c r="N30" s="275" t="str">
        <f t="shared" si="7"/>
        <v/>
      </c>
      <c r="O30" s="271">
        <f t="shared" si="8"/>
        <v>0</v>
      </c>
      <c r="P30" s="270">
        <f t="shared" si="9"/>
        <v>0</v>
      </c>
      <c r="Q30" s="62">
        <f t="shared" si="10"/>
        <v>0</v>
      </c>
      <c r="R30" s="272" t="str">
        <f t="shared" si="11"/>
        <v/>
      </c>
      <c r="S30" s="267">
        <f t="shared" si="12"/>
        <v>0</v>
      </c>
      <c r="T30" s="101">
        <f t="shared" si="13"/>
        <v>0</v>
      </c>
      <c r="U30" s="122"/>
      <c r="V30" s="298"/>
      <c r="W30" s="131">
        <f t="shared" si="16"/>
        <v>0</v>
      </c>
      <c r="X30" s="62">
        <f t="shared" si="1"/>
        <v>0</v>
      </c>
      <c r="Y30" s="63" t="str">
        <f t="shared" si="2"/>
        <v/>
      </c>
      <c r="Z30" s="133">
        <f t="shared" si="14"/>
        <v>0</v>
      </c>
      <c r="AA30" s="139">
        <f t="shared" si="3"/>
        <v>0</v>
      </c>
      <c r="AB30" s="126"/>
      <c r="AC30" s="293"/>
      <c r="AD30" s="293"/>
      <c r="AF30" s="357">
        <f t="shared" si="15"/>
        <v>0</v>
      </c>
    </row>
    <row r="31" spans="1:32" s="22" customFormat="1" ht="24.75" customHeight="1" x14ac:dyDescent="0.2">
      <c r="A31" s="177">
        <v>28</v>
      </c>
      <c r="B31" s="323"/>
      <c r="C31" s="323"/>
      <c r="D31" s="323"/>
      <c r="E31" s="324"/>
      <c r="F31" s="325"/>
      <c r="G31" s="326"/>
      <c r="H31" s="327"/>
      <c r="I31" s="327"/>
      <c r="J31" s="328"/>
      <c r="K31" s="329">
        <f t="shared" si="4"/>
        <v>0</v>
      </c>
      <c r="L31" s="330">
        <f t="shared" si="5"/>
        <v>0</v>
      </c>
      <c r="M31" s="331">
        <f t="shared" si="6"/>
        <v>0</v>
      </c>
      <c r="N31" s="275" t="str">
        <f t="shared" si="7"/>
        <v/>
      </c>
      <c r="O31" s="271">
        <f t="shared" si="8"/>
        <v>0</v>
      </c>
      <c r="P31" s="270">
        <f t="shared" si="9"/>
        <v>0</v>
      </c>
      <c r="Q31" s="62">
        <f t="shared" si="10"/>
        <v>0</v>
      </c>
      <c r="R31" s="272" t="str">
        <f t="shared" si="11"/>
        <v/>
      </c>
      <c r="S31" s="267">
        <f t="shared" si="12"/>
        <v>0</v>
      </c>
      <c r="T31" s="101">
        <f t="shared" si="13"/>
        <v>0</v>
      </c>
      <c r="U31" s="122"/>
      <c r="V31" s="298"/>
      <c r="W31" s="131">
        <f t="shared" si="16"/>
        <v>0</v>
      </c>
      <c r="X31" s="62">
        <f t="shared" si="1"/>
        <v>0</v>
      </c>
      <c r="Y31" s="63" t="str">
        <f t="shared" si="2"/>
        <v/>
      </c>
      <c r="Z31" s="133">
        <f t="shared" si="14"/>
        <v>0</v>
      </c>
      <c r="AA31" s="139">
        <f t="shared" si="3"/>
        <v>0</v>
      </c>
      <c r="AB31" s="126"/>
      <c r="AC31" s="293"/>
      <c r="AD31" s="293"/>
      <c r="AF31" s="357">
        <f t="shared" si="15"/>
        <v>0</v>
      </c>
    </row>
    <row r="32" spans="1:32" s="22" customFormat="1" ht="24.75" customHeight="1" x14ac:dyDescent="0.2">
      <c r="A32" s="177">
        <v>29</v>
      </c>
      <c r="B32" s="323"/>
      <c r="C32" s="323"/>
      <c r="D32" s="323"/>
      <c r="E32" s="324"/>
      <c r="F32" s="325"/>
      <c r="G32" s="326"/>
      <c r="H32" s="327"/>
      <c r="I32" s="327"/>
      <c r="J32" s="328"/>
      <c r="K32" s="329">
        <f t="shared" si="4"/>
        <v>0</v>
      </c>
      <c r="L32" s="330">
        <f t="shared" si="5"/>
        <v>0</v>
      </c>
      <c r="M32" s="331">
        <f t="shared" si="6"/>
        <v>0</v>
      </c>
      <c r="N32" s="275" t="str">
        <f t="shared" si="7"/>
        <v/>
      </c>
      <c r="O32" s="271">
        <f t="shared" si="8"/>
        <v>0</v>
      </c>
      <c r="P32" s="270">
        <f t="shared" si="9"/>
        <v>0</v>
      </c>
      <c r="Q32" s="62">
        <f t="shared" si="10"/>
        <v>0</v>
      </c>
      <c r="R32" s="272" t="str">
        <f t="shared" si="11"/>
        <v/>
      </c>
      <c r="S32" s="267">
        <f t="shared" si="12"/>
        <v>0</v>
      </c>
      <c r="T32" s="101">
        <f t="shared" si="13"/>
        <v>0</v>
      </c>
      <c r="U32" s="122"/>
      <c r="V32" s="298"/>
      <c r="W32" s="131">
        <f t="shared" si="16"/>
        <v>0</v>
      </c>
      <c r="X32" s="62">
        <f t="shared" si="1"/>
        <v>0</v>
      </c>
      <c r="Y32" s="63" t="str">
        <f t="shared" si="2"/>
        <v/>
      </c>
      <c r="Z32" s="133">
        <f t="shared" si="14"/>
        <v>0</v>
      </c>
      <c r="AA32" s="139">
        <f t="shared" si="3"/>
        <v>0</v>
      </c>
      <c r="AB32" s="126"/>
      <c r="AC32" s="293"/>
      <c r="AD32" s="293"/>
      <c r="AF32" s="357">
        <f t="shared" si="15"/>
        <v>0</v>
      </c>
    </row>
    <row r="33" spans="1:32" s="22" customFormat="1" ht="24.75" customHeight="1" x14ac:dyDescent="0.2">
      <c r="A33" s="177">
        <v>30</v>
      </c>
      <c r="B33" s="323"/>
      <c r="C33" s="323"/>
      <c r="D33" s="323"/>
      <c r="E33" s="324"/>
      <c r="F33" s="325"/>
      <c r="G33" s="326"/>
      <c r="H33" s="327"/>
      <c r="I33" s="327"/>
      <c r="J33" s="328"/>
      <c r="K33" s="329">
        <f t="shared" si="4"/>
        <v>0</v>
      </c>
      <c r="L33" s="330">
        <f t="shared" si="5"/>
        <v>0</v>
      </c>
      <c r="M33" s="331">
        <f t="shared" si="6"/>
        <v>0</v>
      </c>
      <c r="N33" s="275" t="str">
        <f t="shared" si="7"/>
        <v/>
      </c>
      <c r="O33" s="271">
        <f t="shared" si="8"/>
        <v>0</v>
      </c>
      <c r="P33" s="270">
        <f t="shared" si="9"/>
        <v>0</v>
      </c>
      <c r="Q33" s="62">
        <f t="shared" si="10"/>
        <v>0</v>
      </c>
      <c r="R33" s="272" t="str">
        <f t="shared" si="11"/>
        <v/>
      </c>
      <c r="S33" s="267">
        <f t="shared" si="12"/>
        <v>0</v>
      </c>
      <c r="T33" s="101">
        <f t="shared" si="13"/>
        <v>0</v>
      </c>
      <c r="U33" s="122"/>
      <c r="V33" s="298"/>
      <c r="W33" s="131">
        <f t="shared" si="16"/>
        <v>0</v>
      </c>
      <c r="X33" s="62">
        <f t="shared" si="1"/>
        <v>0</v>
      </c>
      <c r="Y33" s="63" t="str">
        <f t="shared" si="2"/>
        <v/>
      </c>
      <c r="Z33" s="133">
        <f t="shared" si="14"/>
        <v>0</v>
      </c>
      <c r="AA33" s="139">
        <f t="shared" si="3"/>
        <v>0</v>
      </c>
      <c r="AB33" s="126"/>
      <c r="AC33" s="293"/>
      <c r="AD33" s="293"/>
      <c r="AF33" s="357">
        <f t="shared" si="15"/>
        <v>0</v>
      </c>
    </row>
    <row r="34" spans="1:32" s="22" customFormat="1" ht="24.75" customHeight="1" x14ac:dyDescent="0.2">
      <c r="A34" s="177">
        <v>31</v>
      </c>
      <c r="B34" s="323"/>
      <c r="C34" s="323"/>
      <c r="D34" s="323"/>
      <c r="E34" s="324"/>
      <c r="F34" s="325"/>
      <c r="G34" s="326"/>
      <c r="H34" s="327"/>
      <c r="I34" s="327"/>
      <c r="J34" s="328"/>
      <c r="K34" s="329">
        <f t="shared" si="4"/>
        <v>0</v>
      </c>
      <c r="L34" s="330">
        <f t="shared" si="5"/>
        <v>0</v>
      </c>
      <c r="M34" s="331">
        <f t="shared" si="6"/>
        <v>0</v>
      </c>
      <c r="N34" s="275" t="str">
        <f t="shared" si="7"/>
        <v/>
      </c>
      <c r="O34" s="271">
        <f t="shared" si="8"/>
        <v>0</v>
      </c>
      <c r="P34" s="270">
        <f t="shared" si="9"/>
        <v>0</v>
      </c>
      <c r="Q34" s="62">
        <f t="shared" si="10"/>
        <v>0</v>
      </c>
      <c r="R34" s="272" t="str">
        <f t="shared" si="11"/>
        <v/>
      </c>
      <c r="S34" s="267">
        <f t="shared" si="12"/>
        <v>0</v>
      </c>
      <c r="T34" s="101">
        <f t="shared" si="13"/>
        <v>0</v>
      </c>
      <c r="U34" s="122"/>
      <c r="V34" s="298"/>
      <c r="W34" s="131">
        <f t="shared" si="16"/>
        <v>0</v>
      </c>
      <c r="X34" s="62">
        <f t="shared" si="1"/>
        <v>0</v>
      </c>
      <c r="Y34" s="63" t="str">
        <f t="shared" si="2"/>
        <v/>
      </c>
      <c r="Z34" s="133">
        <f t="shared" si="14"/>
        <v>0</v>
      </c>
      <c r="AA34" s="139">
        <f t="shared" si="3"/>
        <v>0</v>
      </c>
      <c r="AB34" s="126"/>
      <c r="AC34" s="293"/>
      <c r="AD34" s="293"/>
      <c r="AF34" s="357">
        <f t="shared" si="15"/>
        <v>0</v>
      </c>
    </row>
    <row r="35" spans="1:32" s="22" customFormat="1" ht="24.75" customHeight="1" x14ac:dyDescent="0.2">
      <c r="A35" s="177">
        <v>32</v>
      </c>
      <c r="B35" s="323"/>
      <c r="C35" s="323"/>
      <c r="D35" s="323"/>
      <c r="E35" s="324"/>
      <c r="F35" s="325"/>
      <c r="G35" s="326"/>
      <c r="H35" s="327"/>
      <c r="I35" s="327"/>
      <c r="J35" s="328"/>
      <c r="K35" s="329">
        <f t="shared" si="4"/>
        <v>0</v>
      </c>
      <c r="L35" s="330">
        <f t="shared" si="5"/>
        <v>0</v>
      </c>
      <c r="M35" s="331">
        <f t="shared" si="6"/>
        <v>0</v>
      </c>
      <c r="N35" s="275" t="str">
        <f t="shared" si="7"/>
        <v/>
      </c>
      <c r="O35" s="271">
        <f t="shared" si="8"/>
        <v>0</v>
      </c>
      <c r="P35" s="270">
        <f t="shared" si="9"/>
        <v>0</v>
      </c>
      <c r="Q35" s="62">
        <f t="shared" si="10"/>
        <v>0</v>
      </c>
      <c r="R35" s="272" t="str">
        <f t="shared" si="11"/>
        <v/>
      </c>
      <c r="S35" s="267">
        <f t="shared" si="12"/>
        <v>0</v>
      </c>
      <c r="T35" s="101">
        <f t="shared" si="13"/>
        <v>0</v>
      </c>
      <c r="U35" s="122"/>
      <c r="V35" s="298"/>
      <c r="W35" s="131">
        <f t="shared" si="16"/>
        <v>0</v>
      </c>
      <c r="X35" s="62">
        <f t="shared" si="1"/>
        <v>0</v>
      </c>
      <c r="Y35" s="63" t="str">
        <f t="shared" si="2"/>
        <v/>
      </c>
      <c r="Z35" s="133">
        <f t="shared" si="14"/>
        <v>0</v>
      </c>
      <c r="AA35" s="139">
        <f t="shared" si="3"/>
        <v>0</v>
      </c>
      <c r="AB35" s="126"/>
      <c r="AC35" s="293"/>
      <c r="AD35" s="293"/>
      <c r="AF35" s="357">
        <f t="shared" si="15"/>
        <v>0</v>
      </c>
    </row>
    <row r="36" spans="1:32" s="22" customFormat="1" ht="24.75" customHeight="1" x14ac:dyDescent="0.2">
      <c r="A36" s="177">
        <v>33</v>
      </c>
      <c r="B36" s="323"/>
      <c r="C36" s="323"/>
      <c r="D36" s="323"/>
      <c r="E36" s="324"/>
      <c r="F36" s="325"/>
      <c r="G36" s="326"/>
      <c r="H36" s="327"/>
      <c r="I36" s="327"/>
      <c r="J36" s="328"/>
      <c r="K36" s="329">
        <f t="shared" si="4"/>
        <v>0</v>
      </c>
      <c r="L36" s="330">
        <f t="shared" si="5"/>
        <v>0</v>
      </c>
      <c r="M36" s="331">
        <f t="shared" si="6"/>
        <v>0</v>
      </c>
      <c r="N36" s="275" t="str">
        <f t="shared" si="7"/>
        <v/>
      </c>
      <c r="O36" s="271">
        <f t="shared" si="8"/>
        <v>0</v>
      </c>
      <c r="P36" s="270">
        <f t="shared" si="9"/>
        <v>0</v>
      </c>
      <c r="Q36" s="62">
        <f t="shared" si="10"/>
        <v>0</v>
      </c>
      <c r="R36" s="272" t="str">
        <f t="shared" si="11"/>
        <v/>
      </c>
      <c r="S36" s="267">
        <f t="shared" si="12"/>
        <v>0</v>
      </c>
      <c r="T36" s="101">
        <f t="shared" si="13"/>
        <v>0</v>
      </c>
      <c r="U36" s="122"/>
      <c r="V36" s="298"/>
      <c r="W36" s="131">
        <f t="shared" si="16"/>
        <v>0</v>
      </c>
      <c r="X36" s="62">
        <f t="shared" si="1"/>
        <v>0</v>
      </c>
      <c r="Y36" s="63" t="str">
        <f t="shared" si="2"/>
        <v/>
      </c>
      <c r="Z36" s="133">
        <f t="shared" si="14"/>
        <v>0</v>
      </c>
      <c r="AA36" s="139">
        <f t="shared" si="3"/>
        <v>0</v>
      </c>
      <c r="AB36" s="126"/>
      <c r="AC36" s="293"/>
      <c r="AD36" s="293"/>
      <c r="AF36" s="357">
        <f t="shared" si="15"/>
        <v>0</v>
      </c>
    </row>
    <row r="37" spans="1:32" s="22" customFormat="1" ht="24.75" customHeight="1" x14ac:dyDescent="0.2">
      <c r="A37" s="177">
        <v>34</v>
      </c>
      <c r="B37" s="323"/>
      <c r="C37" s="323"/>
      <c r="D37" s="323"/>
      <c r="E37" s="324"/>
      <c r="F37" s="325"/>
      <c r="G37" s="326"/>
      <c r="H37" s="327"/>
      <c r="I37" s="327"/>
      <c r="J37" s="328"/>
      <c r="K37" s="329">
        <f t="shared" si="4"/>
        <v>0</v>
      </c>
      <c r="L37" s="330">
        <f t="shared" si="5"/>
        <v>0</v>
      </c>
      <c r="M37" s="331">
        <f t="shared" si="6"/>
        <v>0</v>
      </c>
      <c r="N37" s="275" t="str">
        <f t="shared" si="7"/>
        <v/>
      </c>
      <c r="O37" s="271">
        <f t="shared" si="8"/>
        <v>0</v>
      </c>
      <c r="P37" s="270">
        <f t="shared" si="9"/>
        <v>0</v>
      </c>
      <c r="Q37" s="62">
        <f t="shared" si="10"/>
        <v>0</v>
      </c>
      <c r="R37" s="272" t="str">
        <f t="shared" si="11"/>
        <v/>
      </c>
      <c r="S37" s="267">
        <f t="shared" si="12"/>
        <v>0</v>
      </c>
      <c r="T37" s="101">
        <f t="shared" si="13"/>
        <v>0</v>
      </c>
      <c r="U37" s="122"/>
      <c r="V37" s="298"/>
      <c r="W37" s="131">
        <f t="shared" si="16"/>
        <v>0</v>
      </c>
      <c r="X37" s="62">
        <f t="shared" si="1"/>
        <v>0</v>
      </c>
      <c r="Y37" s="63" t="str">
        <f t="shared" si="2"/>
        <v/>
      </c>
      <c r="Z37" s="133">
        <f t="shared" si="14"/>
        <v>0</v>
      </c>
      <c r="AA37" s="139">
        <f t="shared" si="3"/>
        <v>0</v>
      </c>
      <c r="AB37" s="126"/>
      <c r="AC37" s="293"/>
      <c r="AD37" s="293"/>
      <c r="AF37" s="357">
        <f t="shared" si="15"/>
        <v>0</v>
      </c>
    </row>
    <row r="38" spans="1:32" s="22" customFormat="1" ht="24.75" customHeight="1" x14ac:dyDescent="0.2">
      <c r="A38" s="177">
        <v>35</v>
      </c>
      <c r="B38" s="323"/>
      <c r="C38" s="323"/>
      <c r="D38" s="323"/>
      <c r="E38" s="324"/>
      <c r="F38" s="325"/>
      <c r="G38" s="326"/>
      <c r="H38" s="327"/>
      <c r="I38" s="327"/>
      <c r="J38" s="328"/>
      <c r="K38" s="329">
        <f t="shared" si="4"/>
        <v>0</v>
      </c>
      <c r="L38" s="330">
        <f t="shared" si="5"/>
        <v>0</v>
      </c>
      <c r="M38" s="331">
        <f t="shared" si="6"/>
        <v>0</v>
      </c>
      <c r="N38" s="275" t="str">
        <f t="shared" si="7"/>
        <v/>
      </c>
      <c r="O38" s="271">
        <f t="shared" si="8"/>
        <v>0</v>
      </c>
      <c r="P38" s="270">
        <f t="shared" si="9"/>
        <v>0</v>
      </c>
      <c r="Q38" s="62">
        <f t="shared" si="10"/>
        <v>0</v>
      </c>
      <c r="R38" s="272" t="str">
        <f t="shared" si="11"/>
        <v/>
      </c>
      <c r="S38" s="267">
        <f t="shared" si="12"/>
        <v>0</v>
      </c>
      <c r="T38" s="101">
        <f t="shared" si="13"/>
        <v>0</v>
      </c>
      <c r="U38" s="122"/>
      <c r="V38" s="298"/>
      <c r="W38" s="131">
        <f t="shared" si="16"/>
        <v>0</v>
      </c>
      <c r="X38" s="62">
        <f t="shared" si="1"/>
        <v>0</v>
      </c>
      <c r="Y38" s="63" t="str">
        <f t="shared" si="2"/>
        <v/>
      </c>
      <c r="Z38" s="133">
        <f t="shared" si="14"/>
        <v>0</v>
      </c>
      <c r="AA38" s="139">
        <f t="shared" si="3"/>
        <v>0</v>
      </c>
      <c r="AB38" s="126"/>
      <c r="AC38" s="293"/>
      <c r="AD38" s="293"/>
      <c r="AF38" s="357">
        <f t="shared" si="15"/>
        <v>0</v>
      </c>
    </row>
    <row r="39" spans="1:32" s="22" customFormat="1" ht="24.75" customHeight="1" x14ac:dyDescent="0.2">
      <c r="A39" s="177">
        <v>36</v>
      </c>
      <c r="B39" s="323"/>
      <c r="C39" s="323"/>
      <c r="D39" s="323"/>
      <c r="E39" s="324"/>
      <c r="F39" s="325"/>
      <c r="G39" s="326"/>
      <c r="H39" s="327"/>
      <c r="I39" s="327"/>
      <c r="J39" s="328"/>
      <c r="K39" s="329">
        <f t="shared" si="4"/>
        <v>0</v>
      </c>
      <c r="L39" s="330">
        <f t="shared" si="5"/>
        <v>0</v>
      </c>
      <c r="M39" s="331">
        <f t="shared" si="6"/>
        <v>0</v>
      </c>
      <c r="N39" s="275" t="str">
        <f t="shared" si="7"/>
        <v/>
      </c>
      <c r="O39" s="271">
        <f t="shared" si="8"/>
        <v>0</v>
      </c>
      <c r="P39" s="270">
        <f t="shared" si="9"/>
        <v>0</v>
      </c>
      <c r="Q39" s="62">
        <f t="shared" si="10"/>
        <v>0</v>
      </c>
      <c r="R39" s="272" t="str">
        <f t="shared" si="11"/>
        <v/>
      </c>
      <c r="S39" s="267">
        <f t="shared" si="12"/>
        <v>0</v>
      </c>
      <c r="T39" s="101">
        <f t="shared" si="13"/>
        <v>0</v>
      </c>
      <c r="U39" s="122"/>
      <c r="V39" s="298"/>
      <c r="W39" s="131">
        <f t="shared" si="16"/>
        <v>0</v>
      </c>
      <c r="X39" s="62">
        <f t="shared" si="1"/>
        <v>0</v>
      </c>
      <c r="Y39" s="63" t="str">
        <f t="shared" si="2"/>
        <v/>
      </c>
      <c r="Z39" s="133">
        <f t="shared" si="14"/>
        <v>0</v>
      </c>
      <c r="AA39" s="139">
        <f t="shared" si="3"/>
        <v>0</v>
      </c>
      <c r="AB39" s="126"/>
      <c r="AC39" s="293"/>
      <c r="AD39" s="293"/>
      <c r="AF39" s="357">
        <f t="shared" si="15"/>
        <v>0</v>
      </c>
    </row>
    <row r="40" spans="1:32" s="22" customFormat="1" ht="24.75" customHeight="1" x14ac:dyDescent="0.2">
      <c r="A40" s="177">
        <v>37</v>
      </c>
      <c r="B40" s="323"/>
      <c r="C40" s="323"/>
      <c r="D40" s="323"/>
      <c r="E40" s="324"/>
      <c r="F40" s="325"/>
      <c r="G40" s="326"/>
      <c r="H40" s="327"/>
      <c r="I40" s="327"/>
      <c r="J40" s="328"/>
      <c r="K40" s="329">
        <f t="shared" si="4"/>
        <v>0</v>
      </c>
      <c r="L40" s="330">
        <f t="shared" si="5"/>
        <v>0</v>
      </c>
      <c r="M40" s="331">
        <f t="shared" si="6"/>
        <v>0</v>
      </c>
      <c r="N40" s="275" t="str">
        <f t="shared" si="7"/>
        <v/>
      </c>
      <c r="O40" s="271">
        <f t="shared" si="8"/>
        <v>0</v>
      </c>
      <c r="P40" s="270">
        <f t="shared" si="9"/>
        <v>0</v>
      </c>
      <c r="Q40" s="62">
        <f t="shared" si="10"/>
        <v>0</v>
      </c>
      <c r="R40" s="272" t="str">
        <f t="shared" si="11"/>
        <v/>
      </c>
      <c r="S40" s="267">
        <f t="shared" si="12"/>
        <v>0</v>
      </c>
      <c r="T40" s="101">
        <f t="shared" si="13"/>
        <v>0</v>
      </c>
      <c r="U40" s="122"/>
      <c r="V40" s="298"/>
      <c r="W40" s="131">
        <f t="shared" si="16"/>
        <v>0</v>
      </c>
      <c r="X40" s="62">
        <f t="shared" si="1"/>
        <v>0</v>
      </c>
      <c r="Y40" s="63" t="str">
        <f t="shared" si="2"/>
        <v/>
      </c>
      <c r="Z40" s="133">
        <f t="shared" si="14"/>
        <v>0</v>
      </c>
      <c r="AA40" s="139">
        <f t="shared" si="3"/>
        <v>0</v>
      </c>
      <c r="AB40" s="126"/>
      <c r="AC40" s="293"/>
      <c r="AD40" s="293"/>
      <c r="AF40" s="357">
        <f t="shared" si="15"/>
        <v>0</v>
      </c>
    </row>
    <row r="41" spans="1:32" s="22" customFormat="1" ht="24.75" customHeight="1" x14ac:dyDescent="0.2">
      <c r="A41" s="177">
        <v>38</v>
      </c>
      <c r="B41" s="323"/>
      <c r="C41" s="323"/>
      <c r="D41" s="323"/>
      <c r="E41" s="324"/>
      <c r="F41" s="325"/>
      <c r="G41" s="326"/>
      <c r="H41" s="327"/>
      <c r="I41" s="327"/>
      <c r="J41" s="328"/>
      <c r="K41" s="329">
        <f t="shared" si="4"/>
        <v>0</v>
      </c>
      <c r="L41" s="330">
        <f t="shared" si="5"/>
        <v>0</v>
      </c>
      <c r="M41" s="331">
        <f t="shared" si="6"/>
        <v>0</v>
      </c>
      <c r="N41" s="275" t="str">
        <f t="shared" si="7"/>
        <v/>
      </c>
      <c r="O41" s="271">
        <f t="shared" si="8"/>
        <v>0</v>
      </c>
      <c r="P41" s="270">
        <f t="shared" si="9"/>
        <v>0</v>
      </c>
      <c r="Q41" s="62">
        <f t="shared" si="10"/>
        <v>0</v>
      </c>
      <c r="R41" s="272" t="str">
        <f t="shared" si="11"/>
        <v/>
      </c>
      <c r="S41" s="267">
        <f t="shared" si="12"/>
        <v>0</v>
      </c>
      <c r="T41" s="101">
        <f t="shared" si="13"/>
        <v>0</v>
      </c>
      <c r="U41" s="122"/>
      <c r="V41" s="298"/>
      <c r="W41" s="131">
        <f t="shared" si="16"/>
        <v>0</v>
      </c>
      <c r="X41" s="62">
        <f t="shared" si="1"/>
        <v>0</v>
      </c>
      <c r="Y41" s="63" t="str">
        <f t="shared" si="2"/>
        <v/>
      </c>
      <c r="Z41" s="133">
        <f t="shared" si="14"/>
        <v>0</v>
      </c>
      <c r="AA41" s="139">
        <f t="shared" si="3"/>
        <v>0</v>
      </c>
      <c r="AB41" s="126"/>
      <c r="AC41" s="293"/>
      <c r="AD41" s="293"/>
      <c r="AF41" s="357">
        <f t="shared" si="15"/>
        <v>0</v>
      </c>
    </row>
    <row r="42" spans="1:32" s="22" customFormat="1" ht="24.75" customHeight="1" x14ac:dyDescent="0.2">
      <c r="A42" s="177">
        <v>39</v>
      </c>
      <c r="B42" s="323"/>
      <c r="C42" s="323"/>
      <c r="D42" s="323"/>
      <c r="E42" s="324"/>
      <c r="F42" s="325"/>
      <c r="G42" s="326"/>
      <c r="H42" s="327"/>
      <c r="I42" s="327"/>
      <c r="J42" s="328"/>
      <c r="K42" s="329">
        <f t="shared" si="4"/>
        <v>0</v>
      </c>
      <c r="L42" s="330">
        <f t="shared" si="5"/>
        <v>0</v>
      </c>
      <c r="M42" s="331">
        <f t="shared" si="6"/>
        <v>0</v>
      </c>
      <c r="N42" s="275" t="str">
        <f t="shared" si="7"/>
        <v/>
      </c>
      <c r="O42" s="271">
        <f t="shared" si="8"/>
        <v>0</v>
      </c>
      <c r="P42" s="270">
        <f t="shared" si="9"/>
        <v>0</v>
      </c>
      <c r="Q42" s="62">
        <f t="shared" si="10"/>
        <v>0</v>
      </c>
      <c r="R42" s="272" t="str">
        <f t="shared" si="11"/>
        <v/>
      </c>
      <c r="S42" s="267">
        <f t="shared" si="12"/>
        <v>0</v>
      </c>
      <c r="T42" s="101">
        <f t="shared" si="13"/>
        <v>0</v>
      </c>
      <c r="U42" s="122"/>
      <c r="V42" s="298"/>
      <c r="W42" s="131">
        <f t="shared" si="16"/>
        <v>0</v>
      </c>
      <c r="X42" s="62">
        <f t="shared" si="1"/>
        <v>0</v>
      </c>
      <c r="Y42" s="63" t="str">
        <f t="shared" si="2"/>
        <v/>
      </c>
      <c r="Z42" s="133">
        <f t="shared" si="14"/>
        <v>0</v>
      </c>
      <c r="AA42" s="139">
        <f t="shared" si="3"/>
        <v>0</v>
      </c>
      <c r="AB42" s="126"/>
      <c r="AC42" s="293"/>
      <c r="AD42" s="293"/>
      <c r="AF42" s="357">
        <f t="shared" si="15"/>
        <v>0</v>
      </c>
    </row>
    <row r="43" spans="1:32" s="22" customFormat="1" ht="24.75" customHeight="1" x14ac:dyDescent="0.2">
      <c r="A43" s="177">
        <v>40</v>
      </c>
      <c r="B43" s="323"/>
      <c r="C43" s="323"/>
      <c r="D43" s="323"/>
      <c r="E43" s="324"/>
      <c r="F43" s="325"/>
      <c r="G43" s="326"/>
      <c r="H43" s="327"/>
      <c r="I43" s="327"/>
      <c r="J43" s="328"/>
      <c r="K43" s="329">
        <f t="shared" si="4"/>
        <v>0</v>
      </c>
      <c r="L43" s="330">
        <f t="shared" si="5"/>
        <v>0</v>
      </c>
      <c r="M43" s="331">
        <f t="shared" si="6"/>
        <v>0</v>
      </c>
      <c r="N43" s="275" t="str">
        <f t="shared" si="7"/>
        <v/>
      </c>
      <c r="O43" s="271">
        <f t="shared" si="8"/>
        <v>0</v>
      </c>
      <c r="P43" s="270">
        <f t="shared" si="9"/>
        <v>0</v>
      </c>
      <c r="Q43" s="62">
        <f t="shared" si="10"/>
        <v>0</v>
      </c>
      <c r="R43" s="272" t="str">
        <f t="shared" si="11"/>
        <v/>
      </c>
      <c r="S43" s="267">
        <f t="shared" si="12"/>
        <v>0</v>
      </c>
      <c r="T43" s="101">
        <f t="shared" si="13"/>
        <v>0</v>
      </c>
      <c r="U43" s="122"/>
      <c r="V43" s="298"/>
      <c r="W43" s="131">
        <f t="shared" si="16"/>
        <v>0</v>
      </c>
      <c r="X43" s="62">
        <f t="shared" si="1"/>
        <v>0</v>
      </c>
      <c r="Y43" s="63" t="str">
        <f t="shared" si="2"/>
        <v/>
      </c>
      <c r="Z43" s="133">
        <f t="shared" si="14"/>
        <v>0</v>
      </c>
      <c r="AA43" s="139">
        <f t="shared" si="3"/>
        <v>0</v>
      </c>
      <c r="AB43" s="126"/>
      <c r="AC43" s="293"/>
      <c r="AD43" s="293"/>
      <c r="AF43" s="357">
        <f t="shared" si="15"/>
        <v>0</v>
      </c>
    </row>
    <row r="44" spans="1:32" s="22" customFormat="1" ht="24.75" customHeight="1" x14ac:dyDescent="0.2">
      <c r="A44" s="177">
        <v>41</v>
      </c>
      <c r="B44" s="323"/>
      <c r="C44" s="323"/>
      <c r="D44" s="323"/>
      <c r="E44" s="324"/>
      <c r="F44" s="325"/>
      <c r="G44" s="326"/>
      <c r="H44" s="327"/>
      <c r="I44" s="327"/>
      <c r="J44" s="328"/>
      <c r="K44" s="329">
        <f t="shared" si="4"/>
        <v>0</v>
      </c>
      <c r="L44" s="330">
        <f t="shared" si="5"/>
        <v>0</v>
      </c>
      <c r="M44" s="331">
        <f t="shared" si="6"/>
        <v>0</v>
      </c>
      <c r="N44" s="275" t="str">
        <f t="shared" si="7"/>
        <v/>
      </c>
      <c r="O44" s="271">
        <f t="shared" si="8"/>
        <v>0</v>
      </c>
      <c r="P44" s="270">
        <f t="shared" si="9"/>
        <v>0</v>
      </c>
      <c r="Q44" s="62">
        <f t="shared" si="10"/>
        <v>0</v>
      </c>
      <c r="R44" s="272" t="str">
        <f t="shared" si="11"/>
        <v/>
      </c>
      <c r="S44" s="267">
        <f t="shared" si="12"/>
        <v>0</v>
      </c>
      <c r="T44" s="101">
        <f t="shared" si="13"/>
        <v>0</v>
      </c>
      <c r="U44" s="122"/>
      <c r="V44" s="298"/>
      <c r="W44" s="131">
        <f t="shared" si="16"/>
        <v>0</v>
      </c>
      <c r="X44" s="62">
        <f t="shared" si="1"/>
        <v>0</v>
      </c>
      <c r="Y44" s="63" t="str">
        <f t="shared" si="2"/>
        <v/>
      </c>
      <c r="Z44" s="133">
        <f t="shared" si="14"/>
        <v>0</v>
      </c>
      <c r="AA44" s="139">
        <f t="shared" si="3"/>
        <v>0</v>
      </c>
      <c r="AB44" s="126"/>
      <c r="AC44" s="293"/>
      <c r="AD44" s="293"/>
      <c r="AF44" s="357">
        <f t="shared" si="15"/>
        <v>0</v>
      </c>
    </row>
    <row r="45" spans="1:32" s="22" customFormat="1" ht="24.75" customHeight="1" x14ac:dyDescent="0.2">
      <c r="A45" s="177">
        <v>42</v>
      </c>
      <c r="B45" s="323"/>
      <c r="C45" s="323"/>
      <c r="D45" s="323"/>
      <c r="E45" s="324"/>
      <c r="F45" s="325"/>
      <c r="G45" s="326"/>
      <c r="H45" s="327"/>
      <c r="I45" s="327"/>
      <c r="J45" s="328"/>
      <c r="K45" s="329">
        <f t="shared" si="4"/>
        <v>0</v>
      </c>
      <c r="L45" s="330">
        <f t="shared" si="5"/>
        <v>0</v>
      </c>
      <c r="M45" s="331">
        <f t="shared" si="6"/>
        <v>0</v>
      </c>
      <c r="N45" s="275" t="str">
        <f t="shared" si="7"/>
        <v/>
      </c>
      <c r="O45" s="271">
        <f t="shared" si="8"/>
        <v>0</v>
      </c>
      <c r="P45" s="270">
        <f t="shared" si="9"/>
        <v>0</v>
      </c>
      <c r="Q45" s="62">
        <f t="shared" si="10"/>
        <v>0</v>
      </c>
      <c r="R45" s="272" t="str">
        <f t="shared" si="11"/>
        <v/>
      </c>
      <c r="S45" s="267">
        <f t="shared" si="12"/>
        <v>0</v>
      </c>
      <c r="T45" s="101">
        <f t="shared" si="13"/>
        <v>0</v>
      </c>
      <c r="U45" s="122"/>
      <c r="V45" s="298"/>
      <c r="W45" s="131">
        <f t="shared" si="16"/>
        <v>0</v>
      </c>
      <c r="X45" s="62">
        <f t="shared" si="1"/>
        <v>0</v>
      </c>
      <c r="Y45" s="63" t="str">
        <f t="shared" si="2"/>
        <v/>
      </c>
      <c r="Z45" s="133">
        <f t="shared" si="14"/>
        <v>0</v>
      </c>
      <c r="AA45" s="139">
        <f t="shared" si="3"/>
        <v>0</v>
      </c>
      <c r="AB45" s="126"/>
      <c r="AC45" s="293"/>
      <c r="AD45" s="293"/>
      <c r="AF45" s="357">
        <f t="shared" si="15"/>
        <v>0</v>
      </c>
    </row>
    <row r="46" spans="1:32" s="22" customFormat="1" ht="24.75" customHeight="1" x14ac:dyDescent="0.2">
      <c r="A46" s="177">
        <v>43</v>
      </c>
      <c r="B46" s="323"/>
      <c r="C46" s="323"/>
      <c r="D46" s="323"/>
      <c r="E46" s="324"/>
      <c r="F46" s="325"/>
      <c r="G46" s="326"/>
      <c r="H46" s="327"/>
      <c r="I46" s="327"/>
      <c r="J46" s="328"/>
      <c r="K46" s="329">
        <f t="shared" si="4"/>
        <v>0</v>
      </c>
      <c r="L46" s="330">
        <f t="shared" si="5"/>
        <v>0</v>
      </c>
      <c r="M46" s="331">
        <f t="shared" si="6"/>
        <v>0</v>
      </c>
      <c r="N46" s="275" t="str">
        <f t="shared" si="7"/>
        <v/>
      </c>
      <c r="O46" s="271">
        <f t="shared" si="8"/>
        <v>0</v>
      </c>
      <c r="P46" s="270">
        <f t="shared" si="9"/>
        <v>0</v>
      </c>
      <c r="Q46" s="62">
        <f t="shared" si="10"/>
        <v>0</v>
      </c>
      <c r="R46" s="272" t="str">
        <f t="shared" si="11"/>
        <v/>
      </c>
      <c r="S46" s="267">
        <f t="shared" si="12"/>
        <v>0</v>
      </c>
      <c r="T46" s="101">
        <f t="shared" si="13"/>
        <v>0</v>
      </c>
      <c r="U46" s="122"/>
      <c r="V46" s="298"/>
      <c r="W46" s="131">
        <f t="shared" si="16"/>
        <v>0</v>
      </c>
      <c r="X46" s="62">
        <f t="shared" si="1"/>
        <v>0</v>
      </c>
      <c r="Y46" s="63" t="str">
        <f t="shared" si="2"/>
        <v/>
      </c>
      <c r="Z46" s="133">
        <f t="shared" si="14"/>
        <v>0</v>
      </c>
      <c r="AA46" s="139">
        <f t="shared" si="3"/>
        <v>0</v>
      </c>
      <c r="AB46" s="126"/>
      <c r="AC46" s="293"/>
      <c r="AD46" s="293"/>
      <c r="AF46" s="357">
        <f t="shared" si="15"/>
        <v>0</v>
      </c>
    </row>
    <row r="47" spans="1:32" s="22" customFormat="1" ht="24.75" customHeight="1" x14ac:dyDescent="0.2">
      <c r="A47" s="177">
        <v>44</v>
      </c>
      <c r="B47" s="323"/>
      <c r="C47" s="323"/>
      <c r="D47" s="323"/>
      <c r="E47" s="324"/>
      <c r="F47" s="325"/>
      <c r="G47" s="326"/>
      <c r="H47" s="327"/>
      <c r="I47" s="327"/>
      <c r="J47" s="328"/>
      <c r="K47" s="329">
        <f t="shared" si="4"/>
        <v>0</v>
      </c>
      <c r="L47" s="330">
        <f t="shared" si="5"/>
        <v>0</v>
      </c>
      <c r="M47" s="331">
        <f t="shared" si="6"/>
        <v>0</v>
      </c>
      <c r="N47" s="275" t="str">
        <f t="shared" si="7"/>
        <v/>
      </c>
      <c r="O47" s="271">
        <f t="shared" si="8"/>
        <v>0</v>
      </c>
      <c r="P47" s="270">
        <f t="shared" si="9"/>
        <v>0</v>
      </c>
      <c r="Q47" s="62">
        <f t="shared" si="10"/>
        <v>0</v>
      </c>
      <c r="R47" s="272" t="str">
        <f t="shared" si="11"/>
        <v/>
      </c>
      <c r="S47" s="267">
        <f t="shared" si="12"/>
        <v>0</v>
      </c>
      <c r="T47" s="101">
        <f t="shared" si="13"/>
        <v>0</v>
      </c>
      <c r="U47" s="122"/>
      <c r="V47" s="298"/>
      <c r="W47" s="131">
        <f t="shared" si="16"/>
        <v>0</v>
      </c>
      <c r="X47" s="62">
        <f t="shared" si="1"/>
        <v>0</v>
      </c>
      <c r="Y47" s="63" t="str">
        <f t="shared" si="2"/>
        <v/>
      </c>
      <c r="Z47" s="133">
        <f t="shared" si="14"/>
        <v>0</v>
      </c>
      <c r="AA47" s="139">
        <f t="shared" si="3"/>
        <v>0</v>
      </c>
      <c r="AB47" s="126"/>
      <c r="AC47" s="293"/>
      <c r="AD47" s="293"/>
      <c r="AF47" s="357">
        <f t="shared" si="15"/>
        <v>0</v>
      </c>
    </row>
    <row r="48" spans="1:32" s="22" customFormat="1" ht="24.75" customHeight="1" x14ac:dyDescent="0.2">
      <c r="A48" s="177">
        <v>45</v>
      </c>
      <c r="B48" s="323"/>
      <c r="C48" s="323"/>
      <c r="D48" s="323"/>
      <c r="E48" s="324"/>
      <c r="F48" s="325"/>
      <c r="G48" s="326"/>
      <c r="H48" s="327"/>
      <c r="I48" s="327"/>
      <c r="J48" s="328"/>
      <c r="K48" s="329">
        <f t="shared" si="4"/>
        <v>0</v>
      </c>
      <c r="L48" s="330">
        <f t="shared" si="5"/>
        <v>0</v>
      </c>
      <c r="M48" s="331">
        <f t="shared" si="6"/>
        <v>0</v>
      </c>
      <c r="N48" s="275" t="str">
        <f t="shared" si="7"/>
        <v/>
      </c>
      <c r="O48" s="271">
        <f t="shared" si="8"/>
        <v>0</v>
      </c>
      <c r="P48" s="270">
        <f t="shared" si="9"/>
        <v>0</v>
      </c>
      <c r="Q48" s="62">
        <f t="shared" si="10"/>
        <v>0</v>
      </c>
      <c r="R48" s="272" t="str">
        <f t="shared" si="11"/>
        <v/>
      </c>
      <c r="S48" s="267">
        <f t="shared" si="12"/>
        <v>0</v>
      </c>
      <c r="T48" s="101">
        <f t="shared" si="13"/>
        <v>0</v>
      </c>
      <c r="U48" s="122"/>
      <c r="V48" s="298"/>
      <c r="W48" s="131">
        <f t="shared" si="16"/>
        <v>0</v>
      </c>
      <c r="X48" s="62">
        <f t="shared" si="1"/>
        <v>0</v>
      </c>
      <c r="Y48" s="63" t="str">
        <f t="shared" si="2"/>
        <v/>
      </c>
      <c r="Z48" s="133">
        <f t="shared" si="14"/>
        <v>0</v>
      </c>
      <c r="AA48" s="139">
        <f t="shared" si="3"/>
        <v>0</v>
      </c>
      <c r="AB48" s="126"/>
      <c r="AC48" s="293"/>
      <c r="AD48" s="293"/>
      <c r="AF48" s="357">
        <f t="shared" si="15"/>
        <v>0</v>
      </c>
    </row>
    <row r="49" spans="1:32" s="22" customFormat="1" ht="24.75" customHeight="1" x14ac:dyDescent="0.2">
      <c r="A49" s="177">
        <v>46</v>
      </c>
      <c r="B49" s="323"/>
      <c r="C49" s="323"/>
      <c r="D49" s="323"/>
      <c r="E49" s="324"/>
      <c r="F49" s="325"/>
      <c r="G49" s="326"/>
      <c r="H49" s="327"/>
      <c r="I49" s="327"/>
      <c r="J49" s="328"/>
      <c r="K49" s="329">
        <f t="shared" si="4"/>
        <v>0</v>
      </c>
      <c r="L49" s="330">
        <f t="shared" si="5"/>
        <v>0</v>
      </c>
      <c r="M49" s="331">
        <f t="shared" si="6"/>
        <v>0</v>
      </c>
      <c r="N49" s="275" t="str">
        <f t="shared" si="7"/>
        <v/>
      </c>
      <c r="O49" s="271">
        <f t="shared" si="8"/>
        <v>0</v>
      </c>
      <c r="P49" s="270">
        <f t="shared" si="9"/>
        <v>0</v>
      </c>
      <c r="Q49" s="62">
        <f t="shared" si="10"/>
        <v>0</v>
      </c>
      <c r="R49" s="272" t="str">
        <f t="shared" si="11"/>
        <v/>
      </c>
      <c r="S49" s="267">
        <f t="shared" si="12"/>
        <v>0</v>
      </c>
      <c r="T49" s="101">
        <f t="shared" si="13"/>
        <v>0</v>
      </c>
      <c r="U49" s="122"/>
      <c r="V49" s="298"/>
      <c r="W49" s="131">
        <f t="shared" si="16"/>
        <v>0</v>
      </c>
      <c r="X49" s="62">
        <f t="shared" si="1"/>
        <v>0</v>
      </c>
      <c r="Y49" s="63" t="str">
        <f t="shared" si="2"/>
        <v/>
      </c>
      <c r="Z49" s="133">
        <f t="shared" si="14"/>
        <v>0</v>
      </c>
      <c r="AA49" s="139">
        <f t="shared" si="3"/>
        <v>0</v>
      </c>
      <c r="AB49" s="126"/>
      <c r="AC49" s="293"/>
      <c r="AD49" s="293"/>
      <c r="AF49" s="357">
        <f t="shared" si="15"/>
        <v>0</v>
      </c>
    </row>
    <row r="50" spans="1:32" s="22" customFormat="1" ht="24.75" customHeight="1" x14ac:dyDescent="0.2">
      <c r="A50" s="177">
        <v>47</v>
      </c>
      <c r="B50" s="323"/>
      <c r="C50" s="323"/>
      <c r="D50" s="323"/>
      <c r="E50" s="324"/>
      <c r="F50" s="325"/>
      <c r="G50" s="326"/>
      <c r="H50" s="327"/>
      <c r="I50" s="327"/>
      <c r="J50" s="328"/>
      <c r="K50" s="329">
        <f t="shared" si="4"/>
        <v>0</v>
      </c>
      <c r="L50" s="330">
        <f t="shared" si="5"/>
        <v>0</v>
      </c>
      <c r="M50" s="331">
        <f t="shared" si="6"/>
        <v>0</v>
      </c>
      <c r="N50" s="275" t="str">
        <f t="shared" si="7"/>
        <v/>
      </c>
      <c r="O50" s="271">
        <f t="shared" si="8"/>
        <v>0</v>
      </c>
      <c r="P50" s="270">
        <f t="shared" si="9"/>
        <v>0</v>
      </c>
      <c r="Q50" s="62">
        <f t="shared" si="10"/>
        <v>0</v>
      </c>
      <c r="R50" s="272" t="str">
        <f t="shared" si="11"/>
        <v/>
      </c>
      <c r="S50" s="267">
        <f t="shared" si="12"/>
        <v>0</v>
      </c>
      <c r="T50" s="101">
        <f t="shared" si="13"/>
        <v>0</v>
      </c>
      <c r="U50" s="122"/>
      <c r="V50" s="298"/>
      <c r="W50" s="131">
        <f t="shared" si="16"/>
        <v>0</v>
      </c>
      <c r="X50" s="62">
        <f t="shared" si="1"/>
        <v>0</v>
      </c>
      <c r="Y50" s="63" t="str">
        <f t="shared" si="2"/>
        <v/>
      </c>
      <c r="Z50" s="133">
        <f t="shared" si="14"/>
        <v>0</v>
      </c>
      <c r="AA50" s="139">
        <f t="shared" si="3"/>
        <v>0</v>
      </c>
      <c r="AB50" s="126"/>
      <c r="AC50" s="293"/>
      <c r="AD50" s="293"/>
      <c r="AF50" s="357">
        <f t="shared" si="15"/>
        <v>0</v>
      </c>
    </row>
    <row r="51" spans="1:32" s="22" customFormat="1" ht="24.75" customHeight="1" x14ac:dyDescent="0.2">
      <c r="A51" s="177">
        <v>48</v>
      </c>
      <c r="B51" s="323"/>
      <c r="C51" s="323"/>
      <c r="D51" s="323"/>
      <c r="E51" s="324"/>
      <c r="F51" s="325"/>
      <c r="G51" s="326"/>
      <c r="H51" s="327"/>
      <c r="I51" s="327"/>
      <c r="J51" s="328"/>
      <c r="K51" s="329">
        <f t="shared" si="4"/>
        <v>0</v>
      </c>
      <c r="L51" s="330">
        <f t="shared" si="5"/>
        <v>0</v>
      </c>
      <c r="M51" s="331">
        <f t="shared" si="6"/>
        <v>0</v>
      </c>
      <c r="N51" s="275" t="str">
        <f t="shared" si="7"/>
        <v/>
      </c>
      <c r="O51" s="271">
        <f t="shared" si="8"/>
        <v>0</v>
      </c>
      <c r="P51" s="270">
        <f t="shared" si="9"/>
        <v>0</v>
      </c>
      <c r="Q51" s="62">
        <f t="shared" si="10"/>
        <v>0</v>
      </c>
      <c r="R51" s="272" t="str">
        <f t="shared" si="11"/>
        <v/>
      </c>
      <c r="S51" s="267">
        <f t="shared" si="12"/>
        <v>0</v>
      </c>
      <c r="T51" s="101">
        <f t="shared" si="13"/>
        <v>0</v>
      </c>
      <c r="U51" s="122"/>
      <c r="V51" s="298"/>
      <c r="W51" s="131">
        <f t="shared" si="16"/>
        <v>0</v>
      </c>
      <c r="X51" s="62">
        <f t="shared" si="1"/>
        <v>0</v>
      </c>
      <c r="Y51" s="63" t="str">
        <f t="shared" si="2"/>
        <v/>
      </c>
      <c r="Z51" s="133">
        <f t="shared" si="14"/>
        <v>0</v>
      </c>
      <c r="AA51" s="139">
        <f t="shared" si="3"/>
        <v>0</v>
      </c>
      <c r="AB51" s="126"/>
      <c r="AC51" s="293"/>
      <c r="AD51" s="293"/>
      <c r="AF51" s="357">
        <f t="shared" si="15"/>
        <v>0</v>
      </c>
    </row>
    <row r="52" spans="1:32" s="22" customFormat="1" ht="24.75" customHeight="1" x14ac:dyDescent="0.2">
      <c r="A52" s="177">
        <v>49</v>
      </c>
      <c r="B52" s="323"/>
      <c r="C52" s="323"/>
      <c r="D52" s="323"/>
      <c r="E52" s="324"/>
      <c r="F52" s="325"/>
      <c r="G52" s="326"/>
      <c r="H52" s="327"/>
      <c r="I52" s="327"/>
      <c r="J52" s="328"/>
      <c r="K52" s="329">
        <f t="shared" si="4"/>
        <v>0</v>
      </c>
      <c r="L52" s="330">
        <f t="shared" si="5"/>
        <v>0</v>
      </c>
      <c r="M52" s="331">
        <f t="shared" si="6"/>
        <v>0</v>
      </c>
      <c r="N52" s="275" t="str">
        <f t="shared" si="7"/>
        <v/>
      </c>
      <c r="O52" s="271">
        <f t="shared" si="8"/>
        <v>0</v>
      </c>
      <c r="P52" s="270">
        <f t="shared" si="9"/>
        <v>0</v>
      </c>
      <c r="Q52" s="62">
        <f t="shared" si="10"/>
        <v>0</v>
      </c>
      <c r="R52" s="272" t="str">
        <f t="shared" si="11"/>
        <v/>
      </c>
      <c r="S52" s="267">
        <f t="shared" si="12"/>
        <v>0</v>
      </c>
      <c r="T52" s="101">
        <f t="shared" si="13"/>
        <v>0</v>
      </c>
      <c r="U52" s="122"/>
      <c r="V52" s="298"/>
      <c r="W52" s="131">
        <f t="shared" si="16"/>
        <v>0</v>
      </c>
      <c r="X52" s="62">
        <f t="shared" si="1"/>
        <v>0</v>
      </c>
      <c r="Y52" s="63" t="str">
        <f t="shared" si="2"/>
        <v/>
      </c>
      <c r="Z52" s="133">
        <f t="shared" si="14"/>
        <v>0</v>
      </c>
      <c r="AA52" s="139">
        <f t="shared" si="3"/>
        <v>0</v>
      </c>
      <c r="AB52" s="126"/>
      <c r="AC52" s="293"/>
      <c r="AD52" s="293"/>
      <c r="AF52" s="357">
        <f t="shared" si="15"/>
        <v>0</v>
      </c>
    </row>
    <row r="53" spans="1:32" s="22" customFormat="1" ht="24.75" customHeight="1" x14ac:dyDescent="0.2">
      <c r="A53" s="177">
        <v>50</v>
      </c>
      <c r="B53" s="323"/>
      <c r="C53" s="323"/>
      <c r="D53" s="323"/>
      <c r="E53" s="324"/>
      <c r="F53" s="325"/>
      <c r="G53" s="326"/>
      <c r="H53" s="327"/>
      <c r="I53" s="327"/>
      <c r="J53" s="328"/>
      <c r="K53" s="329">
        <f t="shared" si="4"/>
        <v>0</v>
      </c>
      <c r="L53" s="330">
        <f t="shared" si="5"/>
        <v>0</v>
      </c>
      <c r="M53" s="331">
        <f t="shared" si="6"/>
        <v>0</v>
      </c>
      <c r="N53" s="275" t="str">
        <f t="shared" si="7"/>
        <v/>
      </c>
      <c r="O53" s="271">
        <f t="shared" si="8"/>
        <v>0</v>
      </c>
      <c r="P53" s="270">
        <f t="shared" si="9"/>
        <v>0</v>
      </c>
      <c r="Q53" s="62">
        <f t="shared" si="10"/>
        <v>0</v>
      </c>
      <c r="R53" s="272" t="str">
        <f t="shared" si="11"/>
        <v/>
      </c>
      <c r="S53" s="267">
        <f t="shared" si="12"/>
        <v>0</v>
      </c>
      <c r="T53" s="101">
        <f t="shared" si="13"/>
        <v>0</v>
      </c>
      <c r="U53" s="122"/>
      <c r="V53" s="298"/>
      <c r="W53" s="131">
        <f t="shared" si="16"/>
        <v>0</v>
      </c>
      <c r="X53" s="62">
        <f t="shared" si="1"/>
        <v>0</v>
      </c>
      <c r="Y53" s="63" t="str">
        <f t="shared" si="2"/>
        <v/>
      </c>
      <c r="Z53" s="133">
        <f t="shared" si="14"/>
        <v>0</v>
      </c>
      <c r="AA53" s="139">
        <f t="shared" si="3"/>
        <v>0</v>
      </c>
      <c r="AB53" s="126"/>
      <c r="AC53" s="293"/>
      <c r="AD53" s="293"/>
      <c r="AF53" s="357">
        <f t="shared" si="15"/>
        <v>0</v>
      </c>
    </row>
    <row r="54" spans="1:32" s="22" customFormat="1" ht="24.75" customHeight="1" outlineLevel="1" x14ac:dyDescent="0.2">
      <c r="A54" s="177">
        <v>51</v>
      </c>
      <c r="B54" s="323"/>
      <c r="C54" s="323"/>
      <c r="D54" s="323"/>
      <c r="E54" s="324"/>
      <c r="F54" s="325"/>
      <c r="G54" s="326"/>
      <c r="H54" s="327"/>
      <c r="I54" s="327"/>
      <c r="J54" s="328"/>
      <c r="K54" s="329">
        <f t="shared" si="4"/>
        <v>0</v>
      </c>
      <c r="L54" s="330">
        <f t="shared" si="5"/>
        <v>0</v>
      </c>
      <c r="M54" s="331">
        <f t="shared" si="6"/>
        <v>0</v>
      </c>
      <c r="N54" s="275" t="str">
        <f t="shared" si="7"/>
        <v/>
      </c>
      <c r="O54" s="271">
        <f t="shared" si="8"/>
        <v>0</v>
      </c>
      <c r="P54" s="270">
        <f t="shared" si="9"/>
        <v>0</v>
      </c>
      <c r="Q54" s="62">
        <f t="shared" si="10"/>
        <v>0</v>
      </c>
      <c r="R54" s="272" t="str">
        <f t="shared" si="11"/>
        <v/>
      </c>
      <c r="S54" s="267">
        <f t="shared" si="12"/>
        <v>0</v>
      </c>
      <c r="T54" s="101">
        <f t="shared" si="13"/>
        <v>0</v>
      </c>
      <c r="U54" s="122"/>
      <c r="V54" s="298"/>
      <c r="W54" s="131">
        <f t="shared" si="16"/>
        <v>0</v>
      </c>
      <c r="X54" s="62">
        <f t="shared" si="1"/>
        <v>0</v>
      </c>
      <c r="Y54" s="63" t="str">
        <f t="shared" si="2"/>
        <v/>
      </c>
      <c r="Z54" s="133">
        <f t="shared" si="14"/>
        <v>0</v>
      </c>
      <c r="AA54" s="139">
        <f t="shared" si="3"/>
        <v>0</v>
      </c>
      <c r="AB54" s="126"/>
      <c r="AC54" s="293"/>
      <c r="AD54" s="293"/>
      <c r="AF54" s="357">
        <f t="shared" si="15"/>
        <v>0</v>
      </c>
    </row>
    <row r="55" spans="1:32" s="22" customFormat="1" ht="24.75" customHeight="1" outlineLevel="1" x14ac:dyDescent="0.2">
      <c r="A55" s="177">
        <v>52</v>
      </c>
      <c r="B55" s="323"/>
      <c r="C55" s="323"/>
      <c r="D55" s="323"/>
      <c r="E55" s="324"/>
      <c r="F55" s="325"/>
      <c r="G55" s="326"/>
      <c r="H55" s="327"/>
      <c r="I55" s="327"/>
      <c r="J55" s="328"/>
      <c r="K55" s="329">
        <f t="shared" si="4"/>
        <v>0</v>
      </c>
      <c r="L55" s="330">
        <f t="shared" si="5"/>
        <v>0</v>
      </c>
      <c r="M55" s="331">
        <f t="shared" si="6"/>
        <v>0</v>
      </c>
      <c r="N55" s="275" t="str">
        <f t="shared" si="7"/>
        <v/>
      </c>
      <c r="O55" s="271">
        <f t="shared" si="8"/>
        <v>0</v>
      </c>
      <c r="P55" s="270">
        <f t="shared" si="9"/>
        <v>0</v>
      </c>
      <c r="Q55" s="62">
        <f t="shared" si="10"/>
        <v>0</v>
      </c>
      <c r="R55" s="272" t="str">
        <f t="shared" si="11"/>
        <v/>
      </c>
      <c r="S55" s="267">
        <f t="shared" si="12"/>
        <v>0</v>
      </c>
      <c r="T55" s="101">
        <f t="shared" si="13"/>
        <v>0</v>
      </c>
      <c r="U55" s="122"/>
      <c r="V55" s="298"/>
      <c r="W55" s="131">
        <f t="shared" si="16"/>
        <v>0</v>
      </c>
      <c r="X55" s="62">
        <f t="shared" si="1"/>
        <v>0</v>
      </c>
      <c r="Y55" s="63" t="str">
        <f t="shared" si="2"/>
        <v/>
      </c>
      <c r="Z55" s="133">
        <f t="shared" si="14"/>
        <v>0</v>
      </c>
      <c r="AA55" s="139">
        <f t="shared" si="3"/>
        <v>0</v>
      </c>
      <c r="AB55" s="126"/>
      <c r="AC55" s="293"/>
      <c r="AD55" s="293"/>
      <c r="AF55" s="357">
        <f t="shared" si="15"/>
        <v>0</v>
      </c>
    </row>
    <row r="56" spans="1:32" s="22" customFormat="1" ht="24.75" customHeight="1" outlineLevel="1" x14ac:dyDescent="0.2">
      <c r="A56" s="177">
        <v>53</v>
      </c>
      <c r="B56" s="323"/>
      <c r="C56" s="323"/>
      <c r="D56" s="323"/>
      <c r="E56" s="324"/>
      <c r="F56" s="325"/>
      <c r="G56" s="326"/>
      <c r="H56" s="327"/>
      <c r="I56" s="327"/>
      <c r="J56" s="328"/>
      <c r="K56" s="329">
        <f t="shared" si="4"/>
        <v>0</v>
      </c>
      <c r="L56" s="330">
        <f t="shared" si="5"/>
        <v>0</v>
      </c>
      <c r="M56" s="331">
        <f t="shared" si="6"/>
        <v>0</v>
      </c>
      <c r="N56" s="275" t="str">
        <f t="shared" si="7"/>
        <v/>
      </c>
      <c r="O56" s="271">
        <f t="shared" si="8"/>
        <v>0</v>
      </c>
      <c r="P56" s="270">
        <f t="shared" si="9"/>
        <v>0</v>
      </c>
      <c r="Q56" s="62">
        <f t="shared" si="10"/>
        <v>0</v>
      </c>
      <c r="R56" s="272" t="str">
        <f t="shared" si="11"/>
        <v/>
      </c>
      <c r="S56" s="267">
        <f t="shared" si="12"/>
        <v>0</v>
      </c>
      <c r="T56" s="101">
        <f t="shared" si="13"/>
        <v>0</v>
      </c>
      <c r="U56" s="122"/>
      <c r="V56" s="298"/>
      <c r="W56" s="131">
        <f t="shared" si="16"/>
        <v>0</v>
      </c>
      <c r="X56" s="62">
        <f t="shared" si="1"/>
        <v>0</v>
      </c>
      <c r="Y56" s="63" t="str">
        <f t="shared" si="2"/>
        <v/>
      </c>
      <c r="Z56" s="133">
        <f t="shared" si="14"/>
        <v>0</v>
      </c>
      <c r="AA56" s="139">
        <f t="shared" si="3"/>
        <v>0</v>
      </c>
      <c r="AB56" s="126"/>
      <c r="AC56" s="293"/>
      <c r="AD56" s="293"/>
      <c r="AF56" s="357">
        <f t="shared" si="15"/>
        <v>0</v>
      </c>
    </row>
    <row r="57" spans="1:32" s="22" customFormat="1" ht="24.75" customHeight="1" outlineLevel="1" x14ac:dyDescent="0.2">
      <c r="A57" s="177">
        <v>54</v>
      </c>
      <c r="B57" s="323"/>
      <c r="C57" s="323"/>
      <c r="D57" s="323"/>
      <c r="E57" s="324"/>
      <c r="F57" s="325"/>
      <c r="G57" s="326"/>
      <c r="H57" s="327"/>
      <c r="I57" s="327"/>
      <c r="J57" s="328"/>
      <c r="K57" s="329">
        <f t="shared" si="4"/>
        <v>0</v>
      </c>
      <c r="L57" s="330">
        <f t="shared" si="5"/>
        <v>0</v>
      </c>
      <c r="M57" s="331">
        <f t="shared" si="6"/>
        <v>0</v>
      </c>
      <c r="N57" s="275" t="str">
        <f t="shared" si="7"/>
        <v/>
      </c>
      <c r="O57" s="271">
        <f t="shared" si="8"/>
        <v>0</v>
      </c>
      <c r="P57" s="270">
        <f t="shared" si="9"/>
        <v>0</v>
      </c>
      <c r="Q57" s="62">
        <f t="shared" si="10"/>
        <v>0</v>
      </c>
      <c r="R57" s="272" t="str">
        <f t="shared" si="11"/>
        <v/>
      </c>
      <c r="S57" s="267">
        <f t="shared" si="12"/>
        <v>0</v>
      </c>
      <c r="T57" s="101">
        <f t="shared" si="13"/>
        <v>0</v>
      </c>
      <c r="U57" s="122"/>
      <c r="V57" s="298"/>
      <c r="W57" s="131">
        <f t="shared" si="16"/>
        <v>0</v>
      </c>
      <c r="X57" s="62">
        <f t="shared" si="1"/>
        <v>0</v>
      </c>
      <c r="Y57" s="63" t="str">
        <f t="shared" si="2"/>
        <v/>
      </c>
      <c r="Z57" s="133">
        <f t="shared" si="14"/>
        <v>0</v>
      </c>
      <c r="AA57" s="139">
        <f t="shared" si="3"/>
        <v>0</v>
      </c>
      <c r="AB57" s="126"/>
      <c r="AC57" s="293"/>
      <c r="AD57" s="293"/>
      <c r="AF57" s="357">
        <f t="shared" si="15"/>
        <v>0</v>
      </c>
    </row>
    <row r="58" spans="1:32" s="22" customFormat="1" ht="24.75" customHeight="1" outlineLevel="1" x14ac:dyDescent="0.2">
      <c r="A58" s="177">
        <v>55</v>
      </c>
      <c r="B58" s="323"/>
      <c r="C58" s="323"/>
      <c r="D58" s="323"/>
      <c r="E58" s="324"/>
      <c r="F58" s="325"/>
      <c r="G58" s="326"/>
      <c r="H58" s="327"/>
      <c r="I58" s="327"/>
      <c r="J58" s="328"/>
      <c r="K58" s="329">
        <f t="shared" si="4"/>
        <v>0</v>
      </c>
      <c r="L58" s="330">
        <f t="shared" si="5"/>
        <v>0</v>
      </c>
      <c r="M58" s="331">
        <f t="shared" si="6"/>
        <v>0</v>
      </c>
      <c r="N58" s="275" t="str">
        <f t="shared" si="7"/>
        <v/>
      </c>
      <c r="O58" s="271">
        <f t="shared" si="8"/>
        <v>0</v>
      </c>
      <c r="P58" s="270">
        <f t="shared" si="9"/>
        <v>0</v>
      </c>
      <c r="Q58" s="62">
        <f t="shared" si="10"/>
        <v>0</v>
      </c>
      <c r="R58" s="272" t="str">
        <f t="shared" si="11"/>
        <v/>
      </c>
      <c r="S58" s="267">
        <f t="shared" si="12"/>
        <v>0</v>
      </c>
      <c r="T58" s="101">
        <f t="shared" si="13"/>
        <v>0</v>
      </c>
      <c r="U58" s="122"/>
      <c r="V58" s="298"/>
      <c r="W58" s="131">
        <f t="shared" si="16"/>
        <v>0</v>
      </c>
      <c r="X58" s="62">
        <f t="shared" si="1"/>
        <v>0</v>
      </c>
      <c r="Y58" s="63" t="str">
        <f t="shared" si="2"/>
        <v/>
      </c>
      <c r="Z58" s="133">
        <f t="shared" si="14"/>
        <v>0</v>
      </c>
      <c r="AA58" s="139">
        <f t="shared" si="3"/>
        <v>0</v>
      </c>
      <c r="AB58" s="126"/>
      <c r="AC58" s="293"/>
      <c r="AD58" s="293"/>
      <c r="AF58" s="357">
        <f t="shared" si="15"/>
        <v>0</v>
      </c>
    </row>
    <row r="59" spans="1:32" s="22" customFormat="1" ht="24.75" customHeight="1" outlineLevel="1" x14ac:dyDescent="0.2">
      <c r="A59" s="177">
        <v>56</v>
      </c>
      <c r="B59" s="323"/>
      <c r="C59" s="323"/>
      <c r="D59" s="323"/>
      <c r="E59" s="324"/>
      <c r="F59" s="325"/>
      <c r="G59" s="326"/>
      <c r="H59" s="327"/>
      <c r="I59" s="327"/>
      <c r="J59" s="328"/>
      <c r="K59" s="329">
        <f t="shared" si="4"/>
        <v>0</v>
      </c>
      <c r="L59" s="330">
        <f t="shared" si="5"/>
        <v>0</v>
      </c>
      <c r="M59" s="331">
        <f t="shared" si="6"/>
        <v>0</v>
      </c>
      <c r="N59" s="275" t="str">
        <f t="shared" si="7"/>
        <v/>
      </c>
      <c r="O59" s="271">
        <f t="shared" si="8"/>
        <v>0</v>
      </c>
      <c r="P59" s="270">
        <f t="shared" si="9"/>
        <v>0</v>
      </c>
      <c r="Q59" s="62">
        <f t="shared" si="10"/>
        <v>0</v>
      </c>
      <c r="R59" s="272" t="str">
        <f t="shared" si="11"/>
        <v/>
      </c>
      <c r="S59" s="267">
        <f t="shared" si="12"/>
        <v>0</v>
      </c>
      <c r="T59" s="101">
        <f t="shared" si="13"/>
        <v>0</v>
      </c>
      <c r="U59" s="122"/>
      <c r="V59" s="298"/>
      <c r="W59" s="131">
        <f t="shared" si="16"/>
        <v>0</v>
      </c>
      <c r="X59" s="62">
        <f t="shared" si="1"/>
        <v>0</v>
      </c>
      <c r="Y59" s="63" t="str">
        <f t="shared" si="2"/>
        <v/>
      </c>
      <c r="Z59" s="133">
        <f t="shared" si="14"/>
        <v>0</v>
      </c>
      <c r="AA59" s="139">
        <f t="shared" si="3"/>
        <v>0</v>
      </c>
      <c r="AB59" s="126"/>
      <c r="AC59" s="293"/>
      <c r="AD59" s="293"/>
      <c r="AF59" s="357">
        <f t="shared" si="15"/>
        <v>0</v>
      </c>
    </row>
    <row r="60" spans="1:32" s="22" customFormat="1" ht="24.75" customHeight="1" outlineLevel="1" x14ac:dyDescent="0.2">
      <c r="A60" s="177">
        <v>57</v>
      </c>
      <c r="B60" s="323"/>
      <c r="C60" s="323"/>
      <c r="D60" s="323"/>
      <c r="E60" s="324"/>
      <c r="F60" s="325"/>
      <c r="G60" s="326"/>
      <c r="H60" s="327"/>
      <c r="I60" s="327"/>
      <c r="J60" s="328"/>
      <c r="K60" s="329">
        <f t="shared" si="4"/>
        <v>0</v>
      </c>
      <c r="L60" s="330">
        <f t="shared" si="5"/>
        <v>0</v>
      </c>
      <c r="M60" s="331">
        <f t="shared" si="6"/>
        <v>0</v>
      </c>
      <c r="N60" s="275" t="str">
        <f t="shared" si="7"/>
        <v/>
      </c>
      <c r="O60" s="271">
        <f t="shared" si="8"/>
        <v>0</v>
      </c>
      <c r="P60" s="270">
        <f t="shared" si="9"/>
        <v>0</v>
      </c>
      <c r="Q60" s="62">
        <f t="shared" si="10"/>
        <v>0</v>
      </c>
      <c r="R60" s="272" t="str">
        <f t="shared" si="11"/>
        <v/>
      </c>
      <c r="S60" s="267">
        <f t="shared" si="12"/>
        <v>0</v>
      </c>
      <c r="T60" s="101">
        <f t="shared" si="13"/>
        <v>0</v>
      </c>
      <c r="U60" s="122"/>
      <c r="V60" s="298"/>
      <c r="W60" s="131">
        <f t="shared" si="16"/>
        <v>0</v>
      </c>
      <c r="X60" s="62">
        <f t="shared" si="1"/>
        <v>0</v>
      </c>
      <c r="Y60" s="63" t="str">
        <f t="shared" si="2"/>
        <v/>
      </c>
      <c r="Z60" s="133">
        <f t="shared" si="14"/>
        <v>0</v>
      </c>
      <c r="AA60" s="139">
        <f t="shared" si="3"/>
        <v>0</v>
      </c>
      <c r="AB60" s="126"/>
      <c r="AC60" s="293"/>
      <c r="AD60" s="293"/>
      <c r="AF60" s="357">
        <f t="shared" si="15"/>
        <v>0</v>
      </c>
    </row>
    <row r="61" spans="1:32" s="22" customFormat="1" ht="24.75" customHeight="1" outlineLevel="1" x14ac:dyDescent="0.2">
      <c r="A61" s="177">
        <v>58</v>
      </c>
      <c r="B61" s="323"/>
      <c r="C61" s="323"/>
      <c r="D61" s="323"/>
      <c r="E61" s="324"/>
      <c r="F61" s="325"/>
      <c r="G61" s="326"/>
      <c r="H61" s="327"/>
      <c r="I61" s="327"/>
      <c r="J61" s="328"/>
      <c r="K61" s="329">
        <f t="shared" si="4"/>
        <v>0</v>
      </c>
      <c r="L61" s="330">
        <f t="shared" si="5"/>
        <v>0</v>
      </c>
      <c r="M61" s="331">
        <f t="shared" si="6"/>
        <v>0</v>
      </c>
      <c r="N61" s="275" t="str">
        <f t="shared" si="7"/>
        <v/>
      </c>
      <c r="O61" s="271">
        <f t="shared" si="8"/>
        <v>0</v>
      </c>
      <c r="P61" s="270">
        <f t="shared" si="9"/>
        <v>0</v>
      </c>
      <c r="Q61" s="62">
        <f t="shared" si="10"/>
        <v>0</v>
      </c>
      <c r="R61" s="272" t="str">
        <f t="shared" si="11"/>
        <v/>
      </c>
      <c r="S61" s="267">
        <f t="shared" si="12"/>
        <v>0</v>
      </c>
      <c r="T61" s="101">
        <f t="shared" si="13"/>
        <v>0</v>
      </c>
      <c r="U61" s="122"/>
      <c r="V61" s="298"/>
      <c r="W61" s="131">
        <f t="shared" si="16"/>
        <v>0</v>
      </c>
      <c r="X61" s="62">
        <f t="shared" si="1"/>
        <v>0</v>
      </c>
      <c r="Y61" s="63" t="str">
        <f t="shared" si="2"/>
        <v/>
      </c>
      <c r="Z61" s="133">
        <f t="shared" si="14"/>
        <v>0</v>
      </c>
      <c r="AA61" s="139">
        <f t="shared" si="3"/>
        <v>0</v>
      </c>
      <c r="AB61" s="126"/>
      <c r="AC61" s="293"/>
      <c r="AD61" s="293"/>
      <c r="AF61" s="357">
        <f t="shared" si="15"/>
        <v>0</v>
      </c>
    </row>
    <row r="62" spans="1:32" s="22" customFormat="1" ht="24.75" customHeight="1" outlineLevel="1" x14ac:dyDescent="0.2">
      <c r="A62" s="177">
        <v>59</v>
      </c>
      <c r="B62" s="323"/>
      <c r="C62" s="323"/>
      <c r="D62" s="323"/>
      <c r="E62" s="324"/>
      <c r="F62" s="325"/>
      <c r="G62" s="326"/>
      <c r="H62" s="327"/>
      <c r="I62" s="327"/>
      <c r="J62" s="328"/>
      <c r="K62" s="329">
        <f t="shared" si="4"/>
        <v>0</v>
      </c>
      <c r="L62" s="330">
        <f t="shared" si="5"/>
        <v>0</v>
      </c>
      <c r="M62" s="331">
        <f t="shared" si="6"/>
        <v>0</v>
      </c>
      <c r="N62" s="275" t="str">
        <f t="shared" si="7"/>
        <v/>
      </c>
      <c r="O62" s="271">
        <f t="shared" si="8"/>
        <v>0</v>
      </c>
      <c r="P62" s="270">
        <f t="shared" si="9"/>
        <v>0</v>
      </c>
      <c r="Q62" s="62">
        <f t="shared" si="10"/>
        <v>0</v>
      </c>
      <c r="R62" s="272" t="str">
        <f t="shared" si="11"/>
        <v/>
      </c>
      <c r="S62" s="267">
        <f t="shared" si="12"/>
        <v>0</v>
      </c>
      <c r="T62" s="101">
        <f t="shared" si="13"/>
        <v>0</v>
      </c>
      <c r="U62" s="122"/>
      <c r="V62" s="298"/>
      <c r="W62" s="131">
        <f t="shared" si="16"/>
        <v>0</v>
      </c>
      <c r="X62" s="62">
        <f t="shared" si="1"/>
        <v>0</v>
      </c>
      <c r="Y62" s="63" t="str">
        <f t="shared" si="2"/>
        <v/>
      </c>
      <c r="Z62" s="133">
        <f t="shared" si="14"/>
        <v>0</v>
      </c>
      <c r="AA62" s="139">
        <f t="shared" si="3"/>
        <v>0</v>
      </c>
      <c r="AB62" s="126"/>
      <c r="AC62" s="293"/>
      <c r="AD62" s="293"/>
      <c r="AF62" s="357">
        <f t="shared" si="15"/>
        <v>0</v>
      </c>
    </row>
    <row r="63" spans="1:32" s="22" customFormat="1" ht="24.75" customHeight="1" outlineLevel="1" x14ac:dyDescent="0.2">
      <c r="A63" s="177">
        <v>60</v>
      </c>
      <c r="B63" s="323"/>
      <c r="C63" s="323"/>
      <c r="D63" s="323"/>
      <c r="E63" s="324"/>
      <c r="F63" s="325"/>
      <c r="G63" s="326"/>
      <c r="H63" s="327"/>
      <c r="I63" s="327"/>
      <c r="J63" s="328"/>
      <c r="K63" s="329">
        <f t="shared" si="4"/>
        <v>0</v>
      </c>
      <c r="L63" s="330">
        <f t="shared" si="5"/>
        <v>0</v>
      </c>
      <c r="M63" s="331">
        <f t="shared" si="6"/>
        <v>0</v>
      </c>
      <c r="N63" s="275" t="str">
        <f t="shared" si="7"/>
        <v/>
      </c>
      <c r="O63" s="271">
        <f t="shared" si="8"/>
        <v>0</v>
      </c>
      <c r="P63" s="270">
        <f t="shared" si="9"/>
        <v>0</v>
      </c>
      <c r="Q63" s="62">
        <f t="shared" si="10"/>
        <v>0</v>
      </c>
      <c r="R63" s="272" t="str">
        <f t="shared" si="11"/>
        <v/>
      </c>
      <c r="S63" s="267">
        <f t="shared" si="12"/>
        <v>0</v>
      </c>
      <c r="T63" s="101">
        <f t="shared" si="13"/>
        <v>0</v>
      </c>
      <c r="U63" s="122"/>
      <c r="V63" s="298"/>
      <c r="W63" s="131">
        <f t="shared" si="16"/>
        <v>0</v>
      </c>
      <c r="X63" s="62">
        <f t="shared" si="1"/>
        <v>0</v>
      </c>
      <c r="Y63" s="63" t="str">
        <f t="shared" si="2"/>
        <v/>
      </c>
      <c r="Z63" s="133">
        <f t="shared" si="14"/>
        <v>0</v>
      </c>
      <c r="AA63" s="139">
        <f t="shared" si="3"/>
        <v>0</v>
      </c>
      <c r="AB63" s="126"/>
      <c r="AC63" s="293"/>
      <c r="AD63" s="293"/>
      <c r="AF63" s="357">
        <f t="shared" si="15"/>
        <v>0</v>
      </c>
    </row>
    <row r="64" spans="1:32" s="22" customFormat="1" ht="24.75" customHeight="1" outlineLevel="1" x14ac:dyDescent="0.2">
      <c r="A64" s="177">
        <v>61</v>
      </c>
      <c r="B64" s="323"/>
      <c r="C64" s="323"/>
      <c r="D64" s="323"/>
      <c r="E64" s="324"/>
      <c r="F64" s="325"/>
      <c r="G64" s="326"/>
      <c r="H64" s="327"/>
      <c r="I64" s="327"/>
      <c r="J64" s="328"/>
      <c r="K64" s="329">
        <f t="shared" si="4"/>
        <v>0</v>
      </c>
      <c r="L64" s="330">
        <f t="shared" si="5"/>
        <v>0</v>
      </c>
      <c r="M64" s="331">
        <f t="shared" si="6"/>
        <v>0</v>
      </c>
      <c r="N64" s="275" t="str">
        <f t="shared" si="7"/>
        <v/>
      </c>
      <c r="O64" s="271">
        <f t="shared" si="8"/>
        <v>0</v>
      </c>
      <c r="P64" s="270">
        <f t="shared" si="9"/>
        <v>0</v>
      </c>
      <c r="Q64" s="62">
        <f t="shared" si="10"/>
        <v>0</v>
      </c>
      <c r="R64" s="272" t="str">
        <f t="shared" si="11"/>
        <v/>
      </c>
      <c r="S64" s="267">
        <f t="shared" si="12"/>
        <v>0</v>
      </c>
      <c r="T64" s="101">
        <f t="shared" si="13"/>
        <v>0</v>
      </c>
      <c r="U64" s="122"/>
      <c r="V64" s="298"/>
      <c r="W64" s="131">
        <f t="shared" si="16"/>
        <v>0</v>
      </c>
      <c r="X64" s="62">
        <f t="shared" si="1"/>
        <v>0</v>
      </c>
      <c r="Y64" s="63" t="str">
        <f t="shared" si="2"/>
        <v/>
      </c>
      <c r="Z64" s="133">
        <f t="shared" si="14"/>
        <v>0</v>
      </c>
      <c r="AA64" s="139">
        <f t="shared" si="3"/>
        <v>0</v>
      </c>
      <c r="AB64" s="126"/>
      <c r="AC64" s="293"/>
      <c r="AD64" s="293"/>
      <c r="AF64" s="357">
        <f t="shared" si="15"/>
        <v>0</v>
      </c>
    </row>
    <row r="65" spans="1:32" s="22" customFormat="1" ht="24.75" customHeight="1" outlineLevel="1" x14ac:dyDescent="0.2">
      <c r="A65" s="177">
        <v>62</v>
      </c>
      <c r="B65" s="323"/>
      <c r="C65" s="323"/>
      <c r="D65" s="323"/>
      <c r="E65" s="324"/>
      <c r="F65" s="325"/>
      <c r="G65" s="326"/>
      <c r="H65" s="327"/>
      <c r="I65" s="327"/>
      <c r="J65" s="328"/>
      <c r="K65" s="329">
        <f t="shared" si="4"/>
        <v>0</v>
      </c>
      <c r="L65" s="330">
        <f t="shared" si="5"/>
        <v>0</v>
      </c>
      <c r="M65" s="331">
        <f t="shared" si="6"/>
        <v>0</v>
      </c>
      <c r="N65" s="275" t="str">
        <f t="shared" si="7"/>
        <v/>
      </c>
      <c r="O65" s="271">
        <f t="shared" si="8"/>
        <v>0</v>
      </c>
      <c r="P65" s="270">
        <f t="shared" si="9"/>
        <v>0</v>
      </c>
      <c r="Q65" s="62">
        <f t="shared" si="10"/>
        <v>0</v>
      </c>
      <c r="R65" s="272" t="str">
        <f t="shared" si="11"/>
        <v/>
      </c>
      <c r="S65" s="267">
        <f t="shared" si="12"/>
        <v>0</v>
      </c>
      <c r="T65" s="101">
        <f t="shared" si="13"/>
        <v>0</v>
      </c>
      <c r="U65" s="122"/>
      <c r="V65" s="298"/>
      <c r="W65" s="131">
        <f t="shared" si="16"/>
        <v>0</v>
      </c>
      <c r="X65" s="62">
        <f t="shared" si="1"/>
        <v>0</v>
      </c>
      <c r="Y65" s="63" t="str">
        <f t="shared" si="2"/>
        <v/>
      </c>
      <c r="Z65" s="133">
        <f t="shared" si="14"/>
        <v>0</v>
      </c>
      <c r="AA65" s="139">
        <f t="shared" si="3"/>
        <v>0</v>
      </c>
      <c r="AB65" s="126"/>
      <c r="AC65" s="293"/>
      <c r="AD65" s="293"/>
      <c r="AF65" s="357">
        <f t="shared" si="15"/>
        <v>0</v>
      </c>
    </row>
    <row r="66" spans="1:32" s="22" customFormat="1" ht="24.75" customHeight="1" outlineLevel="1" x14ac:dyDescent="0.2">
      <c r="A66" s="177">
        <v>63</v>
      </c>
      <c r="B66" s="323"/>
      <c r="C66" s="323"/>
      <c r="D66" s="323"/>
      <c r="E66" s="324"/>
      <c r="F66" s="325"/>
      <c r="G66" s="326"/>
      <c r="H66" s="327"/>
      <c r="I66" s="327"/>
      <c r="J66" s="328"/>
      <c r="K66" s="329">
        <f t="shared" si="4"/>
        <v>0</v>
      </c>
      <c r="L66" s="330">
        <f t="shared" si="5"/>
        <v>0</v>
      </c>
      <c r="M66" s="331">
        <f t="shared" si="6"/>
        <v>0</v>
      </c>
      <c r="N66" s="275" t="str">
        <f t="shared" si="7"/>
        <v/>
      </c>
      <c r="O66" s="271">
        <f t="shared" si="8"/>
        <v>0</v>
      </c>
      <c r="P66" s="270">
        <f t="shared" si="9"/>
        <v>0</v>
      </c>
      <c r="Q66" s="62">
        <f t="shared" si="10"/>
        <v>0</v>
      </c>
      <c r="R66" s="272" t="str">
        <f t="shared" si="11"/>
        <v/>
      </c>
      <c r="S66" s="267">
        <f t="shared" si="12"/>
        <v>0</v>
      </c>
      <c r="T66" s="101">
        <f t="shared" si="13"/>
        <v>0</v>
      </c>
      <c r="U66" s="122"/>
      <c r="V66" s="298"/>
      <c r="W66" s="131">
        <f t="shared" si="16"/>
        <v>0</v>
      </c>
      <c r="X66" s="62">
        <f t="shared" si="1"/>
        <v>0</v>
      </c>
      <c r="Y66" s="63" t="str">
        <f t="shared" si="2"/>
        <v/>
      </c>
      <c r="Z66" s="133">
        <f t="shared" si="14"/>
        <v>0</v>
      </c>
      <c r="AA66" s="139">
        <f t="shared" si="3"/>
        <v>0</v>
      </c>
      <c r="AB66" s="126"/>
      <c r="AC66" s="293"/>
      <c r="AD66" s="293"/>
      <c r="AF66" s="357">
        <f t="shared" si="15"/>
        <v>0</v>
      </c>
    </row>
    <row r="67" spans="1:32" s="22" customFormat="1" ht="24.75" customHeight="1" outlineLevel="1" x14ac:dyDescent="0.2">
      <c r="A67" s="177">
        <v>64</v>
      </c>
      <c r="B67" s="323"/>
      <c r="C67" s="323"/>
      <c r="D67" s="323"/>
      <c r="E67" s="324"/>
      <c r="F67" s="325"/>
      <c r="G67" s="326"/>
      <c r="H67" s="327"/>
      <c r="I67" s="327"/>
      <c r="J67" s="328"/>
      <c r="K67" s="329">
        <f t="shared" si="4"/>
        <v>0</v>
      </c>
      <c r="L67" s="330">
        <f t="shared" si="5"/>
        <v>0</v>
      </c>
      <c r="M67" s="331">
        <f t="shared" si="6"/>
        <v>0</v>
      </c>
      <c r="N67" s="275" t="str">
        <f t="shared" si="7"/>
        <v/>
      </c>
      <c r="O67" s="271">
        <f t="shared" si="8"/>
        <v>0</v>
      </c>
      <c r="P67" s="270">
        <f t="shared" si="9"/>
        <v>0</v>
      </c>
      <c r="Q67" s="62">
        <f t="shared" si="10"/>
        <v>0</v>
      </c>
      <c r="R67" s="272" t="str">
        <f t="shared" si="11"/>
        <v/>
      </c>
      <c r="S67" s="267">
        <f t="shared" si="12"/>
        <v>0</v>
      </c>
      <c r="T67" s="101">
        <f t="shared" si="13"/>
        <v>0</v>
      </c>
      <c r="U67" s="122"/>
      <c r="V67" s="298"/>
      <c r="W67" s="131">
        <f t="shared" si="16"/>
        <v>0</v>
      </c>
      <c r="X67" s="62">
        <f t="shared" si="1"/>
        <v>0</v>
      </c>
      <c r="Y67" s="63" t="str">
        <f t="shared" si="2"/>
        <v/>
      </c>
      <c r="Z67" s="133">
        <f t="shared" si="14"/>
        <v>0</v>
      </c>
      <c r="AA67" s="139">
        <f t="shared" si="3"/>
        <v>0</v>
      </c>
      <c r="AB67" s="126"/>
      <c r="AC67" s="293"/>
      <c r="AD67" s="293"/>
      <c r="AF67" s="357">
        <f t="shared" si="15"/>
        <v>0</v>
      </c>
    </row>
    <row r="68" spans="1:32" s="22" customFormat="1" ht="24.75" customHeight="1" outlineLevel="1" x14ac:dyDescent="0.2">
      <c r="A68" s="177">
        <v>65</v>
      </c>
      <c r="B68" s="323"/>
      <c r="C68" s="323"/>
      <c r="D68" s="323"/>
      <c r="E68" s="324"/>
      <c r="F68" s="325"/>
      <c r="G68" s="326"/>
      <c r="H68" s="327"/>
      <c r="I68" s="327"/>
      <c r="J68" s="328"/>
      <c r="K68" s="329">
        <f t="shared" si="4"/>
        <v>0</v>
      </c>
      <c r="L68" s="330">
        <f t="shared" si="5"/>
        <v>0</v>
      </c>
      <c r="M68" s="331">
        <f t="shared" si="6"/>
        <v>0</v>
      </c>
      <c r="N68" s="275" t="str">
        <f t="shared" si="7"/>
        <v/>
      </c>
      <c r="O68" s="271">
        <f t="shared" si="8"/>
        <v>0</v>
      </c>
      <c r="P68" s="270">
        <f t="shared" si="9"/>
        <v>0</v>
      </c>
      <c r="Q68" s="62">
        <f t="shared" si="10"/>
        <v>0</v>
      </c>
      <c r="R68" s="272" t="str">
        <f t="shared" si="11"/>
        <v/>
      </c>
      <c r="S68" s="267">
        <f t="shared" si="12"/>
        <v>0</v>
      </c>
      <c r="T68" s="101">
        <f t="shared" si="13"/>
        <v>0</v>
      </c>
      <c r="U68" s="122"/>
      <c r="V68" s="298"/>
      <c r="W68" s="131">
        <f t="shared" si="16"/>
        <v>0</v>
      </c>
      <c r="X68" s="62">
        <f t="shared" si="1"/>
        <v>0</v>
      </c>
      <c r="Y68" s="63" t="str">
        <f t="shared" ref="Y68:Y131" si="17">IF(0.1&gt;W68,(IF(W68&gt;0.00001,"עצור: אחוז תעסוקה נמוך מ-10%","")),(IF(AND($AA$2&gt;0,W68&gt;0),(IF(($AA$2*P68=W68),"קיצוץ אחיד","נא להזין נימוק")),(IF((W68-P68=0),(IF((X68-Q68=0),"","נא להזין נימוק")),"נא להזין נימוק")))))</f>
        <v/>
      </c>
      <c r="Z68" s="133">
        <f t="shared" si="14"/>
        <v>0</v>
      </c>
      <c r="AA68" s="139">
        <f t="shared" ref="AA68:AA131" si="18">O68*W68*X68/12</f>
        <v>0</v>
      </c>
      <c r="AB68" s="126"/>
      <c r="AC68" s="293"/>
      <c r="AD68" s="293"/>
      <c r="AF68" s="357">
        <f t="shared" si="15"/>
        <v>0</v>
      </c>
    </row>
    <row r="69" spans="1:32" s="22" customFormat="1" ht="24.75" customHeight="1" outlineLevel="1" x14ac:dyDescent="0.2">
      <c r="A69" s="177">
        <v>66</v>
      </c>
      <c r="B69" s="323"/>
      <c r="C69" s="323"/>
      <c r="D69" s="323"/>
      <c r="E69" s="324"/>
      <c r="F69" s="325"/>
      <c r="G69" s="326"/>
      <c r="H69" s="327"/>
      <c r="I69" s="327"/>
      <c r="J69" s="328"/>
      <c r="K69" s="329">
        <f t="shared" ref="K69:K132" si="19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330">
        <f t="shared" ref="L69:L132" si="20">J69*I69*H69/12</f>
        <v>0</v>
      </c>
      <c r="M69" s="331">
        <f t="shared" ref="M69:M132" si="21">(F69+G69)*J69</f>
        <v>0</v>
      </c>
      <c r="N69" s="275" t="str">
        <f t="shared" ref="N69:N132" si="22">IF(E69&gt;0,MIN((VLOOKUP($E69,$A$232:$C$244,3,0)),($F69+$G69)),"")</f>
        <v/>
      </c>
      <c r="O69" s="271">
        <f t="shared" ref="O69:O132" si="23">IF(E69=6,(MIN(VLOOKUP($E69,$A$232:$E$244,5,0),H69)),H69)</f>
        <v>0</v>
      </c>
      <c r="P69" s="270">
        <f t="shared" ref="P69:P132" si="24">IF(E69=6,I69,IF(E69&gt;0,MIN((VLOOKUP($E69,$A$232:$E$244,5,0)),(I69)),0))*(1-$T$2)</f>
        <v>0</v>
      </c>
      <c r="Q69" s="62">
        <f t="shared" ref="Q69:Q132" si="25">J69</f>
        <v>0</v>
      </c>
      <c r="R69" s="272" t="str">
        <f t="shared" ref="R69:R132" si="26">IF(AND(E69=6,O69&lt;H69,H69&gt;0.333333),"סגל אקדמי: משרה עד-33%",IF( 0.1&gt;P69,(IF(P69&gt;0.00001,"עצור: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67">
        <f t="shared" ref="S69:S132" si="27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101">
        <f t="shared" ref="T69:T132" si="28">O69*P69*Q69/12</f>
        <v>0</v>
      </c>
      <c r="U69" s="122"/>
      <c r="V69" s="298"/>
      <c r="W69" s="131">
        <f t="shared" si="16"/>
        <v>0</v>
      </c>
      <c r="X69" s="62">
        <f t="shared" ref="X69:X132" si="29">Q69</f>
        <v>0</v>
      </c>
      <c r="Y69" s="63" t="str">
        <f t="shared" si="17"/>
        <v/>
      </c>
      <c r="Z69" s="133">
        <f t="shared" ref="Z69:Z132" si="30">(IF(OR($B69=0,$C69=0,$D69=0),0,IF(OR($E69=0,($G69+$F69=0),$H69=0),0,MIN((VLOOKUP($E69,$A$232:$C$244,3,0))*(IF($E69=6,$W69,$O69))*((MIN((VLOOKUP($E69,$A$232:$E$244,5,0)),(IF($E69=6,$O69,$W69))))),MIN((VLOOKUP($E69,$A$232:$C$244,3,0)),($F69+$G69))*(IF($E69=6,$W69,((MIN((VLOOKUP($E69,$A$232:$E$244,5,0)),$W69)))))))))*$X69</f>
        <v>0</v>
      </c>
      <c r="AA69" s="139">
        <f t="shared" si="18"/>
        <v>0</v>
      </c>
      <c r="AB69" s="126"/>
      <c r="AC69" s="293"/>
      <c r="AD69" s="293"/>
      <c r="AF69" s="357">
        <f t="shared" ref="AF69:AF132" si="31">+F69+G69</f>
        <v>0</v>
      </c>
    </row>
    <row r="70" spans="1:32" s="22" customFormat="1" ht="24.75" customHeight="1" outlineLevel="1" x14ac:dyDescent="0.2">
      <c r="A70" s="177">
        <v>67</v>
      </c>
      <c r="B70" s="323"/>
      <c r="C70" s="323"/>
      <c r="D70" s="323"/>
      <c r="E70" s="324"/>
      <c r="F70" s="325"/>
      <c r="G70" s="326"/>
      <c r="H70" s="327"/>
      <c r="I70" s="327"/>
      <c r="J70" s="328"/>
      <c r="K70" s="329">
        <f t="shared" si="19"/>
        <v>0</v>
      </c>
      <c r="L70" s="330">
        <f t="shared" si="20"/>
        <v>0</v>
      </c>
      <c r="M70" s="331">
        <f t="shared" si="21"/>
        <v>0</v>
      </c>
      <c r="N70" s="275" t="str">
        <f t="shared" si="22"/>
        <v/>
      </c>
      <c r="O70" s="271">
        <f t="shared" si="23"/>
        <v>0</v>
      </c>
      <c r="P70" s="270">
        <f t="shared" si="24"/>
        <v>0</v>
      </c>
      <c r="Q70" s="62">
        <f t="shared" si="25"/>
        <v>0</v>
      </c>
      <c r="R70" s="272" t="str">
        <f t="shared" si="26"/>
        <v/>
      </c>
      <c r="S70" s="267">
        <f t="shared" si="27"/>
        <v>0</v>
      </c>
      <c r="T70" s="101">
        <f t="shared" si="28"/>
        <v>0</v>
      </c>
      <c r="U70" s="122"/>
      <c r="V70" s="298"/>
      <c r="W70" s="131">
        <f t="shared" si="16"/>
        <v>0</v>
      </c>
      <c r="X70" s="62">
        <f t="shared" si="29"/>
        <v>0</v>
      </c>
      <c r="Y70" s="63" t="str">
        <f t="shared" si="17"/>
        <v/>
      </c>
      <c r="Z70" s="133">
        <f t="shared" si="30"/>
        <v>0</v>
      </c>
      <c r="AA70" s="139">
        <f t="shared" si="18"/>
        <v>0</v>
      </c>
      <c r="AB70" s="126"/>
      <c r="AC70" s="293"/>
      <c r="AD70" s="293"/>
      <c r="AF70" s="357">
        <f t="shared" si="31"/>
        <v>0</v>
      </c>
    </row>
    <row r="71" spans="1:32" s="22" customFormat="1" ht="24.75" customHeight="1" outlineLevel="1" x14ac:dyDescent="0.2">
      <c r="A71" s="177">
        <v>68</v>
      </c>
      <c r="B71" s="323"/>
      <c r="C71" s="323"/>
      <c r="D71" s="323"/>
      <c r="E71" s="324"/>
      <c r="F71" s="325"/>
      <c r="G71" s="326"/>
      <c r="H71" s="327"/>
      <c r="I71" s="327"/>
      <c r="J71" s="328"/>
      <c r="K71" s="329">
        <f t="shared" si="19"/>
        <v>0</v>
      </c>
      <c r="L71" s="330">
        <f t="shared" si="20"/>
        <v>0</v>
      </c>
      <c r="M71" s="331">
        <f t="shared" si="21"/>
        <v>0</v>
      </c>
      <c r="N71" s="275" t="str">
        <f t="shared" si="22"/>
        <v/>
      </c>
      <c r="O71" s="271">
        <f t="shared" si="23"/>
        <v>0</v>
      </c>
      <c r="P71" s="270">
        <f t="shared" si="24"/>
        <v>0</v>
      </c>
      <c r="Q71" s="62">
        <f t="shared" si="25"/>
        <v>0</v>
      </c>
      <c r="R71" s="272" t="str">
        <f t="shared" si="26"/>
        <v/>
      </c>
      <c r="S71" s="267">
        <f t="shared" si="27"/>
        <v>0</v>
      </c>
      <c r="T71" s="101">
        <f t="shared" si="28"/>
        <v>0</v>
      </c>
      <c r="U71" s="122"/>
      <c r="V71" s="298"/>
      <c r="W71" s="131">
        <f t="shared" si="16"/>
        <v>0</v>
      </c>
      <c r="X71" s="62">
        <f t="shared" si="29"/>
        <v>0</v>
      </c>
      <c r="Y71" s="63" t="str">
        <f t="shared" si="17"/>
        <v/>
      </c>
      <c r="Z71" s="133">
        <f t="shared" si="30"/>
        <v>0</v>
      </c>
      <c r="AA71" s="139">
        <f t="shared" si="18"/>
        <v>0</v>
      </c>
      <c r="AB71" s="126"/>
      <c r="AC71" s="293"/>
      <c r="AD71" s="293"/>
      <c r="AF71" s="357">
        <f t="shared" si="31"/>
        <v>0</v>
      </c>
    </row>
    <row r="72" spans="1:32" s="22" customFormat="1" ht="24.75" customHeight="1" outlineLevel="1" x14ac:dyDescent="0.2">
      <c r="A72" s="177">
        <v>69</v>
      </c>
      <c r="B72" s="323"/>
      <c r="C72" s="323"/>
      <c r="D72" s="323"/>
      <c r="E72" s="324"/>
      <c r="F72" s="325"/>
      <c r="G72" s="326"/>
      <c r="H72" s="327"/>
      <c r="I72" s="327"/>
      <c r="J72" s="328"/>
      <c r="K72" s="329">
        <f t="shared" si="19"/>
        <v>0</v>
      </c>
      <c r="L72" s="330">
        <f t="shared" si="20"/>
        <v>0</v>
      </c>
      <c r="M72" s="331">
        <f t="shared" si="21"/>
        <v>0</v>
      </c>
      <c r="N72" s="275" t="str">
        <f t="shared" si="22"/>
        <v/>
      </c>
      <c r="O72" s="271">
        <f t="shared" si="23"/>
        <v>0</v>
      </c>
      <c r="P72" s="270">
        <f t="shared" si="24"/>
        <v>0</v>
      </c>
      <c r="Q72" s="62">
        <f t="shared" si="25"/>
        <v>0</v>
      </c>
      <c r="R72" s="272" t="str">
        <f t="shared" si="26"/>
        <v/>
      </c>
      <c r="S72" s="267">
        <f t="shared" si="27"/>
        <v>0</v>
      </c>
      <c r="T72" s="101">
        <f t="shared" si="28"/>
        <v>0</v>
      </c>
      <c r="U72" s="122"/>
      <c r="V72" s="298"/>
      <c r="W72" s="131">
        <f t="shared" si="16"/>
        <v>0</v>
      </c>
      <c r="X72" s="62">
        <f t="shared" si="29"/>
        <v>0</v>
      </c>
      <c r="Y72" s="63" t="str">
        <f t="shared" si="17"/>
        <v/>
      </c>
      <c r="Z72" s="133">
        <f t="shared" si="30"/>
        <v>0</v>
      </c>
      <c r="AA72" s="139">
        <f t="shared" si="18"/>
        <v>0</v>
      </c>
      <c r="AB72" s="126"/>
      <c r="AC72" s="293"/>
      <c r="AD72" s="293"/>
      <c r="AF72" s="357">
        <f t="shared" si="31"/>
        <v>0</v>
      </c>
    </row>
    <row r="73" spans="1:32" s="22" customFormat="1" ht="24.75" customHeight="1" outlineLevel="1" x14ac:dyDescent="0.2">
      <c r="A73" s="177">
        <v>70</v>
      </c>
      <c r="B73" s="323"/>
      <c r="C73" s="323"/>
      <c r="D73" s="323"/>
      <c r="E73" s="324"/>
      <c r="F73" s="325"/>
      <c r="G73" s="326"/>
      <c r="H73" s="327"/>
      <c r="I73" s="327"/>
      <c r="J73" s="328"/>
      <c r="K73" s="329">
        <f t="shared" si="19"/>
        <v>0</v>
      </c>
      <c r="L73" s="330">
        <f t="shared" si="20"/>
        <v>0</v>
      </c>
      <c r="M73" s="331">
        <f t="shared" si="21"/>
        <v>0</v>
      </c>
      <c r="N73" s="275" t="str">
        <f t="shared" si="22"/>
        <v/>
      </c>
      <c r="O73" s="271">
        <f t="shared" si="23"/>
        <v>0</v>
      </c>
      <c r="P73" s="270">
        <f t="shared" si="24"/>
        <v>0</v>
      </c>
      <c r="Q73" s="62">
        <f t="shared" si="25"/>
        <v>0</v>
      </c>
      <c r="R73" s="272" t="str">
        <f t="shared" si="26"/>
        <v/>
      </c>
      <c r="S73" s="267">
        <f t="shared" si="27"/>
        <v>0</v>
      </c>
      <c r="T73" s="101">
        <f t="shared" si="28"/>
        <v>0</v>
      </c>
      <c r="U73" s="122"/>
      <c r="V73" s="298"/>
      <c r="W73" s="131">
        <f t="shared" si="16"/>
        <v>0</v>
      </c>
      <c r="X73" s="62">
        <f t="shared" si="29"/>
        <v>0</v>
      </c>
      <c r="Y73" s="63" t="str">
        <f t="shared" si="17"/>
        <v/>
      </c>
      <c r="Z73" s="133">
        <f t="shared" si="30"/>
        <v>0</v>
      </c>
      <c r="AA73" s="139">
        <f t="shared" si="18"/>
        <v>0</v>
      </c>
      <c r="AB73" s="126"/>
      <c r="AC73" s="293"/>
      <c r="AD73" s="293"/>
      <c r="AF73" s="357">
        <f t="shared" si="31"/>
        <v>0</v>
      </c>
    </row>
    <row r="74" spans="1:32" s="22" customFormat="1" ht="24.75" customHeight="1" outlineLevel="1" x14ac:dyDescent="0.2">
      <c r="A74" s="177">
        <v>71</v>
      </c>
      <c r="B74" s="323"/>
      <c r="C74" s="323"/>
      <c r="D74" s="323"/>
      <c r="E74" s="324"/>
      <c r="F74" s="325"/>
      <c r="G74" s="326"/>
      <c r="H74" s="327"/>
      <c r="I74" s="327"/>
      <c r="J74" s="328"/>
      <c r="K74" s="329">
        <f t="shared" si="19"/>
        <v>0</v>
      </c>
      <c r="L74" s="330">
        <f t="shared" si="20"/>
        <v>0</v>
      </c>
      <c r="M74" s="331">
        <f t="shared" si="21"/>
        <v>0</v>
      </c>
      <c r="N74" s="275" t="str">
        <f t="shared" si="22"/>
        <v/>
      </c>
      <c r="O74" s="271">
        <f t="shared" si="23"/>
        <v>0</v>
      </c>
      <c r="P74" s="270">
        <f t="shared" si="24"/>
        <v>0</v>
      </c>
      <c r="Q74" s="62">
        <f t="shared" si="25"/>
        <v>0</v>
      </c>
      <c r="R74" s="272" t="str">
        <f t="shared" si="26"/>
        <v/>
      </c>
      <c r="S74" s="267">
        <f t="shared" si="27"/>
        <v>0</v>
      </c>
      <c r="T74" s="101">
        <f t="shared" si="28"/>
        <v>0</v>
      </c>
      <c r="U74" s="122"/>
      <c r="V74" s="298"/>
      <c r="W74" s="131">
        <f t="shared" si="16"/>
        <v>0</v>
      </c>
      <c r="X74" s="62">
        <f t="shared" si="29"/>
        <v>0</v>
      </c>
      <c r="Y74" s="63" t="str">
        <f t="shared" si="17"/>
        <v/>
      </c>
      <c r="Z74" s="133">
        <f t="shared" si="30"/>
        <v>0</v>
      </c>
      <c r="AA74" s="139">
        <f t="shared" si="18"/>
        <v>0</v>
      </c>
      <c r="AB74" s="126"/>
      <c r="AC74" s="293"/>
      <c r="AD74" s="293"/>
      <c r="AF74" s="357">
        <f t="shared" si="31"/>
        <v>0</v>
      </c>
    </row>
    <row r="75" spans="1:32" s="22" customFormat="1" ht="24.75" customHeight="1" outlineLevel="1" x14ac:dyDescent="0.2">
      <c r="A75" s="177">
        <v>72</v>
      </c>
      <c r="B75" s="323"/>
      <c r="C75" s="323"/>
      <c r="D75" s="323"/>
      <c r="E75" s="324"/>
      <c r="F75" s="325"/>
      <c r="G75" s="326"/>
      <c r="H75" s="327"/>
      <c r="I75" s="327"/>
      <c r="J75" s="328"/>
      <c r="K75" s="329">
        <f t="shared" si="19"/>
        <v>0</v>
      </c>
      <c r="L75" s="330">
        <f t="shared" si="20"/>
        <v>0</v>
      </c>
      <c r="M75" s="331">
        <f t="shared" si="21"/>
        <v>0</v>
      </c>
      <c r="N75" s="275" t="str">
        <f t="shared" si="22"/>
        <v/>
      </c>
      <c r="O75" s="271">
        <f t="shared" si="23"/>
        <v>0</v>
      </c>
      <c r="P75" s="270">
        <f t="shared" si="24"/>
        <v>0</v>
      </c>
      <c r="Q75" s="62">
        <f t="shared" si="25"/>
        <v>0</v>
      </c>
      <c r="R75" s="272" t="str">
        <f t="shared" si="26"/>
        <v/>
      </c>
      <c r="S75" s="267">
        <f t="shared" si="27"/>
        <v>0</v>
      </c>
      <c r="T75" s="101">
        <f t="shared" si="28"/>
        <v>0</v>
      </c>
      <c r="U75" s="122"/>
      <c r="V75" s="298"/>
      <c r="W75" s="131">
        <f t="shared" si="16"/>
        <v>0</v>
      </c>
      <c r="X75" s="62">
        <f t="shared" si="29"/>
        <v>0</v>
      </c>
      <c r="Y75" s="63" t="str">
        <f t="shared" si="17"/>
        <v/>
      </c>
      <c r="Z75" s="133">
        <f t="shared" si="30"/>
        <v>0</v>
      </c>
      <c r="AA75" s="139">
        <f t="shared" si="18"/>
        <v>0</v>
      </c>
      <c r="AB75" s="126"/>
      <c r="AC75" s="293"/>
      <c r="AD75" s="293"/>
      <c r="AF75" s="357">
        <f t="shared" si="31"/>
        <v>0</v>
      </c>
    </row>
    <row r="76" spans="1:32" s="22" customFormat="1" ht="24.75" customHeight="1" outlineLevel="1" x14ac:dyDescent="0.2">
      <c r="A76" s="177">
        <v>73</v>
      </c>
      <c r="B76" s="323"/>
      <c r="C76" s="323"/>
      <c r="D76" s="323"/>
      <c r="E76" s="324"/>
      <c r="F76" s="325"/>
      <c r="G76" s="326"/>
      <c r="H76" s="327"/>
      <c r="I76" s="327"/>
      <c r="J76" s="328"/>
      <c r="K76" s="329">
        <f t="shared" si="19"/>
        <v>0</v>
      </c>
      <c r="L76" s="330">
        <f t="shared" si="20"/>
        <v>0</v>
      </c>
      <c r="M76" s="331">
        <f t="shared" si="21"/>
        <v>0</v>
      </c>
      <c r="N76" s="275" t="str">
        <f t="shared" si="22"/>
        <v/>
      </c>
      <c r="O76" s="271">
        <f t="shared" si="23"/>
        <v>0</v>
      </c>
      <c r="P76" s="270">
        <f t="shared" si="24"/>
        <v>0</v>
      </c>
      <c r="Q76" s="62">
        <f t="shared" si="25"/>
        <v>0</v>
      </c>
      <c r="R76" s="272" t="str">
        <f t="shared" si="26"/>
        <v/>
      </c>
      <c r="S76" s="267">
        <f t="shared" si="27"/>
        <v>0</v>
      </c>
      <c r="T76" s="101">
        <f t="shared" si="28"/>
        <v>0</v>
      </c>
      <c r="U76" s="122"/>
      <c r="V76" s="298"/>
      <c r="W76" s="131">
        <f t="shared" si="16"/>
        <v>0</v>
      </c>
      <c r="X76" s="62">
        <f t="shared" si="29"/>
        <v>0</v>
      </c>
      <c r="Y76" s="63" t="str">
        <f t="shared" si="17"/>
        <v/>
      </c>
      <c r="Z76" s="133">
        <f t="shared" si="30"/>
        <v>0</v>
      </c>
      <c r="AA76" s="139">
        <f t="shared" si="18"/>
        <v>0</v>
      </c>
      <c r="AB76" s="126"/>
      <c r="AC76" s="293"/>
      <c r="AD76" s="293"/>
      <c r="AF76" s="357">
        <f t="shared" si="31"/>
        <v>0</v>
      </c>
    </row>
    <row r="77" spans="1:32" s="22" customFormat="1" ht="24.75" customHeight="1" outlineLevel="1" x14ac:dyDescent="0.2">
      <c r="A77" s="177">
        <v>74</v>
      </c>
      <c r="B77" s="323"/>
      <c r="C77" s="323"/>
      <c r="D77" s="323"/>
      <c r="E77" s="324"/>
      <c r="F77" s="325"/>
      <c r="G77" s="326"/>
      <c r="H77" s="327"/>
      <c r="I77" s="327"/>
      <c r="J77" s="328"/>
      <c r="K77" s="329">
        <f t="shared" si="19"/>
        <v>0</v>
      </c>
      <c r="L77" s="330">
        <f t="shared" si="20"/>
        <v>0</v>
      </c>
      <c r="M77" s="331">
        <f t="shared" si="21"/>
        <v>0</v>
      </c>
      <c r="N77" s="275" t="str">
        <f t="shared" si="22"/>
        <v/>
      </c>
      <c r="O77" s="271">
        <f t="shared" si="23"/>
        <v>0</v>
      </c>
      <c r="P77" s="270">
        <f t="shared" si="24"/>
        <v>0</v>
      </c>
      <c r="Q77" s="62">
        <f t="shared" si="25"/>
        <v>0</v>
      </c>
      <c r="R77" s="272" t="str">
        <f t="shared" si="26"/>
        <v/>
      </c>
      <c r="S77" s="267">
        <f t="shared" si="27"/>
        <v>0</v>
      </c>
      <c r="T77" s="101">
        <f t="shared" si="28"/>
        <v>0</v>
      </c>
      <c r="U77" s="122"/>
      <c r="V77" s="298"/>
      <c r="W77" s="131">
        <f t="shared" si="16"/>
        <v>0</v>
      </c>
      <c r="X77" s="62">
        <f t="shared" si="29"/>
        <v>0</v>
      </c>
      <c r="Y77" s="63" t="str">
        <f t="shared" si="17"/>
        <v/>
      </c>
      <c r="Z77" s="133">
        <f t="shared" si="30"/>
        <v>0</v>
      </c>
      <c r="AA77" s="139">
        <f t="shared" si="18"/>
        <v>0</v>
      </c>
      <c r="AB77" s="126"/>
      <c r="AC77" s="293"/>
      <c r="AD77" s="293"/>
      <c r="AF77" s="357">
        <f t="shared" si="31"/>
        <v>0</v>
      </c>
    </row>
    <row r="78" spans="1:32" s="22" customFormat="1" ht="24.75" customHeight="1" outlineLevel="1" x14ac:dyDescent="0.2">
      <c r="A78" s="177">
        <v>75</v>
      </c>
      <c r="B78" s="323"/>
      <c r="C78" s="323"/>
      <c r="D78" s="323"/>
      <c r="E78" s="324"/>
      <c r="F78" s="325"/>
      <c r="G78" s="326"/>
      <c r="H78" s="327"/>
      <c r="I78" s="327"/>
      <c r="J78" s="328"/>
      <c r="K78" s="329">
        <f t="shared" si="19"/>
        <v>0</v>
      </c>
      <c r="L78" s="330">
        <f t="shared" si="20"/>
        <v>0</v>
      </c>
      <c r="M78" s="331">
        <f t="shared" si="21"/>
        <v>0</v>
      </c>
      <c r="N78" s="275" t="str">
        <f t="shared" si="22"/>
        <v/>
      </c>
      <c r="O78" s="271">
        <f t="shared" si="23"/>
        <v>0</v>
      </c>
      <c r="P78" s="270">
        <f t="shared" si="24"/>
        <v>0</v>
      </c>
      <c r="Q78" s="62">
        <f t="shared" si="25"/>
        <v>0</v>
      </c>
      <c r="R78" s="272" t="str">
        <f t="shared" si="26"/>
        <v/>
      </c>
      <c r="S78" s="267">
        <f t="shared" si="27"/>
        <v>0</v>
      </c>
      <c r="T78" s="101">
        <f t="shared" si="28"/>
        <v>0</v>
      </c>
      <c r="U78" s="122"/>
      <c r="V78" s="298"/>
      <c r="W78" s="131">
        <f t="shared" si="16"/>
        <v>0</v>
      </c>
      <c r="X78" s="62">
        <f t="shared" si="29"/>
        <v>0</v>
      </c>
      <c r="Y78" s="63" t="str">
        <f t="shared" si="17"/>
        <v/>
      </c>
      <c r="Z78" s="133">
        <f t="shared" si="30"/>
        <v>0</v>
      </c>
      <c r="AA78" s="139">
        <f t="shared" si="18"/>
        <v>0</v>
      </c>
      <c r="AB78" s="126"/>
      <c r="AC78" s="293"/>
      <c r="AD78" s="293"/>
      <c r="AF78" s="357">
        <f t="shared" si="31"/>
        <v>0</v>
      </c>
    </row>
    <row r="79" spans="1:32" s="22" customFormat="1" ht="24.75" customHeight="1" outlineLevel="1" x14ac:dyDescent="0.2">
      <c r="A79" s="177">
        <v>76</v>
      </c>
      <c r="B79" s="323"/>
      <c r="C79" s="323"/>
      <c r="D79" s="323"/>
      <c r="E79" s="324"/>
      <c r="F79" s="325"/>
      <c r="G79" s="326"/>
      <c r="H79" s="327"/>
      <c r="I79" s="327"/>
      <c r="J79" s="328"/>
      <c r="K79" s="329">
        <f t="shared" si="19"/>
        <v>0</v>
      </c>
      <c r="L79" s="330">
        <f t="shared" si="20"/>
        <v>0</v>
      </c>
      <c r="M79" s="331">
        <f t="shared" si="21"/>
        <v>0</v>
      </c>
      <c r="N79" s="275" t="str">
        <f t="shared" si="22"/>
        <v/>
      </c>
      <c r="O79" s="271">
        <f t="shared" si="23"/>
        <v>0</v>
      </c>
      <c r="P79" s="270">
        <f t="shared" si="24"/>
        <v>0</v>
      </c>
      <c r="Q79" s="62">
        <f t="shared" si="25"/>
        <v>0</v>
      </c>
      <c r="R79" s="272" t="str">
        <f t="shared" si="26"/>
        <v/>
      </c>
      <c r="S79" s="267">
        <f t="shared" si="27"/>
        <v>0</v>
      </c>
      <c r="T79" s="101">
        <f t="shared" si="28"/>
        <v>0</v>
      </c>
      <c r="U79" s="122"/>
      <c r="V79" s="298"/>
      <c r="W79" s="131">
        <f t="shared" si="16"/>
        <v>0</v>
      </c>
      <c r="X79" s="62">
        <f t="shared" si="29"/>
        <v>0</v>
      </c>
      <c r="Y79" s="63" t="str">
        <f t="shared" si="17"/>
        <v/>
      </c>
      <c r="Z79" s="133">
        <f t="shared" si="30"/>
        <v>0</v>
      </c>
      <c r="AA79" s="139">
        <f t="shared" si="18"/>
        <v>0</v>
      </c>
      <c r="AB79" s="126"/>
      <c r="AC79" s="293"/>
      <c r="AD79" s="293"/>
      <c r="AF79" s="357">
        <f t="shared" si="31"/>
        <v>0</v>
      </c>
    </row>
    <row r="80" spans="1:32" s="22" customFormat="1" ht="24.75" customHeight="1" outlineLevel="1" x14ac:dyDescent="0.2">
      <c r="A80" s="177">
        <v>77</v>
      </c>
      <c r="B80" s="323"/>
      <c r="C80" s="323"/>
      <c r="D80" s="323"/>
      <c r="E80" s="324"/>
      <c r="F80" s="325"/>
      <c r="G80" s="326"/>
      <c r="H80" s="327"/>
      <c r="I80" s="327"/>
      <c r="J80" s="328"/>
      <c r="K80" s="329">
        <f t="shared" si="19"/>
        <v>0</v>
      </c>
      <c r="L80" s="330">
        <f t="shared" si="20"/>
        <v>0</v>
      </c>
      <c r="M80" s="331">
        <f t="shared" si="21"/>
        <v>0</v>
      </c>
      <c r="N80" s="275" t="str">
        <f t="shared" si="22"/>
        <v/>
      </c>
      <c r="O80" s="271">
        <f t="shared" si="23"/>
        <v>0</v>
      </c>
      <c r="P80" s="270">
        <f t="shared" si="24"/>
        <v>0</v>
      </c>
      <c r="Q80" s="62">
        <f t="shared" si="25"/>
        <v>0</v>
      </c>
      <c r="R80" s="272" t="str">
        <f t="shared" si="26"/>
        <v/>
      </c>
      <c r="S80" s="267">
        <f t="shared" si="27"/>
        <v>0</v>
      </c>
      <c r="T80" s="101">
        <f t="shared" si="28"/>
        <v>0</v>
      </c>
      <c r="U80" s="122"/>
      <c r="V80" s="298"/>
      <c r="W80" s="131">
        <f t="shared" si="16"/>
        <v>0</v>
      </c>
      <c r="X80" s="62">
        <f t="shared" si="29"/>
        <v>0</v>
      </c>
      <c r="Y80" s="63" t="str">
        <f t="shared" si="17"/>
        <v/>
      </c>
      <c r="Z80" s="133">
        <f t="shared" si="30"/>
        <v>0</v>
      </c>
      <c r="AA80" s="139">
        <f t="shared" si="18"/>
        <v>0</v>
      </c>
      <c r="AB80" s="126"/>
      <c r="AC80" s="293"/>
      <c r="AD80" s="293"/>
      <c r="AF80" s="357">
        <f t="shared" si="31"/>
        <v>0</v>
      </c>
    </row>
    <row r="81" spans="1:32" s="22" customFormat="1" ht="24.75" customHeight="1" outlineLevel="1" x14ac:dyDescent="0.2">
      <c r="A81" s="177">
        <v>78</v>
      </c>
      <c r="B81" s="323"/>
      <c r="C81" s="323"/>
      <c r="D81" s="323"/>
      <c r="E81" s="324"/>
      <c r="F81" s="325"/>
      <c r="G81" s="326"/>
      <c r="H81" s="327"/>
      <c r="I81" s="327"/>
      <c r="J81" s="328"/>
      <c r="K81" s="329">
        <f t="shared" si="19"/>
        <v>0</v>
      </c>
      <c r="L81" s="330">
        <f t="shared" si="20"/>
        <v>0</v>
      </c>
      <c r="M81" s="331">
        <f t="shared" si="21"/>
        <v>0</v>
      </c>
      <c r="N81" s="275" t="str">
        <f t="shared" si="22"/>
        <v/>
      </c>
      <c r="O81" s="271">
        <f t="shared" si="23"/>
        <v>0</v>
      </c>
      <c r="P81" s="270">
        <f t="shared" si="24"/>
        <v>0</v>
      </c>
      <c r="Q81" s="62">
        <f t="shared" si="25"/>
        <v>0</v>
      </c>
      <c r="R81" s="272" t="str">
        <f t="shared" si="26"/>
        <v/>
      </c>
      <c r="S81" s="267">
        <f t="shared" si="27"/>
        <v>0</v>
      </c>
      <c r="T81" s="101">
        <f t="shared" si="28"/>
        <v>0</v>
      </c>
      <c r="U81" s="122"/>
      <c r="V81" s="298"/>
      <c r="W81" s="131">
        <f t="shared" si="16"/>
        <v>0</v>
      </c>
      <c r="X81" s="62">
        <f t="shared" si="29"/>
        <v>0</v>
      </c>
      <c r="Y81" s="63" t="str">
        <f t="shared" si="17"/>
        <v/>
      </c>
      <c r="Z81" s="133">
        <f t="shared" si="30"/>
        <v>0</v>
      </c>
      <c r="AA81" s="139">
        <f t="shared" si="18"/>
        <v>0</v>
      </c>
      <c r="AB81" s="126"/>
      <c r="AC81" s="293"/>
      <c r="AD81" s="293"/>
      <c r="AF81" s="357">
        <f t="shared" si="31"/>
        <v>0</v>
      </c>
    </row>
    <row r="82" spans="1:32" s="22" customFormat="1" ht="24.75" customHeight="1" outlineLevel="1" x14ac:dyDescent="0.2">
      <c r="A82" s="177">
        <v>79</v>
      </c>
      <c r="B82" s="323"/>
      <c r="C82" s="323"/>
      <c r="D82" s="323"/>
      <c r="E82" s="324"/>
      <c r="F82" s="325"/>
      <c r="G82" s="326"/>
      <c r="H82" s="327"/>
      <c r="I82" s="327"/>
      <c r="J82" s="328"/>
      <c r="K82" s="329">
        <f t="shared" si="19"/>
        <v>0</v>
      </c>
      <c r="L82" s="330">
        <f t="shared" si="20"/>
        <v>0</v>
      </c>
      <c r="M82" s="331">
        <f t="shared" si="21"/>
        <v>0</v>
      </c>
      <c r="N82" s="275" t="str">
        <f t="shared" si="22"/>
        <v/>
      </c>
      <c r="O82" s="271">
        <f t="shared" si="23"/>
        <v>0</v>
      </c>
      <c r="P82" s="270">
        <f t="shared" si="24"/>
        <v>0</v>
      </c>
      <c r="Q82" s="62">
        <f t="shared" si="25"/>
        <v>0</v>
      </c>
      <c r="R82" s="272" t="str">
        <f t="shared" si="26"/>
        <v/>
      </c>
      <c r="S82" s="267">
        <f t="shared" si="27"/>
        <v>0</v>
      </c>
      <c r="T82" s="101">
        <f t="shared" si="28"/>
        <v>0</v>
      </c>
      <c r="U82" s="122"/>
      <c r="V82" s="298"/>
      <c r="W82" s="131">
        <f t="shared" si="16"/>
        <v>0</v>
      </c>
      <c r="X82" s="62">
        <f t="shared" si="29"/>
        <v>0</v>
      </c>
      <c r="Y82" s="63" t="str">
        <f t="shared" si="17"/>
        <v/>
      </c>
      <c r="Z82" s="133">
        <f t="shared" si="30"/>
        <v>0</v>
      </c>
      <c r="AA82" s="139">
        <f t="shared" si="18"/>
        <v>0</v>
      </c>
      <c r="AB82" s="126"/>
      <c r="AC82" s="293"/>
      <c r="AD82" s="293"/>
      <c r="AF82" s="357">
        <f t="shared" si="31"/>
        <v>0</v>
      </c>
    </row>
    <row r="83" spans="1:32" s="22" customFormat="1" ht="24.75" customHeight="1" outlineLevel="1" x14ac:dyDescent="0.2">
      <c r="A83" s="177">
        <v>80</v>
      </c>
      <c r="B83" s="323"/>
      <c r="C83" s="323"/>
      <c r="D83" s="323"/>
      <c r="E83" s="324"/>
      <c r="F83" s="325"/>
      <c r="G83" s="326"/>
      <c r="H83" s="327"/>
      <c r="I83" s="327"/>
      <c r="J83" s="328"/>
      <c r="K83" s="329">
        <f t="shared" si="19"/>
        <v>0</v>
      </c>
      <c r="L83" s="330">
        <f t="shared" si="20"/>
        <v>0</v>
      </c>
      <c r="M83" s="331">
        <f t="shared" si="21"/>
        <v>0</v>
      </c>
      <c r="N83" s="275" t="str">
        <f t="shared" si="22"/>
        <v/>
      </c>
      <c r="O83" s="271">
        <f t="shared" si="23"/>
        <v>0</v>
      </c>
      <c r="P83" s="270">
        <f t="shared" si="24"/>
        <v>0</v>
      </c>
      <c r="Q83" s="62">
        <f t="shared" si="25"/>
        <v>0</v>
      </c>
      <c r="R83" s="272" t="str">
        <f t="shared" si="26"/>
        <v/>
      </c>
      <c r="S83" s="267">
        <f t="shared" si="27"/>
        <v>0</v>
      </c>
      <c r="T83" s="101">
        <f t="shared" si="28"/>
        <v>0</v>
      </c>
      <c r="U83" s="122"/>
      <c r="V83" s="298"/>
      <c r="W83" s="131">
        <f t="shared" si="16"/>
        <v>0</v>
      </c>
      <c r="X83" s="62">
        <f t="shared" si="29"/>
        <v>0</v>
      </c>
      <c r="Y83" s="63" t="str">
        <f t="shared" si="17"/>
        <v/>
      </c>
      <c r="Z83" s="133">
        <f t="shared" si="30"/>
        <v>0</v>
      </c>
      <c r="AA83" s="139">
        <f t="shared" si="18"/>
        <v>0</v>
      </c>
      <c r="AB83" s="126"/>
      <c r="AC83" s="293"/>
      <c r="AD83" s="293"/>
      <c r="AF83" s="357">
        <f t="shared" si="31"/>
        <v>0</v>
      </c>
    </row>
    <row r="84" spans="1:32" s="22" customFormat="1" ht="24.75" customHeight="1" outlineLevel="1" x14ac:dyDescent="0.2">
      <c r="A84" s="177">
        <v>81</v>
      </c>
      <c r="B84" s="323"/>
      <c r="C84" s="323"/>
      <c r="D84" s="323"/>
      <c r="E84" s="324"/>
      <c r="F84" s="325"/>
      <c r="G84" s="326"/>
      <c r="H84" s="327"/>
      <c r="I84" s="327"/>
      <c r="J84" s="328"/>
      <c r="K84" s="329">
        <f t="shared" si="19"/>
        <v>0</v>
      </c>
      <c r="L84" s="330">
        <f t="shared" si="20"/>
        <v>0</v>
      </c>
      <c r="M84" s="331">
        <f t="shared" si="21"/>
        <v>0</v>
      </c>
      <c r="N84" s="275" t="str">
        <f t="shared" si="22"/>
        <v/>
      </c>
      <c r="O84" s="271">
        <f t="shared" si="23"/>
        <v>0</v>
      </c>
      <c r="P84" s="270">
        <f t="shared" si="24"/>
        <v>0</v>
      </c>
      <c r="Q84" s="62">
        <f t="shared" si="25"/>
        <v>0</v>
      </c>
      <c r="R84" s="272" t="str">
        <f t="shared" si="26"/>
        <v/>
      </c>
      <c r="S84" s="267">
        <f t="shared" si="27"/>
        <v>0</v>
      </c>
      <c r="T84" s="101">
        <f t="shared" si="28"/>
        <v>0</v>
      </c>
      <c r="U84" s="122"/>
      <c r="V84" s="298"/>
      <c r="W84" s="131">
        <f t="shared" ref="W84:W147" si="32">IF($AA$2&gt;0,(1-$AA$2)*P84,P84)</f>
        <v>0</v>
      </c>
      <c r="X84" s="62">
        <f t="shared" si="29"/>
        <v>0</v>
      </c>
      <c r="Y84" s="63" t="str">
        <f t="shared" si="17"/>
        <v/>
      </c>
      <c r="Z84" s="133">
        <f t="shared" si="30"/>
        <v>0</v>
      </c>
      <c r="AA84" s="139">
        <f t="shared" si="18"/>
        <v>0</v>
      </c>
      <c r="AB84" s="126"/>
      <c r="AC84" s="293"/>
      <c r="AD84" s="293"/>
      <c r="AF84" s="357">
        <f t="shared" si="31"/>
        <v>0</v>
      </c>
    </row>
    <row r="85" spans="1:32" s="22" customFormat="1" ht="24.75" customHeight="1" outlineLevel="1" x14ac:dyDescent="0.2">
      <c r="A85" s="177">
        <v>82</v>
      </c>
      <c r="B85" s="323"/>
      <c r="C85" s="323"/>
      <c r="D85" s="323"/>
      <c r="E85" s="324"/>
      <c r="F85" s="325"/>
      <c r="G85" s="326"/>
      <c r="H85" s="327"/>
      <c r="I85" s="327"/>
      <c r="J85" s="328"/>
      <c r="K85" s="329">
        <f t="shared" si="19"/>
        <v>0</v>
      </c>
      <c r="L85" s="330">
        <f t="shared" si="20"/>
        <v>0</v>
      </c>
      <c r="M85" s="331">
        <f t="shared" si="21"/>
        <v>0</v>
      </c>
      <c r="N85" s="275" t="str">
        <f t="shared" si="22"/>
        <v/>
      </c>
      <c r="O85" s="271">
        <f t="shared" si="23"/>
        <v>0</v>
      </c>
      <c r="P85" s="270">
        <f t="shared" si="24"/>
        <v>0</v>
      </c>
      <c r="Q85" s="62">
        <f t="shared" si="25"/>
        <v>0</v>
      </c>
      <c r="R85" s="272" t="str">
        <f t="shared" si="26"/>
        <v/>
      </c>
      <c r="S85" s="267">
        <f t="shared" si="27"/>
        <v>0</v>
      </c>
      <c r="T85" s="101">
        <f t="shared" si="28"/>
        <v>0</v>
      </c>
      <c r="U85" s="122"/>
      <c r="V85" s="298"/>
      <c r="W85" s="131">
        <f t="shared" si="32"/>
        <v>0</v>
      </c>
      <c r="X85" s="62">
        <f t="shared" si="29"/>
        <v>0</v>
      </c>
      <c r="Y85" s="63" t="str">
        <f t="shared" si="17"/>
        <v/>
      </c>
      <c r="Z85" s="133">
        <f t="shared" si="30"/>
        <v>0</v>
      </c>
      <c r="AA85" s="139">
        <f t="shared" si="18"/>
        <v>0</v>
      </c>
      <c r="AB85" s="126"/>
      <c r="AC85" s="293"/>
      <c r="AD85" s="293"/>
      <c r="AF85" s="357">
        <f t="shared" si="31"/>
        <v>0</v>
      </c>
    </row>
    <row r="86" spans="1:32" s="22" customFormat="1" ht="24.75" customHeight="1" outlineLevel="1" x14ac:dyDescent="0.2">
      <c r="A86" s="177">
        <v>83</v>
      </c>
      <c r="B86" s="323"/>
      <c r="C86" s="323"/>
      <c r="D86" s="323"/>
      <c r="E86" s="324"/>
      <c r="F86" s="325"/>
      <c r="G86" s="326"/>
      <c r="H86" s="327"/>
      <c r="I86" s="327"/>
      <c r="J86" s="328"/>
      <c r="K86" s="329">
        <f t="shared" si="19"/>
        <v>0</v>
      </c>
      <c r="L86" s="330">
        <f t="shared" si="20"/>
        <v>0</v>
      </c>
      <c r="M86" s="331">
        <f t="shared" si="21"/>
        <v>0</v>
      </c>
      <c r="N86" s="275" t="str">
        <f t="shared" si="22"/>
        <v/>
      </c>
      <c r="O86" s="271">
        <f t="shared" si="23"/>
        <v>0</v>
      </c>
      <c r="P86" s="270">
        <f t="shared" si="24"/>
        <v>0</v>
      </c>
      <c r="Q86" s="62">
        <f t="shared" si="25"/>
        <v>0</v>
      </c>
      <c r="R86" s="272" t="str">
        <f t="shared" si="26"/>
        <v/>
      </c>
      <c r="S86" s="267">
        <f t="shared" si="27"/>
        <v>0</v>
      </c>
      <c r="T86" s="101">
        <f t="shared" si="28"/>
        <v>0</v>
      </c>
      <c r="U86" s="122"/>
      <c r="V86" s="298"/>
      <c r="W86" s="131">
        <f t="shared" si="32"/>
        <v>0</v>
      </c>
      <c r="X86" s="62">
        <f t="shared" si="29"/>
        <v>0</v>
      </c>
      <c r="Y86" s="63" t="str">
        <f t="shared" si="17"/>
        <v/>
      </c>
      <c r="Z86" s="133">
        <f t="shared" si="30"/>
        <v>0</v>
      </c>
      <c r="AA86" s="139">
        <f t="shared" si="18"/>
        <v>0</v>
      </c>
      <c r="AB86" s="126"/>
      <c r="AC86" s="293"/>
      <c r="AD86" s="293"/>
      <c r="AF86" s="357">
        <f t="shared" si="31"/>
        <v>0</v>
      </c>
    </row>
    <row r="87" spans="1:32" s="22" customFormat="1" ht="24.75" customHeight="1" outlineLevel="1" x14ac:dyDescent="0.2">
      <c r="A87" s="177">
        <v>84</v>
      </c>
      <c r="B87" s="323"/>
      <c r="C87" s="323"/>
      <c r="D87" s="323"/>
      <c r="E87" s="324"/>
      <c r="F87" s="325"/>
      <c r="G87" s="326"/>
      <c r="H87" s="327"/>
      <c r="I87" s="327"/>
      <c r="J87" s="328"/>
      <c r="K87" s="329">
        <f t="shared" si="19"/>
        <v>0</v>
      </c>
      <c r="L87" s="330">
        <f t="shared" si="20"/>
        <v>0</v>
      </c>
      <c r="M87" s="331">
        <f t="shared" si="21"/>
        <v>0</v>
      </c>
      <c r="N87" s="275" t="str">
        <f t="shared" si="22"/>
        <v/>
      </c>
      <c r="O87" s="271">
        <f t="shared" si="23"/>
        <v>0</v>
      </c>
      <c r="P87" s="270">
        <f t="shared" si="24"/>
        <v>0</v>
      </c>
      <c r="Q87" s="62">
        <f t="shared" si="25"/>
        <v>0</v>
      </c>
      <c r="R87" s="272" t="str">
        <f t="shared" si="26"/>
        <v/>
      </c>
      <c r="S87" s="267">
        <f t="shared" si="27"/>
        <v>0</v>
      </c>
      <c r="T87" s="101">
        <f t="shared" si="28"/>
        <v>0</v>
      </c>
      <c r="U87" s="122"/>
      <c r="V87" s="298"/>
      <c r="W87" s="131">
        <f t="shared" si="32"/>
        <v>0</v>
      </c>
      <c r="X87" s="62">
        <f t="shared" si="29"/>
        <v>0</v>
      </c>
      <c r="Y87" s="63" t="str">
        <f t="shared" si="17"/>
        <v/>
      </c>
      <c r="Z87" s="133">
        <f t="shared" si="30"/>
        <v>0</v>
      </c>
      <c r="AA87" s="139">
        <f t="shared" si="18"/>
        <v>0</v>
      </c>
      <c r="AB87" s="126"/>
      <c r="AC87" s="293"/>
      <c r="AD87" s="293"/>
      <c r="AF87" s="357">
        <f t="shared" si="31"/>
        <v>0</v>
      </c>
    </row>
    <row r="88" spans="1:32" s="22" customFormat="1" ht="24.75" customHeight="1" outlineLevel="1" x14ac:dyDescent="0.2">
      <c r="A88" s="177">
        <v>85</v>
      </c>
      <c r="B88" s="323"/>
      <c r="C88" s="323"/>
      <c r="D88" s="323"/>
      <c r="E88" s="324"/>
      <c r="F88" s="325"/>
      <c r="G88" s="326"/>
      <c r="H88" s="327"/>
      <c r="I88" s="327"/>
      <c r="J88" s="328"/>
      <c r="K88" s="329">
        <f t="shared" si="19"/>
        <v>0</v>
      </c>
      <c r="L88" s="330">
        <f t="shared" si="20"/>
        <v>0</v>
      </c>
      <c r="M88" s="331">
        <f t="shared" si="21"/>
        <v>0</v>
      </c>
      <c r="N88" s="275" t="str">
        <f t="shared" si="22"/>
        <v/>
      </c>
      <c r="O88" s="271">
        <f t="shared" si="23"/>
        <v>0</v>
      </c>
      <c r="P88" s="270">
        <f t="shared" si="24"/>
        <v>0</v>
      </c>
      <c r="Q88" s="62">
        <f t="shared" si="25"/>
        <v>0</v>
      </c>
      <c r="R88" s="272" t="str">
        <f t="shared" si="26"/>
        <v/>
      </c>
      <c r="S88" s="267">
        <f t="shared" si="27"/>
        <v>0</v>
      </c>
      <c r="T88" s="101">
        <f t="shared" si="28"/>
        <v>0</v>
      </c>
      <c r="U88" s="122"/>
      <c r="V88" s="298"/>
      <c r="W88" s="131">
        <f t="shared" si="32"/>
        <v>0</v>
      </c>
      <c r="X88" s="62">
        <f t="shared" si="29"/>
        <v>0</v>
      </c>
      <c r="Y88" s="63" t="str">
        <f t="shared" si="17"/>
        <v/>
      </c>
      <c r="Z88" s="133">
        <f t="shared" si="30"/>
        <v>0</v>
      </c>
      <c r="AA88" s="139">
        <f t="shared" si="18"/>
        <v>0</v>
      </c>
      <c r="AB88" s="126"/>
      <c r="AC88" s="293"/>
      <c r="AD88" s="293"/>
      <c r="AF88" s="357">
        <f t="shared" si="31"/>
        <v>0</v>
      </c>
    </row>
    <row r="89" spans="1:32" s="22" customFormat="1" ht="24.75" customHeight="1" outlineLevel="1" x14ac:dyDescent="0.2">
      <c r="A89" s="177">
        <v>86</v>
      </c>
      <c r="B89" s="323"/>
      <c r="C89" s="323"/>
      <c r="D89" s="323"/>
      <c r="E89" s="324"/>
      <c r="F89" s="325"/>
      <c r="G89" s="326"/>
      <c r="H89" s="327"/>
      <c r="I89" s="327"/>
      <c r="J89" s="328"/>
      <c r="K89" s="329">
        <f t="shared" si="19"/>
        <v>0</v>
      </c>
      <c r="L89" s="330">
        <f t="shared" si="20"/>
        <v>0</v>
      </c>
      <c r="M89" s="331">
        <f t="shared" si="21"/>
        <v>0</v>
      </c>
      <c r="N89" s="275" t="str">
        <f t="shared" si="22"/>
        <v/>
      </c>
      <c r="O89" s="271">
        <f t="shared" si="23"/>
        <v>0</v>
      </c>
      <c r="P89" s="270">
        <f t="shared" si="24"/>
        <v>0</v>
      </c>
      <c r="Q89" s="62">
        <f t="shared" si="25"/>
        <v>0</v>
      </c>
      <c r="R89" s="272" t="str">
        <f t="shared" si="26"/>
        <v/>
      </c>
      <c r="S89" s="267">
        <f t="shared" si="27"/>
        <v>0</v>
      </c>
      <c r="T89" s="101">
        <f t="shared" si="28"/>
        <v>0</v>
      </c>
      <c r="U89" s="122"/>
      <c r="V89" s="298"/>
      <c r="W89" s="131">
        <f t="shared" si="32"/>
        <v>0</v>
      </c>
      <c r="X89" s="62">
        <f t="shared" si="29"/>
        <v>0</v>
      </c>
      <c r="Y89" s="63" t="str">
        <f t="shared" si="17"/>
        <v/>
      </c>
      <c r="Z89" s="133">
        <f t="shared" si="30"/>
        <v>0</v>
      </c>
      <c r="AA89" s="139">
        <f t="shared" si="18"/>
        <v>0</v>
      </c>
      <c r="AB89" s="126"/>
      <c r="AC89" s="293"/>
      <c r="AD89" s="293"/>
      <c r="AF89" s="357">
        <f t="shared" si="31"/>
        <v>0</v>
      </c>
    </row>
    <row r="90" spans="1:32" s="22" customFormat="1" ht="24.75" customHeight="1" outlineLevel="1" x14ac:dyDescent="0.2">
      <c r="A90" s="177">
        <v>87</v>
      </c>
      <c r="B90" s="323"/>
      <c r="C90" s="323"/>
      <c r="D90" s="323"/>
      <c r="E90" s="324"/>
      <c r="F90" s="325"/>
      <c r="G90" s="326"/>
      <c r="H90" s="327"/>
      <c r="I90" s="327"/>
      <c r="J90" s="328"/>
      <c r="K90" s="329">
        <f t="shared" si="19"/>
        <v>0</v>
      </c>
      <c r="L90" s="330">
        <f t="shared" si="20"/>
        <v>0</v>
      </c>
      <c r="M90" s="331">
        <f t="shared" si="21"/>
        <v>0</v>
      </c>
      <c r="N90" s="275" t="str">
        <f t="shared" si="22"/>
        <v/>
      </c>
      <c r="O90" s="271">
        <f t="shared" si="23"/>
        <v>0</v>
      </c>
      <c r="P90" s="270">
        <f t="shared" si="24"/>
        <v>0</v>
      </c>
      <c r="Q90" s="62">
        <f t="shared" si="25"/>
        <v>0</v>
      </c>
      <c r="R90" s="272" t="str">
        <f t="shared" si="26"/>
        <v/>
      </c>
      <c r="S90" s="267">
        <f t="shared" si="27"/>
        <v>0</v>
      </c>
      <c r="T90" s="101">
        <f t="shared" si="28"/>
        <v>0</v>
      </c>
      <c r="U90" s="122"/>
      <c r="V90" s="298"/>
      <c r="W90" s="131">
        <f t="shared" si="32"/>
        <v>0</v>
      </c>
      <c r="X90" s="62">
        <f t="shared" si="29"/>
        <v>0</v>
      </c>
      <c r="Y90" s="63" t="str">
        <f t="shared" si="17"/>
        <v/>
      </c>
      <c r="Z90" s="133">
        <f t="shared" si="30"/>
        <v>0</v>
      </c>
      <c r="AA90" s="139">
        <f t="shared" si="18"/>
        <v>0</v>
      </c>
      <c r="AB90" s="126"/>
      <c r="AC90" s="293"/>
      <c r="AD90" s="293"/>
      <c r="AF90" s="357">
        <f t="shared" si="31"/>
        <v>0</v>
      </c>
    </row>
    <row r="91" spans="1:32" s="22" customFormat="1" ht="24.75" customHeight="1" outlineLevel="1" x14ac:dyDescent="0.2">
      <c r="A91" s="177">
        <v>88</v>
      </c>
      <c r="B91" s="323"/>
      <c r="C91" s="323"/>
      <c r="D91" s="323"/>
      <c r="E91" s="324"/>
      <c r="F91" s="325"/>
      <c r="G91" s="326"/>
      <c r="H91" s="327"/>
      <c r="I91" s="327"/>
      <c r="J91" s="328"/>
      <c r="K91" s="329">
        <f t="shared" si="19"/>
        <v>0</v>
      </c>
      <c r="L91" s="330">
        <f t="shared" si="20"/>
        <v>0</v>
      </c>
      <c r="M91" s="331">
        <f t="shared" si="21"/>
        <v>0</v>
      </c>
      <c r="N91" s="275" t="str">
        <f t="shared" si="22"/>
        <v/>
      </c>
      <c r="O91" s="271">
        <f t="shared" si="23"/>
        <v>0</v>
      </c>
      <c r="P91" s="270">
        <f t="shared" si="24"/>
        <v>0</v>
      </c>
      <c r="Q91" s="62">
        <f t="shared" si="25"/>
        <v>0</v>
      </c>
      <c r="R91" s="272" t="str">
        <f t="shared" si="26"/>
        <v/>
      </c>
      <c r="S91" s="267">
        <f t="shared" si="27"/>
        <v>0</v>
      </c>
      <c r="T91" s="101">
        <f t="shared" si="28"/>
        <v>0</v>
      </c>
      <c r="U91" s="122"/>
      <c r="V91" s="298"/>
      <c r="W91" s="131">
        <f t="shared" si="32"/>
        <v>0</v>
      </c>
      <c r="X91" s="62">
        <f t="shared" si="29"/>
        <v>0</v>
      </c>
      <c r="Y91" s="63" t="str">
        <f t="shared" si="17"/>
        <v/>
      </c>
      <c r="Z91" s="133">
        <f t="shared" si="30"/>
        <v>0</v>
      </c>
      <c r="AA91" s="139">
        <f t="shared" si="18"/>
        <v>0</v>
      </c>
      <c r="AB91" s="126"/>
      <c r="AC91" s="293"/>
      <c r="AD91" s="293"/>
      <c r="AF91" s="357">
        <f t="shared" si="31"/>
        <v>0</v>
      </c>
    </row>
    <row r="92" spans="1:32" s="22" customFormat="1" ht="24.75" customHeight="1" outlineLevel="1" x14ac:dyDescent="0.2">
      <c r="A92" s="177">
        <v>89</v>
      </c>
      <c r="B92" s="323"/>
      <c r="C92" s="323"/>
      <c r="D92" s="323"/>
      <c r="E92" s="324"/>
      <c r="F92" s="325"/>
      <c r="G92" s="326"/>
      <c r="H92" s="327"/>
      <c r="I92" s="327"/>
      <c r="J92" s="328"/>
      <c r="K92" s="329">
        <f t="shared" si="19"/>
        <v>0</v>
      </c>
      <c r="L92" s="330">
        <f t="shared" si="20"/>
        <v>0</v>
      </c>
      <c r="M92" s="331">
        <f t="shared" si="21"/>
        <v>0</v>
      </c>
      <c r="N92" s="275" t="str">
        <f t="shared" si="22"/>
        <v/>
      </c>
      <c r="O92" s="271">
        <f t="shared" si="23"/>
        <v>0</v>
      </c>
      <c r="P92" s="270">
        <f t="shared" si="24"/>
        <v>0</v>
      </c>
      <c r="Q92" s="62">
        <f t="shared" si="25"/>
        <v>0</v>
      </c>
      <c r="R92" s="272" t="str">
        <f t="shared" si="26"/>
        <v/>
      </c>
      <c r="S92" s="267">
        <f t="shared" si="27"/>
        <v>0</v>
      </c>
      <c r="T92" s="101">
        <f t="shared" si="28"/>
        <v>0</v>
      </c>
      <c r="U92" s="122"/>
      <c r="V92" s="298"/>
      <c r="W92" s="131">
        <f t="shared" si="32"/>
        <v>0</v>
      </c>
      <c r="X92" s="62">
        <f t="shared" si="29"/>
        <v>0</v>
      </c>
      <c r="Y92" s="63" t="str">
        <f t="shared" si="17"/>
        <v/>
      </c>
      <c r="Z92" s="133">
        <f t="shared" si="30"/>
        <v>0</v>
      </c>
      <c r="AA92" s="139">
        <f t="shared" si="18"/>
        <v>0</v>
      </c>
      <c r="AB92" s="126"/>
      <c r="AC92" s="293"/>
      <c r="AD92" s="293"/>
      <c r="AF92" s="357">
        <f t="shared" si="31"/>
        <v>0</v>
      </c>
    </row>
    <row r="93" spans="1:32" s="22" customFormat="1" ht="24.75" customHeight="1" outlineLevel="1" x14ac:dyDescent="0.2">
      <c r="A93" s="177">
        <v>90</v>
      </c>
      <c r="B93" s="323"/>
      <c r="C93" s="323"/>
      <c r="D93" s="323"/>
      <c r="E93" s="324"/>
      <c r="F93" s="325"/>
      <c r="G93" s="326"/>
      <c r="H93" s="327"/>
      <c r="I93" s="327"/>
      <c r="J93" s="328"/>
      <c r="K93" s="329">
        <f t="shared" si="19"/>
        <v>0</v>
      </c>
      <c r="L93" s="330">
        <f t="shared" si="20"/>
        <v>0</v>
      </c>
      <c r="M93" s="331">
        <f t="shared" si="21"/>
        <v>0</v>
      </c>
      <c r="N93" s="275" t="str">
        <f t="shared" si="22"/>
        <v/>
      </c>
      <c r="O93" s="271">
        <f t="shared" si="23"/>
        <v>0</v>
      </c>
      <c r="P93" s="270">
        <f t="shared" si="24"/>
        <v>0</v>
      </c>
      <c r="Q93" s="62">
        <f t="shared" si="25"/>
        <v>0</v>
      </c>
      <c r="R93" s="272" t="str">
        <f t="shared" si="26"/>
        <v/>
      </c>
      <c r="S93" s="267">
        <f t="shared" si="27"/>
        <v>0</v>
      </c>
      <c r="T93" s="101">
        <f t="shared" si="28"/>
        <v>0</v>
      </c>
      <c r="U93" s="122"/>
      <c r="V93" s="298"/>
      <c r="W93" s="131">
        <f t="shared" si="32"/>
        <v>0</v>
      </c>
      <c r="X93" s="62">
        <f t="shared" si="29"/>
        <v>0</v>
      </c>
      <c r="Y93" s="63" t="str">
        <f t="shared" si="17"/>
        <v/>
      </c>
      <c r="Z93" s="133">
        <f t="shared" si="30"/>
        <v>0</v>
      </c>
      <c r="AA93" s="139">
        <f t="shared" si="18"/>
        <v>0</v>
      </c>
      <c r="AB93" s="126"/>
      <c r="AC93" s="293"/>
      <c r="AD93" s="293"/>
      <c r="AF93" s="357">
        <f t="shared" si="31"/>
        <v>0</v>
      </c>
    </row>
    <row r="94" spans="1:32" s="22" customFormat="1" ht="24.75" customHeight="1" outlineLevel="1" x14ac:dyDescent="0.2">
      <c r="A94" s="177">
        <v>91</v>
      </c>
      <c r="B94" s="323"/>
      <c r="C94" s="323"/>
      <c r="D94" s="323"/>
      <c r="E94" s="324"/>
      <c r="F94" s="325"/>
      <c r="G94" s="326"/>
      <c r="H94" s="327"/>
      <c r="I94" s="327"/>
      <c r="J94" s="328"/>
      <c r="K94" s="329">
        <f t="shared" si="19"/>
        <v>0</v>
      </c>
      <c r="L94" s="330">
        <f t="shared" si="20"/>
        <v>0</v>
      </c>
      <c r="M94" s="331">
        <f t="shared" si="21"/>
        <v>0</v>
      </c>
      <c r="N94" s="275" t="str">
        <f t="shared" si="22"/>
        <v/>
      </c>
      <c r="O94" s="271">
        <f t="shared" si="23"/>
        <v>0</v>
      </c>
      <c r="P94" s="270">
        <f t="shared" si="24"/>
        <v>0</v>
      </c>
      <c r="Q94" s="62">
        <f t="shared" si="25"/>
        <v>0</v>
      </c>
      <c r="R94" s="272" t="str">
        <f t="shared" si="26"/>
        <v/>
      </c>
      <c r="S94" s="267">
        <f t="shared" si="27"/>
        <v>0</v>
      </c>
      <c r="T94" s="101">
        <f t="shared" si="28"/>
        <v>0</v>
      </c>
      <c r="U94" s="122"/>
      <c r="V94" s="298"/>
      <c r="W94" s="131">
        <f t="shared" si="32"/>
        <v>0</v>
      </c>
      <c r="X94" s="62">
        <f t="shared" si="29"/>
        <v>0</v>
      </c>
      <c r="Y94" s="63" t="str">
        <f t="shared" si="17"/>
        <v/>
      </c>
      <c r="Z94" s="133">
        <f t="shared" si="30"/>
        <v>0</v>
      </c>
      <c r="AA94" s="139">
        <f t="shared" si="18"/>
        <v>0</v>
      </c>
      <c r="AB94" s="126"/>
      <c r="AC94" s="293"/>
      <c r="AD94" s="293"/>
      <c r="AF94" s="357">
        <f t="shared" si="31"/>
        <v>0</v>
      </c>
    </row>
    <row r="95" spans="1:32" s="22" customFormat="1" ht="24.75" customHeight="1" outlineLevel="1" x14ac:dyDescent="0.2">
      <c r="A95" s="177">
        <v>92</v>
      </c>
      <c r="B95" s="323"/>
      <c r="C95" s="323"/>
      <c r="D95" s="323"/>
      <c r="E95" s="324"/>
      <c r="F95" s="325"/>
      <c r="G95" s="326"/>
      <c r="H95" s="327"/>
      <c r="I95" s="327"/>
      <c r="J95" s="328"/>
      <c r="K95" s="329">
        <f t="shared" si="19"/>
        <v>0</v>
      </c>
      <c r="L95" s="330">
        <f t="shared" si="20"/>
        <v>0</v>
      </c>
      <c r="M95" s="331">
        <f t="shared" si="21"/>
        <v>0</v>
      </c>
      <c r="N95" s="275" t="str">
        <f t="shared" si="22"/>
        <v/>
      </c>
      <c r="O95" s="271">
        <f t="shared" si="23"/>
        <v>0</v>
      </c>
      <c r="P95" s="270">
        <f t="shared" si="24"/>
        <v>0</v>
      </c>
      <c r="Q95" s="62">
        <f t="shared" si="25"/>
        <v>0</v>
      </c>
      <c r="R95" s="272" t="str">
        <f t="shared" si="26"/>
        <v/>
      </c>
      <c r="S95" s="267">
        <f t="shared" si="27"/>
        <v>0</v>
      </c>
      <c r="T95" s="101">
        <f t="shared" si="28"/>
        <v>0</v>
      </c>
      <c r="U95" s="122"/>
      <c r="V95" s="298"/>
      <c r="W95" s="131">
        <f t="shared" si="32"/>
        <v>0</v>
      </c>
      <c r="X95" s="62">
        <f t="shared" si="29"/>
        <v>0</v>
      </c>
      <c r="Y95" s="63" t="str">
        <f t="shared" si="17"/>
        <v/>
      </c>
      <c r="Z95" s="133">
        <f t="shared" si="30"/>
        <v>0</v>
      </c>
      <c r="AA95" s="139">
        <f t="shared" si="18"/>
        <v>0</v>
      </c>
      <c r="AB95" s="126"/>
      <c r="AC95" s="293"/>
      <c r="AD95" s="293"/>
      <c r="AF95" s="357">
        <f t="shared" si="31"/>
        <v>0</v>
      </c>
    </row>
    <row r="96" spans="1:32" s="22" customFormat="1" ht="24.75" customHeight="1" outlineLevel="1" x14ac:dyDescent="0.2">
      <c r="A96" s="177">
        <v>93</v>
      </c>
      <c r="B96" s="323"/>
      <c r="C96" s="323"/>
      <c r="D96" s="323"/>
      <c r="E96" s="324"/>
      <c r="F96" s="325"/>
      <c r="G96" s="326"/>
      <c r="H96" s="327"/>
      <c r="I96" s="327"/>
      <c r="J96" s="328"/>
      <c r="K96" s="329">
        <f t="shared" si="19"/>
        <v>0</v>
      </c>
      <c r="L96" s="330">
        <f t="shared" si="20"/>
        <v>0</v>
      </c>
      <c r="M96" s="331">
        <f t="shared" si="21"/>
        <v>0</v>
      </c>
      <c r="N96" s="275" t="str">
        <f t="shared" si="22"/>
        <v/>
      </c>
      <c r="O96" s="271">
        <f t="shared" si="23"/>
        <v>0</v>
      </c>
      <c r="P96" s="270">
        <f t="shared" si="24"/>
        <v>0</v>
      </c>
      <c r="Q96" s="62">
        <f t="shared" si="25"/>
        <v>0</v>
      </c>
      <c r="R96" s="272" t="str">
        <f t="shared" si="26"/>
        <v/>
      </c>
      <c r="S96" s="267">
        <f t="shared" si="27"/>
        <v>0</v>
      </c>
      <c r="T96" s="101">
        <f t="shared" si="28"/>
        <v>0</v>
      </c>
      <c r="U96" s="122"/>
      <c r="V96" s="298"/>
      <c r="W96" s="131">
        <f t="shared" si="32"/>
        <v>0</v>
      </c>
      <c r="X96" s="62">
        <f t="shared" si="29"/>
        <v>0</v>
      </c>
      <c r="Y96" s="63" t="str">
        <f t="shared" si="17"/>
        <v/>
      </c>
      <c r="Z96" s="133">
        <f t="shared" si="30"/>
        <v>0</v>
      </c>
      <c r="AA96" s="139">
        <f t="shared" si="18"/>
        <v>0</v>
      </c>
      <c r="AB96" s="126"/>
      <c r="AC96" s="293"/>
      <c r="AD96" s="293"/>
      <c r="AF96" s="357">
        <f t="shared" si="31"/>
        <v>0</v>
      </c>
    </row>
    <row r="97" spans="1:32" s="22" customFormat="1" ht="24.75" customHeight="1" outlineLevel="1" x14ac:dyDescent="0.2">
      <c r="A97" s="177">
        <v>94</v>
      </c>
      <c r="B97" s="323"/>
      <c r="C97" s="323"/>
      <c r="D97" s="323"/>
      <c r="E97" s="324"/>
      <c r="F97" s="325"/>
      <c r="G97" s="326"/>
      <c r="H97" s="327"/>
      <c r="I97" s="327"/>
      <c r="J97" s="328"/>
      <c r="K97" s="329">
        <f t="shared" si="19"/>
        <v>0</v>
      </c>
      <c r="L97" s="330">
        <f t="shared" si="20"/>
        <v>0</v>
      </c>
      <c r="M97" s="331">
        <f t="shared" si="21"/>
        <v>0</v>
      </c>
      <c r="N97" s="275" t="str">
        <f t="shared" si="22"/>
        <v/>
      </c>
      <c r="O97" s="271">
        <f t="shared" si="23"/>
        <v>0</v>
      </c>
      <c r="P97" s="270">
        <f t="shared" si="24"/>
        <v>0</v>
      </c>
      <c r="Q97" s="62">
        <f t="shared" si="25"/>
        <v>0</v>
      </c>
      <c r="R97" s="272" t="str">
        <f t="shared" si="26"/>
        <v/>
      </c>
      <c r="S97" s="267">
        <f t="shared" si="27"/>
        <v>0</v>
      </c>
      <c r="T97" s="101">
        <f t="shared" si="28"/>
        <v>0</v>
      </c>
      <c r="U97" s="122"/>
      <c r="V97" s="298"/>
      <c r="W97" s="131">
        <f t="shared" si="32"/>
        <v>0</v>
      </c>
      <c r="X97" s="62">
        <f t="shared" si="29"/>
        <v>0</v>
      </c>
      <c r="Y97" s="63" t="str">
        <f t="shared" si="17"/>
        <v/>
      </c>
      <c r="Z97" s="133">
        <f t="shared" si="30"/>
        <v>0</v>
      </c>
      <c r="AA97" s="139">
        <f t="shared" si="18"/>
        <v>0</v>
      </c>
      <c r="AB97" s="126"/>
      <c r="AC97" s="293"/>
      <c r="AD97" s="293"/>
      <c r="AF97" s="357">
        <f t="shared" si="31"/>
        <v>0</v>
      </c>
    </row>
    <row r="98" spans="1:32" s="22" customFormat="1" ht="24.75" customHeight="1" outlineLevel="1" x14ac:dyDescent="0.2">
      <c r="A98" s="177">
        <v>95</v>
      </c>
      <c r="B98" s="323"/>
      <c r="C98" s="323"/>
      <c r="D98" s="323"/>
      <c r="E98" s="324"/>
      <c r="F98" s="325"/>
      <c r="G98" s="326"/>
      <c r="H98" s="327"/>
      <c r="I98" s="327"/>
      <c r="J98" s="328"/>
      <c r="K98" s="329">
        <f t="shared" si="19"/>
        <v>0</v>
      </c>
      <c r="L98" s="330">
        <f t="shared" si="20"/>
        <v>0</v>
      </c>
      <c r="M98" s="331">
        <f t="shared" si="21"/>
        <v>0</v>
      </c>
      <c r="N98" s="275" t="str">
        <f t="shared" si="22"/>
        <v/>
      </c>
      <c r="O98" s="271">
        <f t="shared" si="23"/>
        <v>0</v>
      </c>
      <c r="P98" s="270">
        <f t="shared" si="24"/>
        <v>0</v>
      </c>
      <c r="Q98" s="62">
        <f t="shared" si="25"/>
        <v>0</v>
      </c>
      <c r="R98" s="272" t="str">
        <f t="shared" si="26"/>
        <v/>
      </c>
      <c r="S98" s="267">
        <f t="shared" si="27"/>
        <v>0</v>
      </c>
      <c r="T98" s="101">
        <f t="shared" si="28"/>
        <v>0</v>
      </c>
      <c r="U98" s="122"/>
      <c r="V98" s="298"/>
      <c r="W98" s="131">
        <f t="shared" si="32"/>
        <v>0</v>
      </c>
      <c r="X98" s="62">
        <f t="shared" si="29"/>
        <v>0</v>
      </c>
      <c r="Y98" s="63" t="str">
        <f t="shared" si="17"/>
        <v/>
      </c>
      <c r="Z98" s="133">
        <f t="shared" si="30"/>
        <v>0</v>
      </c>
      <c r="AA98" s="139">
        <f t="shared" si="18"/>
        <v>0</v>
      </c>
      <c r="AB98" s="126"/>
      <c r="AC98" s="293"/>
      <c r="AD98" s="293"/>
      <c r="AF98" s="357">
        <f t="shared" si="31"/>
        <v>0</v>
      </c>
    </row>
    <row r="99" spans="1:32" s="22" customFormat="1" ht="24.75" customHeight="1" outlineLevel="1" x14ac:dyDescent="0.2">
      <c r="A99" s="177">
        <v>96</v>
      </c>
      <c r="B99" s="323"/>
      <c r="C99" s="323"/>
      <c r="D99" s="323"/>
      <c r="E99" s="324"/>
      <c r="F99" s="325"/>
      <c r="G99" s="326"/>
      <c r="H99" s="327"/>
      <c r="I99" s="327"/>
      <c r="J99" s="328"/>
      <c r="K99" s="329">
        <f t="shared" si="19"/>
        <v>0</v>
      </c>
      <c r="L99" s="330">
        <f t="shared" si="20"/>
        <v>0</v>
      </c>
      <c r="M99" s="331">
        <f t="shared" si="21"/>
        <v>0</v>
      </c>
      <c r="N99" s="275" t="str">
        <f t="shared" si="22"/>
        <v/>
      </c>
      <c r="O99" s="271">
        <f t="shared" si="23"/>
        <v>0</v>
      </c>
      <c r="P99" s="270">
        <f t="shared" si="24"/>
        <v>0</v>
      </c>
      <c r="Q99" s="62">
        <f t="shared" si="25"/>
        <v>0</v>
      </c>
      <c r="R99" s="272" t="str">
        <f t="shared" si="26"/>
        <v/>
      </c>
      <c r="S99" s="267">
        <f t="shared" si="27"/>
        <v>0</v>
      </c>
      <c r="T99" s="101">
        <f t="shared" si="28"/>
        <v>0</v>
      </c>
      <c r="U99" s="122"/>
      <c r="V99" s="298"/>
      <c r="W99" s="131">
        <f t="shared" si="32"/>
        <v>0</v>
      </c>
      <c r="X99" s="62">
        <f t="shared" si="29"/>
        <v>0</v>
      </c>
      <c r="Y99" s="63" t="str">
        <f t="shared" si="17"/>
        <v/>
      </c>
      <c r="Z99" s="133">
        <f t="shared" si="30"/>
        <v>0</v>
      </c>
      <c r="AA99" s="139">
        <f t="shared" si="18"/>
        <v>0</v>
      </c>
      <c r="AB99" s="126"/>
      <c r="AC99" s="293"/>
      <c r="AD99" s="293"/>
      <c r="AF99" s="357">
        <f t="shared" si="31"/>
        <v>0</v>
      </c>
    </row>
    <row r="100" spans="1:32" s="22" customFormat="1" ht="24.75" customHeight="1" outlineLevel="1" x14ac:dyDescent="0.2">
      <c r="A100" s="177">
        <v>97</v>
      </c>
      <c r="B100" s="323"/>
      <c r="C100" s="323"/>
      <c r="D100" s="323"/>
      <c r="E100" s="324"/>
      <c r="F100" s="325"/>
      <c r="G100" s="326"/>
      <c r="H100" s="327"/>
      <c r="I100" s="327"/>
      <c r="J100" s="328"/>
      <c r="K100" s="329">
        <f t="shared" si="19"/>
        <v>0</v>
      </c>
      <c r="L100" s="330">
        <f t="shared" si="20"/>
        <v>0</v>
      </c>
      <c r="M100" s="331">
        <f t="shared" si="21"/>
        <v>0</v>
      </c>
      <c r="N100" s="275" t="str">
        <f t="shared" si="22"/>
        <v/>
      </c>
      <c r="O100" s="271">
        <f t="shared" si="23"/>
        <v>0</v>
      </c>
      <c r="P100" s="270">
        <f t="shared" si="24"/>
        <v>0</v>
      </c>
      <c r="Q100" s="62">
        <f t="shared" si="25"/>
        <v>0</v>
      </c>
      <c r="R100" s="272" t="str">
        <f t="shared" si="26"/>
        <v/>
      </c>
      <c r="S100" s="267">
        <f t="shared" si="27"/>
        <v>0</v>
      </c>
      <c r="T100" s="101">
        <f t="shared" si="28"/>
        <v>0</v>
      </c>
      <c r="U100" s="122"/>
      <c r="V100" s="298"/>
      <c r="W100" s="131">
        <f t="shared" si="32"/>
        <v>0</v>
      </c>
      <c r="X100" s="62">
        <f t="shared" si="29"/>
        <v>0</v>
      </c>
      <c r="Y100" s="63" t="str">
        <f t="shared" si="17"/>
        <v/>
      </c>
      <c r="Z100" s="133">
        <f t="shared" si="30"/>
        <v>0</v>
      </c>
      <c r="AA100" s="139">
        <f t="shared" si="18"/>
        <v>0</v>
      </c>
      <c r="AB100" s="126"/>
      <c r="AC100" s="293"/>
      <c r="AD100" s="293"/>
      <c r="AF100" s="357">
        <f t="shared" si="31"/>
        <v>0</v>
      </c>
    </row>
    <row r="101" spans="1:32" s="22" customFormat="1" ht="24.75" customHeight="1" outlineLevel="1" x14ac:dyDescent="0.2">
      <c r="A101" s="177">
        <v>98</v>
      </c>
      <c r="B101" s="323"/>
      <c r="C101" s="323"/>
      <c r="D101" s="323"/>
      <c r="E101" s="324"/>
      <c r="F101" s="325"/>
      <c r="G101" s="326"/>
      <c r="H101" s="327"/>
      <c r="I101" s="327"/>
      <c r="J101" s="328"/>
      <c r="K101" s="329">
        <f t="shared" si="19"/>
        <v>0</v>
      </c>
      <c r="L101" s="330">
        <f t="shared" si="20"/>
        <v>0</v>
      </c>
      <c r="M101" s="331">
        <f t="shared" si="21"/>
        <v>0</v>
      </c>
      <c r="N101" s="275" t="str">
        <f t="shared" si="22"/>
        <v/>
      </c>
      <c r="O101" s="271">
        <f t="shared" si="23"/>
        <v>0</v>
      </c>
      <c r="P101" s="270">
        <f t="shared" si="24"/>
        <v>0</v>
      </c>
      <c r="Q101" s="62">
        <f t="shared" si="25"/>
        <v>0</v>
      </c>
      <c r="R101" s="272" t="str">
        <f t="shared" si="26"/>
        <v/>
      </c>
      <c r="S101" s="267">
        <f t="shared" si="27"/>
        <v>0</v>
      </c>
      <c r="T101" s="101">
        <f t="shared" si="28"/>
        <v>0</v>
      </c>
      <c r="U101" s="122"/>
      <c r="V101" s="298"/>
      <c r="W101" s="131">
        <f t="shared" si="32"/>
        <v>0</v>
      </c>
      <c r="X101" s="62">
        <f t="shared" si="29"/>
        <v>0</v>
      </c>
      <c r="Y101" s="63" t="str">
        <f t="shared" si="17"/>
        <v/>
      </c>
      <c r="Z101" s="133">
        <f t="shared" si="30"/>
        <v>0</v>
      </c>
      <c r="AA101" s="139">
        <f t="shared" si="18"/>
        <v>0</v>
      </c>
      <c r="AB101" s="126"/>
      <c r="AC101" s="293"/>
      <c r="AD101" s="293"/>
      <c r="AF101" s="357">
        <f t="shared" si="31"/>
        <v>0</v>
      </c>
    </row>
    <row r="102" spans="1:32" s="22" customFormat="1" ht="24.75" customHeight="1" outlineLevel="1" x14ac:dyDescent="0.2">
      <c r="A102" s="177">
        <v>99</v>
      </c>
      <c r="B102" s="323"/>
      <c r="C102" s="323"/>
      <c r="D102" s="323"/>
      <c r="E102" s="324"/>
      <c r="F102" s="325"/>
      <c r="G102" s="326"/>
      <c r="H102" s="327"/>
      <c r="I102" s="327"/>
      <c r="J102" s="328"/>
      <c r="K102" s="329">
        <f t="shared" si="19"/>
        <v>0</v>
      </c>
      <c r="L102" s="330">
        <f t="shared" si="20"/>
        <v>0</v>
      </c>
      <c r="M102" s="331">
        <f t="shared" si="21"/>
        <v>0</v>
      </c>
      <c r="N102" s="275" t="str">
        <f t="shared" si="22"/>
        <v/>
      </c>
      <c r="O102" s="271">
        <f t="shared" si="23"/>
        <v>0</v>
      </c>
      <c r="P102" s="270">
        <f t="shared" si="24"/>
        <v>0</v>
      </c>
      <c r="Q102" s="62">
        <f t="shared" si="25"/>
        <v>0</v>
      </c>
      <c r="R102" s="272" t="str">
        <f t="shared" si="26"/>
        <v/>
      </c>
      <c r="S102" s="267">
        <f t="shared" si="27"/>
        <v>0</v>
      </c>
      <c r="T102" s="101">
        <f t="shared" si="28"/>
        <v>0</v>
      </c>
      <c r="U102" s="122"/>
      <c r="V102" s="298"/>
      <c r="W102" s="131">
        <f t="shared" si="32"/>
        <v>0</v>
      </c>
      <c r="X102" s="62">
        <f t="shared" si="29"/>
        <v>0</v>
      </c>
      <c r="Y102" s="63" t="str">
        <f t="shared" si="17"/>
        <v/>
      </c>
      <c r="Z102" s="133">
        <f t="shared" si="30"/>
        <v>0</v>
      </c>
      <c r="AA102" s="139">
        <f t="shared" si="18"/>
        <v>0</v>
      </c>
      <c r="AB102" s="126"/>
      <c r="AC102" s="293"/>
      <c r="AD102" s="293"/>
      <c r="AF102" s="357">
        <f t="shared" si="31"/>
        <v>0</v>
      </c>
    </row>
    <row r="103" spans="1:32" s="22" customFormat="1" ht="24.75" customHeight="1" outlineLevel="1" thickBot="1" x14ac:dyDescent="0.25">
      <c r="A103" s="177">
        <v>100</v>
      </c>
      <c r="B103" s="323"/>
      <c r="C103" s="323"/>
      <c r="D103" s="323"/>
      <c r="E103" s="324"/>
      <c r="F103" s="325"/>
      <c r="G103" s="326"/>
      <c r="H103" s="327"/>
      <c r="I103" s="327"/>
      <c r="J103" s="328"/>
      <c r="K103" s="329">
        <f t="shared" si="19"/>
        <v>0</v>
      </c>
      <c r="L103" s="330">
        <f t="shared" si="20"/>
        <v>0</v>
      </c>
      <c r="M103" s="331">
        <f t="shared" si="21"/>
        <v>0</v>
      </c>
      <c r="N103" s="275" t="str">
        <f t="shared" si="22"/>
        <v/>
      </c>
      <c r="O103" s="271">
        <f t="shared" si="23"/>
        <v>0</v>
      </c>
      <c r="P103" s="270">
        <f t="shared" si="24"/>
        <v>0</v>
      </c>
      <c r="Q103" s="62">
        <f t="shared" si="25"/>
        <v>0</v>
      </c>
      <c r="R103" s="272" t="str">
        <f t="shared" si="26"/>
        <v/>
      </c>
      <c r="S103" s="267">
        <f t="shared" si="27"/>
        <v>0</v>
      </c>
      <c r="T103" s="101">
        <f t="shared" si="28"/>
        <v>0</v>
      </c>
      <c r="U103" s="122"/>
      <c r="V103" s="298"/>
      <c r="W103" s="131">
        <f t="shared" si="32"/>
        <v>0</v>
      </c>
      <c r="X103" s="62">
        <f t="shared" si="29"/>
        <v>0</v>
      </c>
      <c r="Y103" s="63" t="str">
        <f t="shared" si="17"/>
        <v/>
      </c>
      <c r="Z103" s="133">
        <f t="shared" si="30"/>
        <v>0</v>
      </c>
      <c r="AA103" s="139">
        <f t="shared" si="18"/>
        <v>0</v>
      </c>
      <c r="AB103" s="126"/>
      <c r="AC103" s="293"/>
      <c r="AD103" s="293"/>
      <c r="AF103" s="357">
        <f t="shared" si="31"/>
        <v>0</v>
      </c>
    </row>
    <row r="104" spans="1:32" s="22" customFormat="1" ht="24.75" hidden="1" customHeight="1" outlineLevel="1" x14ac:dyDescent="0.2">
      <c r="A104" s="177">
        <v>101</v>
      </c>
      <c r="B104" s="323"/>
      <c r="C104" s="323"/>
      <c r="D104" s="323"/>
      <c r="E104" s="324"/>
      <c r="F104" s="325"/>
      <c r="G104" s="326"/>
      <c r="H104" s="327"/>
      <c r="I104" s="327"/>
      <c r="J104" s="328"/>
      <c r="K104" s="329">
        <f t="shared" si="19"/>
        <v>0</v>
      </c>
      <c r="L104" s="330">
        <f t="shared" si="20"/>
        <v>0</v>
      </c>
      <c r="M104" s="331">
        <f t="shared" si="21"/>
        <v>0</v>
      </c>
      <c r="N104" s="275" t="str">
        <f t="shared" si="22"/>
        <v/>
      </c>
      <c r="O104" s="271">
        <f t="shared" si="23"/>
        <v>0</v>
      </c>
      <c r="P104" s="270">
        <f t="shared" si="24"/>
        <v>0</v>
      </c>
      <c r="Q104" s="62">
        <f t="shared" si="25"/>
        <v>0</v>
      </c>
      <c r="R104" s="272" t="str">
        <f t="shared" si="26"/>
        <v/>
      </c>
      <c r="S104" s="267">
        <f t="shared" si="27"/>
        <v>0</v>
      </c>
      <c r="T104" s="101">
        <f t="shared" si="28"/>
        <v>0</v>
      </c>
      <c r="U104" s="122"/>
      <c r="V104" s="298"/>
      <c r="W104" s="131">
        <f t="shared" si="32"/>
        <v>0</v>
      </c>
      <c r="X104" s="62">
        <f t="shared" si="29"/>
        <v>0</v>
      </c>
      <c r="Y104" s="63" t="str">
        <f t="shared" si="17"/>
        <v/>
      </c>
      <c r="Z104" s="133">
        <f t="shared" si="30"/>
        <v>0</v>
      </c>
      <c r="AA104" s="139">
        <f t="shared" si="18"/>
        <v>0</v>
      </c>
      <c r="AB104" s="126"/>
      <c r="AC104" s="293"/>
      <c r="AD104" s="293"/>
      <c r="AF104" s="357">
        <f t="shared" si="31"/>
        <v>0</v>
      </c>
    </row>
    <row r="105" spans="1:32" s="22" customFormat="1" ht="24.75" hidden="1" customHeight="1" outlineLevel="1" x14ac:dyDescent="0.2">
      <c r="A105" s="177">
        <v>102</v>
      </c>
      <c r="B105" s="323"/>
      <c r="C105" s="323"/>
      <c r="D105" s="323"/>
      <c r="E105" s="324"/>
      <c r="F105" s="325"/>
      <c r="G105" s="326"/>
      <c r="H105" s="327"/>
      <c r="I105" s="327"/>
      <c r="J105" s="328"/>
      <c r="K105" s="329">
        <f t="shared" si="19"/>
        <v>0</v>
      </c>
      <c r="L105" s="330">
        <f t="shared" si="20"/>
        <v>0</v>
      </c>
      <c r="M105" s="331">
        <f t="shared" si="21"/>
        <v>0</v>
      </c>
      <c r="N105" s="275" t="str">
        <f t="shared" si="22"/>
        <v/>
      </c>
      <c r="O105" s="271">
        <f t="shared" si="23"/>
        <v>0</v>
      </c>
      <c r="P105" s="270">
        <f t="shared" si="24"/>
        <v>0</v>
      </c>
      <c r="Q105" s="62">
        <f t="shared" si="25"/>
        <v>0</v>
      </c>
      <c r="R105" s="272" t="str">
        <f t="shared" si="26"/>
        <v/>
      </c>
      <c r="S105" s="267">
        <f t="shared" si="27"/>
        <v>0</v>
      </c>
      <c r="T105" s="101">
        <f t="shared" si="28"/>
        <v>0</v>
      </c>
      <c r="U105" s="122"/>
      <c r="V105" s="298"/>
      <c r="W105" s="131">
        <f t="shared" si="32"/>
        <v>0</v>
      </c>
      <c r="X105" s="62">
        <f t="shared" si="29"/>
        <v>0</v>
      </c>
      <c r="Y105" s="63" t="str">
        <f t="shared" si="17"/>
        <v/>
      </c>
      <c r="Z105" s="133">
        <f t="shared" si="30"/>
        <v>0</v>
      </c>
      <c r="AA105" s="139">
        <f t="shared" si="18"/>
        <v>0</v>
      </c>
      <c r="AB105" s="126"/>
      <c r="AC105" s="293"/>
      <c r="AD105" s="293"/>
      <c r="AF105" s="357">
        <f t="shared" si="31"/>
        <v>0</v>
      </c>
    </row>
    <row r="106" spans="1:32" s="22" customFormat="1" ht="24.75" hidden="1" customHeight="1" outlineLevel="1" x14ac:dyDescent="0.2">
      <c r="A106" s="177">
        <v>103</v>
      </c>
      <c r="B106" s="323"/>
      <c r="C106" s="323"/>
      <c r="D106" s="323"/>
      <c r="E106" s="324"/>
      <c r="F106" s="325"/>
      <c r="G106" s="326"/>
      <c r="H106" s="327"/>
      <c r="I106" s="327"/>
      <c r="J106" s="328"/>
      <c r="K106" s="329">
        <f t="shared" si="19"/>
        <v>0</v>
      </c>
      <c r="L106" s="330">
        <f t="shared" si="20"/>
        <v>0</v>
      </c>
      <c r="M106" s="331">
        <f t="shared" si="21"/>
        <v>0</v>
      </c>
      <c r="N106" s="275" t="str">
        <f t="shared" si="22"/>
        <v/>
      </c>
      <c r="O106" s="271">
        <f t="shared" si="23"/>
        <v>0</v>
      </c>
      <c r="P106" s="270">
        <f t="shared" si="24"/>
        <v>0</v>
      </c>
      <c r="Q106" s="62">
        <f t="shared" si="25"/>
        <v>0</v>
      </c>
      <c r="R106" s="272" t="str">
        <f t="shared" si="26"/>
        <v/>
      </c>
      <c r="S106" s="267">
        <f t="shared" si="27"/>
        <v>0</v>
      </c>
      <c r="T106" s="101">
        <f t="shared" si="28"/>
        <v>0</v>
      </c>
      <c r="U106" s="122"/>
      <c r="V106" s="298"/>
      <c r="W106" s="131">
        <f t="shared" si="32"/>
        <v>0</v>
      </c>
      <c r="X106" s="62">
        <f t="shared" si="29"/>
        <v>0</v>
      </c>
      <c r="Y106" s="63" t="str">
        <f t="shared" si="17"/>
        <v/>
      </c>
      <c r="Z106" s="133">
        <f t="shared" si="30"/>
        <v>0</v>
      </c>
      <c r="AA106" s="139">
        <f t="shared" si="18"/>
        <v>0</v>
      </c>
      <c r="AB106" s="126"/>
      <c r="AC106" s="293"/>
      <c r="AD106" s="293"/>
      <c r="AF106" s="357">
        <f t="shared" si="31"/>
        <v>0</v>
      </c>
    </row>
    <row r="107" spans="1:32" s="22" customFormat="1" ht="24.75" hidden="1" customHeight="1" outlineLevel="1" x14ac:dyDescent="0.2">
      <c r="A107" s="177">
        <v>104</v>
      </c>
      <c r="B107" s="323"/>
      <c r="C107" s="323"/>
      <c r="D107" s="323"/>
      <c r="E107" s="324"/>
      <c r="F107" s="325"/>
      <c r="G107" s="326"/>
      <c r="H107" s="327"/>
      <c r="I107" s="327"/>
      <c r="J107" s="328"/>
      <c r="K107" s="329">
        <f t="shared" si="19"/>
        <v>0</v>
      </c>
      <c r="L107" s="330">
        <f t="shared" si="20"/>
        <v>0</v>
      </c>
      <c r="M107" s="331">
        <f t="shared" si="21"/>
        <v>0</v>
      </c>
      <c r="N107" s="275" t="str">
        <f t="shared" si="22"/>
        <v/>
      </c>
      <c r="O107" s="271">
        <f t="shared" si="23"/>
        <v>0</v>
      </c>
      <c r="P107" s="270">
        <f t="shared" si="24"/>
        <v>0</v>
      </c>
      <c r="Q107" s="62">
        <f t="shared" si="25"/>
        <v>0</v>
      </c>
      <c r="R107" s="272" t="str">
        <f t="shared" si="26"/>
        <v/>
      </c>
      <c r="S107" s="267">
        <f t="shared" si="27"/>
        <v>0</v>
      </c>
      <c r="T107" s="101">
        <f t="shared" si="28"/>
        <v>0</v>
      </c>
      <c r="U107" s="122"/>
      <c r="V107" s="298"/>
      <c r="W107" s="131">
        <f t="shared" si="32"/>
        <v>0</v>
      </c>
      <c r="X107" s="62">
        <f t="shared" si="29"/>
        <v>0</v>
      </c>
      <c r="Y107" s="63" t="str">
        <f t="shared" si="17"/>
        <v/>
      </c>
      <c r="Z107" s="133">
        <f t="shared" si="30"/>
        <v>0</v>
      </c>
      <c r="AA107" s="139">
        <f t="shared" si="18"/>
        <v>0</v>
      </c>
      <c r="AB107" s="126"/>
      <c r="AC107" s="293"/>
      <c r="AD107" s="293"/>
      <c r="AF107" s="357">
        <f t="shared" si="31"/>
        <v>0</v>
      </c>
    </row>
    <row r="108" spans="1:32" s="22" customFormat="1" ht="24.75" hidden="1" customHeight="1" outlineLevel="1" x14ac:dyDescent="0.2">
      <c r="A108" s="177">
        <v>105</v>
      </c>
      <c r="B108" s="323"/>
      <c r="C108" s="323"/>
      <c r="D108" s="323"/>
      <c r="E108" s="324"/>
      <c r="F108" s="325"/>
      <c r="G108" s="326"/>
      <c r="H108" s="327"/>
      <c r="I108" s="327"/>
      <c r="J108" s="328"/>
      <c r="K108" s="329">
        <f t="shared" si="19"/>
        <v>0</v>
      </c>
      <c r="L108" s="330">
        <f t="shared" si="20"/>
        <v>0</v>
      </c>
      <c r="M108" s="331">
        <f t="shared" si="21"/>
        <v>0</v>
      </c>
      <c r="N108" s="275" t="str">
        <f t="shared" si="22"/>
        <v/>
      </c>
      <c r="O108" s="271">
        <f t="shared" si="23"/>
        <v>0</v>
      </c>
      <c r="P108" s="270">
        <f t="shared" si="24"/>
        <v>0</v>
      </c>
      <c r="Q108" s="62">
        <f t="shared" si="25"/>
        <v>0</v>
      </c>
      <c r="R108" s="272" t="str">
        <f t="shared" si="26"/>
        <v/>
      </c>
      <c r="S108" s="267">
        <f t="shared" si="27"/>
        <v>0</v>
      </c>
      <c r="T108" s="101">
        <f t="shared" si="28"/>
        <v>0</v>
      </c>
      <c r="U108" s="122"/>
      <c r="V108" s="298"/>
      <c r="W108" s="131">
        <f t="shared" si="32"/>
        <v>0</v>
      </c>
      <c r="X108" s="62">
        <f t="shared" si="29"/>
        <v>0</v>
      </c>
      <c r="Y108" s="63" t="str">
        <f t="shared" si="17"/>
        <v/>
      </c>
      <c r="Z108" s="133">
        <f t="shared" si="30"/>
        <v>0</v>
      </c>
      <c r="AA108" s="139">
        <f t="shared" si="18"/>
        <v>0</v>
      </c>
      <c r="AB108" s="126"/>
      <c r="AC108" s="293"/>
      <c r="AD108" s="293"/>
      <c r="AF108" s="357">
        <f t="shared" si="31"/>
        <v>0</v>
      </c>
    </row>
    <row r="109" spans="1:32" s="22" customFormat="1" ht="24.75" hidden="1" customHeight="1" outlineLevel="1" x14ac:dyDescent="0.2">
      <c r="A109" s="177">
        <v>106</v>
      </c>
      <c r="B109" s="323"/>
      <c r="C109" s="323"/>
      <c r="D109" s="323"/>
      <c r="E109" s="324"/>
      <c r="F109" s="325"/>
      <c r="G109" s="326"/>
      <c r="H109" s="327"/>
      <c r="I109" s="327"/>
      <c r="J109" s="328"/>
      <c r="K109" s="329">
        <f t="shared" si="19"/>
        <v>0</v>
      </c>
      <c r="L109" s="330">
        <f t="shared" si="20"/>
        <v>0</v>
      </c>
      <c r="M109" s="331">
        <f t="shared" si="21"/>
        <v>0</v>
      </c>
      <c r="N109" s="275" t="str">
        <f t="shared" si="22"/>
        <v/>
      </c>
      <c r="O109" s="271">
        <f t="shared" si="23"/>
        <v>0</v>
      </c>
      <c r="P109" s="270">
        <f t="shared" si="24"/>
        <v>0</v>
      </c>
      <c r="Q109" s="62">
        <f t="shared" si="25"/>
        <v>0</v>
      </c>
      <c r="R109" s="272" t="str">
        <f t="shared" si="26"/>
        <v/>
      </c>
      <c r="S109" s="267">
        <f t="shared" si="27"/>
        <v>0</v>
      </c>
      <c r="T109" s="101">
        <f t="shared" si="28"/>
        <v>0</v>
      </c>
      <c r="U109" s="122"/>
      <c r="V109" s="298"/>
      <c r="W109" s="131">
        <f t="shared" si="32"/>
        <v>0</v>
      </c>
      <c r="X109" s="62">
        <f t="shared" si="29"/>
        <v>0</v>
      </c>
      <c r="Y109" s="63" t="str">
        <f t="shared" si="17"/>
        <v/>
      </c>
      <c r="Z109" s="133">
        <f t="shared" si="30"/>
        <v>0</v>
      </c>
      <c r="AA109" s="139">
        <f t="shared" si="18"/>
        <v>0</v>
      </c>
      <c r="AB109" s="126"/>
      <c r="AC109" s="293"/>
      <c r="AD109" s="293"/>
      <c r="AF109" s="357">
        <f t="shared" si="31"/>
        <v>0</v>
      </c>
    </row>
    <row r="110" spans="1:32" s="22" customFormat="1" ht="24.75" hidden="1" customHeight="1" outlineLevel="1" x14ac:dyDescent="0.2">
      <c r="A110" s="177">
        <v>107</v>
      </c>
      <c r="B110" s="323"/>
      <c r="C110" s="323"/>
      <c r="D110" s="323"/>
      <c r="E110" s="324"/>
      <c r="F110" s="325"/>
      <c r="G110" s="326"/>
      <c r="H110" s="327"/>
      <c r="I110" s="327"/>
      <c r="J110" s="328"/>
      <c r="K110" s="329">
        <f t="shared" si="19"/>
        <v>0</v>
      </c>
      <c r="L110" s="330">
        <f t="shared" si="20"/>
        <v>0</v>
      </c>
      <c r="M110" s="331">
        <f t="shared" si="21"/>
        <v>0</v>
      </c>
      <c r="N110" s="275" t="str">
        <f t="shared" si="22"/>
        <v/>
      </c>
      <c r="O110" s="271">
        <f t="shared" si="23"/>
        <v>0</v>
      </c>
      <c r="P110" s="270">
        <f t="shared" si="24"/>
        <v>0</v>
      </c>
      <c r="Q110" s="62">
        <f t="shared" si="25"/>
        <v>0</v>
      </c>
      <c r="R110" s="272" t="str">
        <f t="shared" si="26"/>
        <v/>
      </c>
      <c r="S110" s="267">
        <f t="shared" si="27"/>
        <v>0</v>
      </c>
      <c r="T110" s="101">
        <f t="shared" si="28"/>
        <v>0</v>
      </c>
      <c r="U110" s="122"/>
      <c r="V110" s="298"/>
      <c r="W110" s="131">
        <f t="shared" si="32"/>
        <v>0</v>
      </c>
      <c r="X110" s="62">
        <f t="shared" si="29"/>
        <v>0</v>
      </c>
      <c r="Y110" s="63" t="str">
        <f t="shared" si="17"/>
        <v/>
      </c>
      <c r="Z110" s="133">
        <f t="shared" si="30"/>
        <v>0</v>
      </c>
      <c r="AA110" s="139">
        <f t="shared" si="18"/>
        <v>0</v>
      </c>
      <c r="AB110" s="126"/>
      <c r="AC110" s="293"/>
      <c r="AD110" s="293"/>
      <c r="AF110" s="357">
        <f t="shared" si="31"/>
        <v>0</v>
      </c>
    </row>
    <row r="111" spans="1:32" s="22" customFormat="1" ht="24.75" hidden="1" customHeight="1" outlineLevel="1" x14ac:dyDescent="0.2">
      <c r="A111" s="177">
        <v>108</v>
      </c>
      <c r="B111" s="323"/>
      <c r="C111" s="323"/>
      <c r="D111" s="323"/>
      <c r="E111" s="324"/>
      <c r="F111" s="325"/>
      <c r="G111" s="326"/>
      <c r="H111" s="327"/>
      <c r="I111" s="327"/>
      <c r="J111" s="328"/>
      <c r="K111" s="329">
        <f t="shared" si="19"/>
        <v>0</v>
      </c>
      <c r="L111" s="330">
        <f t="shared" si="20"/>
        <v>0</v>
      </c>
      <c r="M111" s="331">
        <f t="shared" si="21"/>
        <v>0</v>
      </c>
      <c r="N111" s="275" t="str">
        <f t="shared" si="22"/>
        <v/>
      </c>
      <c r="O111" s="271">
        <f t="shared" si="23"/>
        <v>0</v>
      </c>
      <c r="P111" s="270">
        <f t="shared" si="24"/>
        <v>0</v>
      </c>
      <c r="Q111" s="62">
        <f t="shared" si="25"/>
        <v>0</v>
      </c>
      <c r="R111" s="272" t="str">
        <f t="shared" si="26"/>
        <v/>
      </c>
      <c r="S111" s="267">
        <f t="shared" si="27"/>
        <v>0</v>
      </c>
      <c r="T111" s="101">
        <f t="shared" si="28"/>
        <v>0</v>
      </c>
      <c r="U111" s="122"/>
      <c r="V111" s="298"/>
      <c r="W111" s="131">
        <f t="shared" si="32"/>
        <v>0</v>
      </c>
      <c r="X111" s="62">
        <f t="shared" si="29"/>
        <v>0</v>
      </c>
      <c r="Y111" s="63" t="str">
        <f t="shared" si="17"/>
        <v/>
      </c>
      <c r="Z111" s="133">
        <f t="shared" si="30"/>
        <v>0</v>
      </c>
      <c r="AA111" s="139">
        <f t="shared" si="18"/>
        <v>0</v>
      </c>
      <c r="AB111" s="126"/>
      <c r="AC111" s="293"/>
      <c r="AD111" s="293"/>
      <c r="AF111" s="357">
        <f t="shared" si="31"/>
        <v>0</v>
      </c>
    </row>
    <row r="112" spans="1:32" s="22" customFormat="1" ht="24.75" hidden="1" customHeight="1" outlineLevel="1" x14ac:dyDescent="0.2">
      <c r="A112" s="177">
        <v>109</v>
      </c>
      <c r="B112" s="323"/>
      <c r="C112" s="323"/>
      <c r="D112" s="323"/>
      <c r="E112" s="324"/>
      <c r="F112" s="325"/>
      <c r="G112" s="326"/>
      <c r="H112" s="327"/>
      <c r="I112" s="327"/>
      <c r="J112" s="328"/>
      <c r="K112" s="329">
        <f t="shared" si="19"/>
        <v>0</v>
      </c>
      <c r="L112" s="330">
        <f t="shared" si="20"/>
        <v>0</v>
      </c>
      <c r="M112" s="331">
        <f t="shared" si="21"/>
        <v>0</v>
      </c>
      <c r="N112" s="275" t="str">
        <f t="shared" si="22"/>
        <v/>
      </c>
      <c r="O112" s="271">
        <f t="shared" si="23"/>
        <v>0</v>
      </c>
      <c r="P112" s="270">
        <f t="shared" si="24"/>
        <v>0</v>
      </c>
      <c r="Q112" s="62">
        <f t="shared" si="25"/>
        <v>0</v>
      </c>
      <c r="R112" s="272" t="str">
        <f t="shared" si="26"/>
        <v/>
      </c>
      <c r="S112" s="267">
        <f t="shared" si="27"/>
        <v>0</v>
      </c>
      <c r="T112" s="101">
        <f t="shared" si="28"/>
        <v>0</v>
      </c>
      <c r="U112" s="122"/>
      <c r="V112" s="298"/>
      <c r="W112" s="131">
        <f t="shared" si="32"/>
        <v>0</v>
      </c>
      <c r="X112" s="62">
        <f t="shared" si="29"/>
        <v>0</v>
      </c>
      <c r="Y112" s="63" t="str">
        <f t="shared" si="17"/>
        <v/>
      </c>
      <c r="Z112" s="133">
        <f t="shared" si="30"/>
        <v>0</v>
      </c>
      <c r="AA112" s="139">
        <f t="shared" si="18"/>
        <v>0</v>
      </c>
      <c r="AB112" s="126"/>
      <c r="AC112" s="293"/>
      <c r="AD112" s="293"/>
      <c r="AF112" s="357">
        <f t="shared" si="31"/>
        <v>0</v>
      </c>
    </row>
    <row r="113" spans="1:32" s="22" customFormat="1" ht="24.75" hidden="1" customHeight="1" outlineLevel="1" x14ac:dyDescent="0.2">
      <c r="A113" s="177">
        <v>110</v>
      </c>
      <c r="B113" s="323"/>
      <c r="C113" s="323"/>
      <c r="D113" s="323"/>
      <c r="E113" s="324"/>
      <c r="F113" s="325"/>
      <c r="G113" s="326"/>
      <c r="H113" s="327"/>
      <c r="I113" s="327"/>
      <c r="J113" s="328"/>
      <c r="K113" s="329">
        <f t="shared" si="19"/>
        <v>0</v>
      </c>
      <c r="L113" s="330">
        <f t="shared" si="20"/>
        <v>0</v>
      </c>
      <c r="M113" s="331">
        <f t="shared" si="21"/>
        <v>0</v>
      </c>
      <c r="N113" s="275" t="str">
        <f t="shared" si="22"/>
        <v/>
      </c>
      <c r="O113" s="271">
        <f t="shared" si="23"/>
        <v>0</v>
      </c>
      <c r="P113" s="270">
        <f t="shared" si="24"/>
        <v>0</v>
      </c>
      <c r="Q113" s="62">
        <f t="shared" si="25"/>
        <v>0</v>
      </c>
      <c r="R113" s="272" t="str">
        <f t="shared" si="26"/>
        <v/>
      </c>
      <c r="S113" s="267">
        <f t="shared" si="27"/>
        <v>0</v>
      </c>
      <c r="T113" s="101">
        <f t="shared" si="28"/>
        <v>0</v>
      </c>
      <c r="U113" s="122"/>
      <c r="V113" s="298"/>
      <c r="W113" s="131">
        <f t="shared" si="32"/>
        <v>0</v>
      </c>
      <c r="X113" s="62">
        <f t="shared" si="29"/>
        <v>0</v>
      </c>
      <c r="Y113" s="63" t="str">
        <f t="shared" si="17"/>
        <v/>
      </c>
      <c r="Z113" s="133">
        <f t="shared" si="30"/>
        <v>0</v>
      </c>
      <c r="AA113" s="139">
        <f t="shared" si="18"/>
        <v>0</v>
      </c>
      <c r="AB113" s="126"/>
      <c r="AC113" s="293"/>
      <c r="AD113" s="293"/>
      <c r="AF113" s="357">
        <f t="shared" si="31"/>
        <v>0</v>
      </c>
    </row>
    <row r="114" spans="1:32" s="22" customFormat="1" ht="24.75" hidden="1" customHeight="1" outlineLevel="1" x14ac:dyDescent="0.2">
      <c r="A114" s="177">
        <v>111</v>
      </c>
      <c r="B114" s="323"/>
      <c r="C114" s="323"/>
      <c r="D114" s="323"/>
      <c r="E114" s="324"/>
      <c r="F114" s="325"/>
      <c r="G114" s="326"/>
      <c r="H114" s="327"/>
      <c r="I114" s="327"/>
      <c r="J114" s="328"/>
      <c r="K114" s="329">
        <f t="shared" si="19"/>
        <v>0</v>
      </c>
      <c r="L114" s="330">
        <f t="shared" si="20"/>
        <v>0</v>
      </c>
      <c r="M114" s="331">
        <f t="shared" si="21"/>
        <v>0</v>
      </c>
      <c r="N114" s="275" t="str">
        <f t="shared" si="22"/>
        <v/>
      </c>
      <c r="O114" s="271">
        <f t="shared" si="23"/>
        <v>0</v>
      </c>
      <c r="P114" s="270">
        <f t="shared" si="24"/>
        <v>0</v>
      </c>
      <c r="Q114" s="62">
        <f t="shared" si="25"/>
        <v>0</v>
      </c>
      <c r="R114" s="272" t="str">
        <f t="shared" si="26"/>
        <v/>
      </c>
      <c r="S114" s="267">
        <f t="shared" si="27"/>
        <v>0</v>
      </c>
      <c r="T114" s="101">
        <f t="shared" si="28"/>
        <v>0</v>
      </c>
      <c r="U114" s="122"/>
      <c r="V114" s="298"/>
      <c r="W114" s="131">
        <f t="shared" si="32"/>
        <v>0</v>
      </c>
      <c r="X114" s="62">
        <f t="shared" si="29"/>
        <v>0</v>
      </c>
      <c r="Y114" s="63" t="str">
        <f t="shared" si="17"/>
        <v/>
      </c>
      <c r="Z114" s="133">
        <f t="shared" si="30"/>
        <v>0</v>
      </c>
      <c r="AA114" s="139">
        <f t="shared" si="18"/>
        <v>0</v>
      </c>
      <c r="AB114" s="126"/>
      <c r="AC114" s="293"/>
      <c r="AD114" s="293"/>
      <c r="AF114" s="357">
        <f t="shared" si="31"/>
        <v>0</v>
      </c>
    </row>
    <row r="115" spans="1:32" s="22" customFormat="1" ht="24.75" hidden="1" customHeight="1" outlineLevel="1" x14ac:dyDescent="0.2">
      <c r="A115" s="177">
        <v>112</v>
      </c>
      <c r="B115" s="323"/>
      <c r="C115" s="323"/>
      <c r="D115" s="323"/>
      <c r="E115" s="324"/>
      <c r="F115" s="325"/>
      <c r="G115" s="326"/>
      <c r="H115" s="327"/>
      <c r="I115" s="327"/>
      <c r="J115" s="328"/>
      <c r="K115" s="329">
        <f t="shared" si="19"/>
        <v>0</v>
      </c>
      <c r="L115" s="330">
        <f t="shared" si="20"/>
        <v>0</v>
      </c>
      <c r="M115" s="331">
        <f t="shared" si="21"/>
        <v>0</v>
      </c>
      <c r="N115" s="275" t="str">
        <f t="shared" si="22"/>
        <v/>
      </c>
      <c r="O115" s="271">
        <f t="shared" si="23"/>
        <v>0</v>
      </c>
      <c r="P115" s="270">
        <f t="shared" si="24"/>
        <v>0</v>
      </c>
      <c r="Q115" s="62">
        <f t="shared" si="25"/>
        <v>0</v>
      </c>
      <c r="R115" s="272" t="str">
        <f t="shared" si="26"/>
        <v/>
      </c>
      <c r="S115" s="267">
        <f t="shared" si="27"/>
        <v>0</v>
      </c>
      <c r="T115" s="101">
        <f t="shared" si="28"/>
        <v>0</v>
      </c>
      <c r="U115" s="122"/>
      <c r="V115" s="298"/>
      <c r="W115" s="131">
        <f t="shared" si="32"/>
        <v>0</v>
      </c>
      <c r="X115" s="62">
        <f t="shared" si="29"/>
        <v>0</v>
      </c>
      <c r="Y115" s="63" t="str">
        <f t="shared" si="17"/>
        <v/>
      </c>
      <c r="Z115" s="133">
        <f t="shared" si="30"/>
        <v>0</v>
      </c>
      <c r="AA115" s="139">
        <f t="shared" si="18"/>
        <v>0</v>
      </c>
      <c r="AB115" s="126"/>
      <c r="AC115" s="293"/>
      <c r="AD115" s="293"/>
      <c r="AF115" s="357">
        <f t="shared" si="31"/>
        <v>0</v>
      </c>
    </row>
    <row r="116" spans="1:32" s="22" customFormat="1" ht="24.75" hidden="1" customHeight="1" outlineLevel="1" x14ac:dyDescent="0.2">
      <c r="A116" s="177">
        <v>113</v>
      </c>
      <c r="B116" s="323"/>
      <c r="C116" s="323"/>
      <c r="D116" s="323"/>
      <c r="E116" s="324"/>
      <c r="F116" s="325"/>
      <c r="G116" s="326"/>
      <c r="H116" s="327"/>
      <c r="I116" s="327"/>
      <c r="J116" s="328"/>
      <c r="K116" s="329">
        <f t="shared" si="19"/>
        <v>0</v>
      </c>
      <c r="L116" s="330">
        <f t="shared" si="20"/>
        <v>0</v>
      </c>
      <c r="M116" s="331">
        <f t="shared" si="21"/>
        <v>0</v>
      </c>
      <c r="N116" s="275" t="str">
        <f t="shared" si="22"/>
        <v/>
      </c>
      <c r="O116" s="271">
        <f t="shared" si="23"/>
        <v>0</v>
      </c>
      <c r="P116" s="270">
        <f t="shared" si="24"/>
        <v>0</v>
      </c>
      <c r="Q116" s="62">
        <f t="shared" si="25"/>
        <v>0</v>
      </c>
      <c r="R116" s="272" t="str">
        <f t="shared" si="26"/>
        <v/>
      </c>
      <c r="S116" s="267">
        <f t="shared" si="27"/>
        <v>0</v>
      </c>
      <c r="T116" s="101">
        <f t="shared" si="28"/>
        <v>0</v>
      </c>
      <c r="U116" s="122"/>
      <c r="V116" s="298"/>
      <c r="W116" s="131">
        <f t="shared" si="32"/>
        <v>0</v>
      </c>
      <c r="X116" s="62">
        <f t="shared" si="29"/>
        <v>0</v>
      </c>
      <c r="Y116" s="63" t="str">
        <f t="shared" si="17"/>
        <v/>
      </c>
      <c r="Z116" s="133">
        <f t="shared" si="30"/>
        <v>0</v>
      </c>
      <c r="AA116" s="139">
        <f t="shared" si="18"/>
        <v>0</v>
      </c>
      <c r="AB116" s="126"/>
      <c r="AC116" s="293"/>
      <c r="AD116" s="293"/>
      <c r="AF116" s="357">
        <f t="shared" si="31"/>
        <v>0</v>
      </c>
    </row>
    <row r="117" spans="1:32" s="22" customFormat="1" ht="24.75" hidden="1" customHeight="1" outlineLevel="1" x14ac:dyDescent="0.2">
      <c r="A117" s="177">
        <v>114</v>
      </c>
      <c r="B117" s="323"/>
      <c r="C117" s="323"/>
      <c r="D117" s="323"/>
      <c r="E117" s="324"/>
      <c r="F117" s="325"/>
      <c r="G117" s="326"/>
      <c r="H117" s="327"/>
      <c r="I117" s="327"/>
      <c r="J117" s="328"/>
      <c r="K117" s="329">
        <f t="shared" si="19"/>
        <v>0</v>
      </c>
      <c r="L117" s="330">
        <f t="shared" si="20"/>
        <v>0</v>
      </c>
      <c r="M117" s="331">
        <f t="shared" si="21"/>
        <v>0</v>
      </c>
      <c r="N117" s="275" t="str">
        <f t="shared" si="22"/>
        <v/>
      </c>
      <c r="O117" s="271">
        <f t="shared" si="23"/>
        <v>0</v>
      </c>
      <c r="P117" s="270">
        <f t="shared" si="24"/>
        <v>0</v>
      </c>
      <c r="Q117" s="62">
        <f t="shared" si="25"/>
        <v>0</v>
      </c>
      <c r="R117" s="272" t="str">
        <f t="shared" si="26"/>
        <v/>
      </c>
      <c r="S117" s="267">
        <f t="shared" si="27"/>
        <v>0</v>
      </c>
      <c r="T117" s="101">
        <f t="shared" si="28"/>
        <v>0</v>
      </c>
      <c r="U117" s="122"/>
      <c r="V117" s="298"/>
      <c r="W117" s="131">
        <f t="shared" si="32"/>
        <v>0</v>
      </c>
      <c r="X117" s="62">
        <f t="shared" si="29"/>
        <v>0</v>
      </c>
      <c r="Y117" s="63" t="str">
        <f t="shared" si="17"/>
        <v/>
      </c>
      <c r="Z117" s="133">
        <f t="shared" si="30"/>
        <v>0</v>
      </c>
      <c r="AA117" s="139">
        <f t="shared" si="18"/>
        <v>0</v>
      </c>
      <c r="AB117" s="126"/>
      <c r="AC117" s="293"/>
      <c r="AD117" s="293"/>
      <c r="AF117" s="357">
        <f t="shared" si="31"/>
        <v>0</v>
      </c>
    </row>
    <row r="118" spans="1:32" s="22" customFormat="1" ht="24.75" hidden="1" customHeight="1" outlineLevel="1" x14ac:dyDescent="0.2">
      <c r="A118" s="177">
        <v>115</v>
      </c>
      <c r="B118" s="323"/>
      <c r="C118" s="323"/>
      <c r="D118" s="323"/>
      <c r="E118" s="324"/>
      <c r="F118" s="325"/>
      <c r="G118" s="326"/>
      <c r="H118" s="327"/>
      <c r="I118" s="327"/>
      <c r="J118" s="328"/>
      <c r="K118" s="329">
        <f t="shared" si="19"/>
        <v>0</v>
      </c>
      <c r="L118" s="330">
        <f t="shared" si="20"/>
        <v>0</v>
      </c>
      <c r="M118" s="331">
        <f t="shared" si="21"/>
        <v>0</v>
      </c>
      <c r="N118" s="275" t="str">
        <f t="shared" si="22"/>
        <v/>
      </c>
      <c r="O118" s="271">
        <f t="shared" si="23"/>
        <v>0</v>
      </c>
      <c r="P118" s="270">
        <f t="shared" si="24"/>
        <v>0</v>
      </c>
      <c r="Q118" s="62">
        <f t="shared" si="25"/>
        <v>0</v>
      </c>
      <c r="R118" s="272" t="str">
        <f t="shared" si="26"/>
        <v/>
      </c>
      <c r="S118" s="267">
        <f t="shared" si="27"/>
        <v>0</v>
      </c>
      <c r="T118" s="101">
        <f t="shared" si="28"/>
        <v>0</v>
      </c>
      <c r="U118" s="122"/>
      <c r="V118" s="298"/>
      <c r="W118" s="131">
        <f t="shared" si="32"/>
        <v>0</v>
      </c>
      <c r="X118" s="62">
        <f t="shared" si="29"/>
        <v>0</v>
      </c>
      <c r="Y118" s="63" t="str">
        <f t="shared" si="17"/>
        <v/>
      </c>
      <c r="Z118" s="133">
        <f t="shared" si="30"/>
        <v>0</v>
      </c>
      <c r="AA118" s="139">
        <f t="shared" si="18"/>
        <v>0</v>
      </c>
      <c r="AB118" s="126"/>
      <c r="AC118" s="293"/>
      <c r="AD118" s="293"/>
      <c r="AF118" s="357">
        <f t="shared" si="31"/>
        <v>0</v>
      </c>
    </row>
    <row r="119" spans="1:32" s="22" customFormat="1" ht="24.75" hidden="1" customHeight="1" outlineLevel="1" x14ac:dyDescent="0.2">
      <c r="A119" s="177">
        <v>116</v>
      </c>
      <c r="B119" s="323"/>
      <c r="C119" s="323"/>
      <c r="D119" s="323"/>
      <c r="E119" s="324"/>
      <c r="F119" s="325"/>
      <c r="G119" s="326"/>
      <c r="H119" s="327"/>
      <c r="I119" s="327"/>
      <c r="J119" s="328"/>
      <c r="K119" s="329">
        <f t="shared" si="19"/>
        <v>0</v>
      </c>
      <c r="L119" s="330">
        <f t="shared" si="20"/>
        <v>0</v>
      </c>
      <c r="M119" s="331">
        <f t="shared" si="21"/>
        <v>0</v>
      </c>
      <c r="N119" s="275" t="str">
        <f t="shared" si="22"/>
        <v/>
      </c>
      <c r="O119" s="271">
        <f t="shared" si="23"/>
        <v>0</v>
      </c>
      <c r="P119" s="270">
        <f t="shared" si="24"/>
        <v>0</v>
      </c>
      <c r="Q119" s="62">
        <f t="shared" si="25"/>
        <v>0</v>
      </c>
      <c r="R119" s="272" t="str">
        <f t="shared" si="26"/>
        <v/>
      </c>
      <c r="S119" s="267">
        <f t="shared" si="27"/>
        <v>0</v>
      </c>
      <c r="T119" s="101">
        <f t="shared" si="28"/>
        <v>0</v>
      </c>
      <c r="U119" s="122"/>
      <c r="V119" s="298"/>
      <c r="W119" s="131">
        <f t="shared" si="32"/>
        <v>0</v>
      </c>
      <c r="X119" s="62">
        <f t="shared" si="29"/>
        <v>0</v>
      </c>
      <c r="Y119" s="63" t="str">
        <f t="shared" si="17"/>
        <v/>
      </c>
      <c r="Z119" s="133">
        <f t="shared" si="30"/>
        <v>0</v>
      </c>
      <c r="AA119" s="139">
        <f t="shared" si="18"/>
        <v>0</v>
      </c>
      <c r="AB119" s="126"/>
      <c r="AC119" s="293"/>
      <c r="AD119" s="293"/>
      <c r="AF119" s="357">
        <f t="shared" si="31"/>
        <v>0</v>
      </c>
    </row>
    <row r="120" spans="1:32" s="22" customFormat="1" ht="24.75" hidden="1" customHeight="1" outlineLevel="1" x14ac:dyDescent="0.2">
      <c r="A120" s="177">
        <v>117</v>
      </c>
      <c r="B120" s="323"/>
      <c r="C120" s="323"/>
      <c r="D120" s="323"/>
      <c r="E120" s="324"/>
      <c r="F120" s="325"/>
      <c r="G120" s="326"/>
      <c r="H120" s="327"/>
      <c r="I120" s="327"/>
      <c r="J120" s="328"/>
      <c r="K120" s="329">
        <f t="shared" si="19"/>
        <v>0</v>
      </c>
      <c r="L120" s="330">
        <f t="shared" si="20"/>
        <v>0</v>
      </c>
      <c r="M120" s="331">
        <f t="shared" si="21"/>
        <v>0</v>
      </c>
      <c r="N120" s="275" t="str">
        <f t="shared" si="22"/>
        <v/>
      </c>
      <c r="O120" s="271">
        <f t="shared" si="23"/>
        <v>0</v>
      </c>
      <c r="P120" s="270">
        <f t="shared" si="24"/>
        <v>0</v>
      </c>
      <c r="Q120" s="62">
        <f t="shared" si="25"/>
        <v>0</v>
      </c>
      <c r="R120" s="272" t="str">
        <f t="shared" si="26"/>
        <v/>
      </c>
      <c r="S120" s="267">
        <f t="shared" si="27"/>
        <v>0</v>
      </c>
      <c r="T120" s="101">
        <f t="shared" si="28"/>
        <v>0</v>
      </c>
      <c r="U120" s="122"/>
      <c r="V120" s="298"/>
      <c r="W120" s="131">
        <f t="shared" si="32"/>
        <v>0</v>
      </c>
      <c r="X120" s="62">
        <f t="shared" si="29"/>
        <v>0</v>
      </c>
      <c r="Y120" s="63" t="str">
        <f t="shared" si="17"/>
        <v/>
      </c>
      <c r="Z120" s="133">
        <f t="shared" si="30"/>
        <v>0</v>
      </c>
      <c r="AA120" s="139">
        <f t="shared" si="18"/>
        <v>0</v>
      </c>
      <c r="AB120" s="126"/>
      <c r="AC120" s="293"/>
      <c r="AD120" s="293"/>
      <c r="AF120" s="357">
        <f t="shared" si="31"/>
        <v>0</v>
      </c>
    </row>
    <row r="121" spans="1:32" s="22" customFormat="1" ht="24.75" hidden="1" customHeight="1" outlineLevel="1" x14ac:dyDescent="0.2">
      <c r="A121" s="177">
        <v>118</v>
      </c>
      <c r="B121" s="323"/>
      <c r="C121" s="323"/>
      <c r="D121" s="323"/>
      <c r="E121" s="324"/>
      <c r="F121" s="325"/>
      <c r="G121" s="326"/>
      <c r="H121" s="327"/>
      <c r="I121" s="327"/>
      <c r="J121" s="328"/>
      <c r="K121" s="329">
        <f t="shared" si="19"/>
        <v>0</v>
      </c>
      <c r="L121" s="330">
        <f t="shared" si="20"/>
        <v>0</v>
      </c>
      <c r="M121" s="331">
        <f t="shared" si="21"/>
        <v>0</v>
      </c>
      <c r="N121" s="275" t="str">
        <f t="shared" si="22"/>
        <v/>
      </c>
      <c r="O121" s="271">
        <f t="shared" si="23"/>
        <v>0</v>
      </c>
      <c r="P121" s="270">
        <f t="shared" si="24"/>
        <v>0</v>
      </c>
      <c r="Q121" s="62">
        <f t="shared" si="25"/>
        <v>0</v>
      </c>
      <c r="R121" s="272" t="str">
        <f t="shared" si="26"/>
        <v/>
      </c>
      <c r="S121" s="267">
        <f t="shared" si="27"/>
        <v>0</v>
      </c>
      <c r="T121" s="101">
        <f t="shared" si="28"/>
        <v>0</v>
      </c>
      <c r="U121" s="122"/>
      <c r="V121" s="298"/>
      <c r="W121" s="131">
        <f t="shared" si="32"/>
        <v>0</v>
      </c>
      <c r="X121" s="62">
        <f t="shared" si="29"/>
        <v>0</v>
      </c>
      <c r="Y121" s="63" t="str">
        <f t="shared" si="17"/>
        <v/>
      </c>
      <c r="Z121" s="133">
        <f t="shared" si="30"/>
        <v>0</v>
      </c>
      <c r="AA121" s="139">
        <f t="shared" si="18"/>
        <v>0</v>
      </c>
      <c r="AB121" s="126"/>
      <c r="AC121" s="293"/>
      <c r="AD121" s="293"/>
      <c r="AF121" s="357">
        <f t="shared" si="31"/>
        <v>0</v>
      </c>
    </row>
    <row r="122" spans="1:32" s="22" customFormat="1" ht="24.75" hidden="1" customHeight="1" outlineLevel="1" x14ac:dyDescent="0.2">
      <c r="A122" s="177">
        <v>119</v>
      </c>
      <c r="B122" s="323"/>
      <c r="C122" s="323"/>
      <c r="D122" s="323"/>
      <c r="E122" s="324"/>
      <c r="F122" s="325"/>
      <c r="G122" s="326"/>
      <c r="H122" s="327"/>
      <c r="I122" s="327"/>
      <c r="J122" s="328"/>
      <c r="K122" s="329">
        <f t="shared" si="19"/>
        <v>0</v>
      </c>
      <c r="L122" s="330">
        <f t="shared" si="20"/>
        <v>0</v>
      </c>
      <c r="M122" s="331">
        <f t="shared" si="21"/>
        <v>0</v>
      </c>
      <c r="N122" s="275" t="str">
        <f t="shared" si="22"/>
        <v/>
      </c>
      <c r="O122" s="271">
        <f t="shared" si="23"/>
        <v>0</v>
      </c>
      <c r="P122" s="270">
        <f t="shared" si="24"/>
        <v>0</v>
      </c>
      <c r="Q122" s="62">
        <f t="shared" si="25"/>
        <v>0</v>
      </c>
      <c r="R122" s="272" t="str">
        <f t="shared" si="26"/>
        <v/>
      </c>
      <c r="S122" s="267">
        <f t="shared" si="27"/>
        <v>0</v>
      </c>
      <c r="T122" s="101">
        <f t="shared" si="28"/>
        <v>0</v>
      </c>
      <c r="U122" s="122"/>
      <c r="V122" s="298"/>
      <c r="W122" s="131">
        <f t="shared" si="32"/>
        <v>0</v>
      </c>
      <c r="X122" s="62">
        <f t="shared" si="29"/>
        <v>0</v>
      </c>
      <c r="Y122" s="63" t="str">
        <f t="shared" si="17"/>
        <v/>
      </c>
      <c r="Z122" s="133">
        <f t="shared" si="30"/>
        <v>0</v>
      </c>
      <c r="AA122" s="139">
        <f t="shared" si="18"/>
        <v>0</v>
      </c>
      <c r="AB122" s="126"/>
      <c r="AC122" s="293"/>
      <c r="AD122" s="293"/>
      <c r="AF122" s="357">
        <f t="shared" si="31"/>
        <v>0</v>
      </c>
    </row>
    <row r="123" spans="1:32" s="22" customFormat="1" ht="24.75" hidden="1" customHeight="1" outlineLevel="1" x14ac:dyDescent="0.2">
      <c r="A123" s="177">
        <v>120</v>
      </c>
      <c r="B123" s="323"/>
      <c r="C123" s="323"/>
      <c r="D123" s="323"/>
      <c r="E123" s="324"/>
      <c r="F123" s="325"/>
      <c r="G123" s="326"/>
      <c r="H123" s="327"/>
      <c r="I123" s="327"/>
      <c r="J123" s="328"/>
      <c r="K123" s="329">
        <f t="shared" si="19"/>
        <v>0</v>
      </c>
      <c r="L123" s="330">
        <f t="shared" si="20"/>
        <v>0</v>
      </c>
      <c r="M123" s="331">
        <f t="shared" si="21"/>
        <v>0</v>
      </c>
      <c r="N123" s="275" t="str">
        <f t="shared" si="22"/>
        <v/>
      </c>
      <c r="O123" s="271">
        <f t="shared" si="23"/>
        <v>0</v>
      </c>
      <c r="P123" s="270">
        <f t="shared" si="24"/>
        <v>0</v>
      </c>
      <c r="Q123" s="62">
        <f t="shared" si="25"/>
        <v>0</v>
      </c>
      <c r="R123" s="272" t="str">
        <f t="shared" si="26"/>
        <v/>
      </c>
      <c r="S123" s="267">
        <f t="shared" si="27"/>
        <v>0</v>
      </c>
      <c r="T123" s="101">
        <f t="shared" si="28"/>
        <v>0</v>
      </c>
      <c r="U123" s="122"/>
      <c r="V123" s="298"/>
      <c r="W123" s="131">
        <f t="shared" si="32"/>
        <v>0</v>
      </c>
      <c r="X123" s="62">
        <f t="shared" si="29"/>
        <v>0</v>
      </c>
      <c r="Y123" s="63" t="str">
        <f t="shared" si="17"/>
        <v/>
      </c>
      <c r="Z123" s="133">
        <f t="shared" si="30"/>
        <v>0</v>
      </c>
      <c r="AA123" s="139">
        <f t="shared" si="18"/>
        <v>0</v>
      </c>
      <c r="AB123" s="126"/>
      <c r="AC123" s="293"/>
      <c r="AD123" s="293"/>
      <c r="AF123" s="357">
        <f t="shared" si="31"/>
        <v>0</v>
      </c>
    </row>
    <row r="124" spans="1:32" s="22" customFormat="1" ht="24.75" hidden="1" customHeight="1" outlineLevel="1" x14ac:dyDescent="0.2">
      <c r="A124" s="177">
        <v>121</v>
      </c>
      <c r="B124" s="323"/>
      <c r="C124" s="323"/>
      <c r="D124" s="323"/>
      <c r="E124" s="324"/>
      <c r="F124" s="325"/>
      <c r="G124" s="326"/>
      <c r="H124" s="327"/>
      <c r="I124" s="327"/>
      <c r="J124" s="328"/>
      <c r="K124" s="329">
        <f t="shared" si="19"/>
        <v>0</v>
      </c>
      <c r="L124" s="330">
        <f t="shared" si="20"/>
        <v>0</v>
      </c>
      <c r="M124" s="331">
        <f t="shared" si="21"/>
        <v>0</v>
      </c>
      <c r="N124" s="275" t="str">
        <f t="shared" si="22"/>
        <v/>
      </c>
      <c r="O124" s="271">
        <f t="shared" si="23"/>
        <v>0</v>
      </c>
      <c r="P124" s="270">
        <f t="shared" si="24"/>
        <v>0</v>
      </c>
      <c r="Q124" s="62">
        <f t="shared" si="25"/>
        <v>0</v>
      </c>
      <c r="R124" s="272" t="str">
        <f t="shared" si="26"/>
        <v/>
      </c>
      <c r="S124" s="267">
        <f t="shared" si="27"/>
        <v>0</v>
      </c>
      <c r="T124" s="101">
        <f t="shared" si="28"/>
        <v>0</v>
      </c>
      <c r="U124" s="122"/>
      <c r="V124" s="298"/>
      <c r="W124" s="131">
        <f t="shared" si="32"/>
        <v>0</v>
      </c>
      <c r="X124" s="62">
        <f t="shared" si="29"/>
        <v>0</v>
      </c>
      <c r="Y124" s="63" t="str">
        <f t="shared" si="17"/>
        <v/>
      </c>
      <c r="Z124" s="133">
        <f t="shared" si="30"/>
        <v>0</v>
      </c>
      <c r="AA124" s="139">
        <f t="shared" si="18"/>
        <v>0</v>
      </c>
      <c r="AB124" s="126"/>
      <c r="AC124" s="293"/>
      <c r="AD124" s="293"/>
      <c r="AF124" s="357">
        <f t="shared" si="31"/>
        <v>0</v>
      </c>
    </row>
    <row r="125" spans="1:32" s="22" customFormat="1" ht="24.75" hidden="1" customHeight="1" outlineLevel="1" x14ac:dyDescent="0.2">
      <c r="A125" s="177">
        <v>122</v>
      </c>
      <c r="B125" s="323"/>
      <c r="C125" s="323"/>
      <c r="D125" s="323"/>
      <c r="E125" s="324"/>
      <c r="F125" s="325"/>
      <c r="G125" s="326"/>
      <c r="H125" s="327"/>
      <c r="I125" s="327"/>
      <c r="J125" s="328"/>
      <c r="K125" s="329">
        <f t="shared" si="19"/>
        <v>0</v>
      </c>
      <c r="L125" s="330">
        <f t="shared" si="20"/>
        <v>0</v>
      </c>
      <c r="M125" s="331">
        <f t="shared" si="21"/>
        <v>0</v>
      </c>
      <c r="N125" s="275" t="str">
        <f t="shared" si="22"/>
        <v/>
      </c>
      <c r="O125" s="271">
        <f t="shared" si="23"/>
        <v>0</v>
      </c>
      <c r="P125" s="270">
        <f t="shared" si="24"/>
        <v>0</v>
      </c>
      <c r="Q125" s="62">
        <f t="shared" si="25"/>
        <v>0</v>
      </c>
      <c r="R125" s="272" t="str">
        <f t="shared" si="26"/>
        <v/>
      </c>
      <c r="S125" s="267">
        <f t="shared" si="27"/>
        <v>0</v>
      </c>
      <c r="T125" s="101">
        <f t="shared" si="28"/>
        <v>0</v>
      </c>
      <c r="U125" s="122"/>
      <c r="V125" s="298"/>
      <c r="W125" s="131">
        <f t="shared" si="32"/>
        <v>0</v>
      </c>
      <c r="X125" s="62">
        <f t="shared" si="29"/>
        <v>0</v>
      </c>
      <c r="Y125" s="63" t="str">
        <f t="shared" si="17"/>
        <v/>
      </c>
      <c r="Z125" s="133">
        <f t="shared" si="30"/>
        <v>0</v>
      </c>
      <c r="AA125" s="139">
        <f t="shared" si="18"/>
        <v>0</v>
      </c>
      <c r="AB125" s="126"/>
      <c r="AC125" s="293"/>
      <c r="AD125" s="293"/>
      <c r="AF125" s="357">
        <f t="shared" si="31"/>
        <v>0</v>
      </c>
    </row>
    <row r="126" spans="1:32" s="22" customFormat="1" ht="24.75" hidden="1" customHeight="1" outlineLevel="1" x14ac:dyDescent="0.2">
      <c r="A126" s="177">
        <v>123</v>
      </c>
      <c r="B126" s="323"/>
      <c r="C126" s="323"/>
      <c r="D126" s="323"/>
      <c r="E126" s="324"/>
      <c r="F126" s="325"/>
      <c r="G126" s="326"/>
      <c r="H126" s="327"/>
      <c r="I126" s="327"/>
      <c r="J126" s="328"/>
      <c r="K126" s="329">
        <f t="shared" si="19"/>
        <v>0</v>
      </c>
      <c r="L126" s="330">
        <f t="shared" si="20"/>
        <v>0</v>
      </c>
      <c r="M126" s="331">
        <f t="shared" si="21"/>
        <v>0</v>
      </c>
      <c r="N126" s="275" t="str">
        <f t="shared" si="22"/>
        <v/>
      </c>
      <c r="O126" s="271">
        <f t="shared" si="23"/>
        <v>0</v>
      </c>
      <c r="P126" s="270">
        <f t="shared" si="24"/>
        <v>0</v>
      </c>
      <c r="Q126" s="62">
        <f t="shared" si="25"/>
        <v>0</v>
      </c>
      <c r="R126" s="272" t="str">
        <f t="shared" si="26"/>
        <v/>
      </c>
      <c r="S126" s="267">
        <f t="shared" si="27"/>
        <v>0</v>
      </c>
      <c r="T126" s="101">
        <f t="shared" si="28"/>
        <v>0</v>
      </c>
      <c r="U126" s="122"/>
      <c r="V126" s="298"/>
      <c r="W126" s="131">
        <f t="shared" si="32"/>
        <v>0</v>
      </c>
      <c r="X126" s="62">
        <f t="shared" si="29"/>
        <v>0</v>
      </c>
      <c r="Y126" s="63" t="str">
        <f t="shared" si="17"/>
        <v/>
      </c>
      <c r="Z126" s="133">
        <f t="shared" si="30"/>
        <v>0</v>
      </c>
      <c r="AA126" s="139">
        <f t="shared" si="18"/>
        <v>0</v>
      </c>
      <c r="AB126" s="126"/>
      <c r="AC126" s="293"/>
      <c r="AD126" s="293"/>
      <c r="AF126" s="357">
        <f t="shared" si="31"/>
        <v>0</v>
      </c>
    </row>
    <row r="127" spans="1:32" s="22" customFormat="1" ht="24.75" hidden="1" customHeight="1" outlineLevel="1" x14ac:dyDescent="0.2">
      <c r="A127" s="177">
        <v>124</v>
      </c>
      <c r="B127" s="323"/>
      <c r="C127" s="323"/>
      <c r="D127" s="323"/>
      <c r="E127" s="324"/>
      <c r="F127" s="325"/>
      <c r="G127" s="326"/>
      <c r="H127" s="327"/>
      <c r="I127" s="327"/>
      <c r="J127" s="328"/>
      <c r="K127" s="329">
        <f t="shared" si="19"/>
        <v>0</v>
      </c>
      <c r="L127" s="330">
        <f t="shared" si="20"/>
        <v>0</v>
      </c>
      <c r="M127" s="331">
        <f t="shared" si="21"/>
        <v>0</v>
      </c>
      <c r="N127" s="275" t="str">
        <f t="shared" si="22"/>
        <v/>
      </c>
      <c r="O127" s="271">
        <f t="shared" si="23"/>
        <v>0</v>
      </c>
      <c r="P127" s="270">
        <f t="shared" si="24"/>
        <v>0</v>
      </c>
      <c r="Q127" s="62">
        <f t="shared" si="25"/>
        <v>0</v>
      </c>
      <c r="R127" s="272" t="str">
        <f t="shared" si="26"/>
        <v/>
      </c>
      <c r="S127" s="267">
        <f t="shared" si="27"/>
        <v>0</v>
      </c>
      <c r="T127" s="101">
        <f t="shared" si="28"/>
        <v>0</v>
      </c>
      <c r="U127" s="122"/>
      <c r="V127" s="298"/>
      <c r="W127" s="131">
        <f t="shared" si="32"/>
        <v>0</v>
      </c>
      <c r="X127" s="62">
        <f t="shared" si="29"/>
        <v>0</v>
      </c>
      <c r="Y127" s="63" t="str">
        <f t="shared" si="17"/>
        <v/>
      </c>
      <c r="Z127" s="133">
        <f t="shared" si="30"/>
        <v>0</v>
      </c>
      <c r="AA127" s="139">
        <f t="shared" si="18"/>
        <v>0</v>
      </c>
      <c r="AB127" s="126"/>
      <c r="AC127" s="293"/>
      <c r="AD127" s="293"/>
      <c r="AF127" s="357">
        <f t="shared" si="31"/>
        <v>0</v>
      </c>
    </row>
    <row r="128" spans="1:32" s="22" customFormat="1" ht="24.75" hidden="1" customHeight="1" outlineLevel="1" x14ac:dyDescent="0.2">
      <c r="A128" s="177">
        <v>125</v>
      </c>
      <c r="B128" s="323"/>
      <c r="C128" s="323"/>
      <c r="D128" s="323"/>
      <c r="E128" s="324"/>
      <c r="F128" s="325"/>
      <c r="G128" s="326"/>
      <c r="H128" s="327"/>
      <c r="I128" s="327"/>
      <c r="J128" s="328"/>
      <c r="K128" s="329">
        <f t="shared" si="19"/>
        <v>0</v>
      </c>
      <c r="L128" s="330">
        <f t="shared" si="20"/>
        <v>0</v>
      </c>
      <c r="M128" s="331">
        <f t="shared" si="21"/>
        <v>0</v>
      </c>
      <c r="N128" s="275" t="str">
        <f t="shared" si="22"/>
        <v/>
      </c>
      <c r="O128" s="271">
        <f t="shared" si="23"/>
        <v>0</v>
      </c>
      <c r="P128" s="270">
        <f t="shared" si="24"/>
        <v>0</v>
      </c>
      <c r="Q128" s="62">
        <f t="shared" si="25"/>
        <v>0</v>
      </c>
      <c r="R128" s="272" t="str">
        <f t="shared" si="26"/>
        <v/>
      </c>
      <c r="S128" s="267">
        <f t="shared" si="27"/>
        <v>0</v>
      </c>
      <c r="T128" s="101">
        <f t="shared" si="28"/>
        <v>0</v>
      </c>
      <c r="U128" s="122"/>
      <c r="V128" s="298"/>
      <c r="W128" s="131">
        <f t="shared" si="32"/>
        <v>0</v>
      </c>
      <c r="X128" s="62">
        <f t="shared" si="29"/>
        <v>0</v>
      </c>
      <c r="Y128" s="63" t="str">
        <f t="shared" si="17"/>
        <v/>
      </c>
      <c r="Z128" s="133">
        <f t="shared" si="30"/>
        <v>0</v>
      </c>
      <c r="AA128" s="139">
        <f t="shared" si="18"/>
        <v>0</v>
      </c>
      <c r="AB128" s="126"/>
      <c r="AC128" s="293"/>
      <c r="AD128" s="293"/>
      <c r="AF128" s="357">
        <f t="shared" si="31"/>
        <v>0</v>
      </c>
    </row>
    <row r="129" spans="1:32" s="22" customFormat="1" ht="24.75" hidden="1" customHeight="1" outlineLevel="1" x14ac:dyDescent="0.2">
      <c r="A129" s="177">
        <v>126</v>
      </c>
      <c r="B129" s="323"/>
      <c r="C129" s="323"/>
      <c r="D129" s="323"/>
      <c r="E129" s="324"/>
      <c r="F129" s="325"/>
      <c r="G129" s="326"/>
      <c r="H129" s="327"/>
      <c r="I129" s="327"/>
      <c r="J129" s="328"/>
      <c r="K129" s="329">
        <f t="shared" si="19"/>
        <v>0</v>
      </c>
      <c r="L129" s="330">
        <f t="shared" si="20"/>
        <v>0</v>
      </c>
      <c r="M129" s="331">
        <f t="shared" si="21"/>
        <v>0</v>
      </c>
      <c r="N129" s="275" t="str">
        <f t="shared" si="22"/>
        <v/>
      </c>
      <c r="O129" s="271">
        <f t="shared" si="23"/>
        <v>0</v>
      </c>
      <c r="P129" s="270">
        <f t="shared" si="24"/>
        <v>0</v>
      </c>
      <c r="Q129" s="62">
        <f t="shared" si="25"/>
        <v>0</v>
      </c>
      <c r="R129" s="272" t="str">
        <f t="shared" si="26"/>
        <v/>
      </c>
      <c r="S129" s="267">
        <f t="shared" si="27"/>
        <v>0</v>
      </c>
      <c r="T129" s="101">
        <f t="shared" si="28"/>
        <v>0</v>
      </c>
      <c r="U129" s="122"/>
      <c r="V129" s="298"/>
      <c r="W129" s="131">
        <f t="shared" si="32"/>
        <v>0</v>
      </c>
      <c r="X129" s="62">
        <f t="shared" si="29"/>
        <v>0</v>
      </c>
      <c r="Y129" s="63" t="str">
        <f t="shared" si="17"/>
        <v/>
      </c>
      <c r="Z129" s="133">
        <f t="shared" si="30"/>
        <v>0</v>
      </c>
      <c r="AA129" s="139">
        <f t="shared" si="18"/>
        <v>0</v>
      </c>
      <c r="AB129" s="126"/>
      <c r="AC129" s="293"/>
      <c r="AD129" s="293"/>
      <c r="AF129" s="357">
        <f t="shared" si="31"/>
        <v>0</v>
      </c>
    </row>
    <row r="130" spans="1:32" s="22" customFormat="1" ht="24.75" hidden="1" customHeight="1" outlineLevel="1" x14ac:dyDescent="0.2">
      <c r="A130" s="177">
        <v>127</v>
      </c>
      <c r="B130" s="323"/>
      <c r="C130" s="323"/>
      <c r="D130" s="323"/>
      <c r="E130" s="324"/>
      <c r="F130" s="325"/>
      <c r="G130" s="326"/>
      <c r="H130" s="327"/>
      <c r="I130" s="327"/>
      <c r="J130" s="328"/>
      <c r="K130" s="329">
        <f t="shared" si="19"/>
        <v>0</v>
      </c>
      <c r="L130" s="330">
        <f t="shared" si="20"/>
        <v>0</v>
      </c>
      <c r="M130" s="331">
        <f t="shared" si="21"/>
        <v>0</v>
      </c>
      <c r="N130" s="275" t="str">
        <f t="shared" si="22"/>
        <v/>
      </c>
      <c r="O130" s="271">
        <f t="shared" si="23"/>
        <v>0</v>
      </c>
      <c r="P130" s="270">
        <f t="shared" si="24"/>
        <v>0</v>
      </c>
      <c r="Q130" s="62">
        <f t="shared" si="25"/>
        <v>0</v>
      </c>
      <c r="R130" s="272" t="str">
        <f t="shared" si="26"/>
        <v/>
      </c>
      <c r="S130" s="267">
        <f t="shared" si="27"/>
        <v>0</v>
      </c>
      <c r="T130" s="101">
        <f t="shared" si="28"/>
        <v>0</v>
      </c>
      <c r="U130" s="122"/>
      <c r="V130" s="298"/>
      <c r="W130" s="131">
        <f t="shared" si="32"/>
        <v>0</v>
      </c>
      <c r="X130" s="62">
        <f t="shared" si="29"/>
        <v>0</v>
      </c>
      <c r="Y130" s="63" t="str">
        <f t="shared" si="17"/>
        <v/>
      </c>
      <c r="Z130" s="133">
        <f t="shared" si="30"/>
        <v>0</v>
      </c>
      <c r="AA130" s="139">
        <f t="shared" si="18"/>
        <v>0</v>
      </c>
      <c r="AB130" s="126"/>
      <c r="AC130" s="293"/>
      <c r="AD130" s="293"/>
      <c r="AF130" s="357">
        <f t="shared" si="31"/>
        <v>0</v>
      </c>
    </row>
    <row r="131" spans="1:32" s="22" customFormat="1" ht="24.75" hidden="1" customHeight="1" outlineLevel="1" x14ac:dyDescent="0.2">
      <c r="A131" s="177">
        <v>128</v>
      </c>
      <c r="B131" s="323"/>
      <c r="C131" s="323"/>
      <c r="D131" s="323"/>
      <c r="E131" s="324"/>
      <c r="F131" s="325"/>
      <c r="G131" s="326"/>
      <c r="H131" s="327"/>
      <c r="I131" s="327"/>
      <c r="J131" s="328"/>
      <c r="K131" s="329">
        <f t="shared" si="19"/>
        <v>0</v>
      </c>
      <c r="L131" s="330">
        <f t="shared" si="20"/>
        <v>0</v>
      </c>
      <c r="M131" s="331">
        <f t="shared" si="21"/>
        <v>0</v>
      </c>
      <c r="N131" s="275" t="str">
        <f t="shared" si="22"/>
        <v/>
      </c>
      <c r="O131" s="271">
        <f t="shared" si="23"/>
        <v>0</v>
      </c>
      <c r="P131" s="270">
        <f t="shared" si="24"/>
        <v>0</v>
      </c>
      <c r="Q131" s="62">
        <f t="shared" si="25"/>
        <v>0</v>
      </c>
      <c r="R131" s="272" t="str">
        <f t="shared" si="26"/>
        <v/>
      </c>
      <c r="S131" s="267">
        <f t="shared" si="27"/>
        <v>0</v>
      </c>
      <c r="T131" s="101">
        <f t="shared" si="28"/>
        <v>0</v>
      </c>
      <c r="U131" s="122"/>
      <c r="V131" s="298"/>
      <c r="W131" s="131">
        <f t="shared" si="32"/>
        <v>0</v>
      </c>
      <c r="X131" s="62">
        <f t="shared" si="29"/>
        <v>0</v>
      </c>
      <c r="Y131" s="63" t="str">
        <f t="shared" si="17"/>
        <v/>
      </c>
      <c r="Z131" s="133">
        <f t="shared" si="30"/>
        <v>0</v>
      </c>
      <c r="AA131" s="139">
        <f t="shared" si="18"/>
        <v>0</v>
      </c>
      <c r="AB131" s="126"/>
      <c r="AC131" s="293"/>
      <c r="AD131" s="293"/>
      <c r="AF131" s="357">
        <f t="shared" si="31"/>
        <v>0</v>
      </c>
    </row>
    <row r="132" spans="1:32" s="22" customFormat="1" ht="24.75" hidden="1" customHeight="1" outlineLevel="1" x14ac:dyDescent="0.2">
      <c r="A132" s="177">
        <v>129</v>
      </c>
      <c r="B132" s="323"/>
      <c r="C132" s="323"/>
      <c r="D132" s="323"/>
      <c r="E132" s="324"/>
      <c r="F132" s="325"/>
      <c r="G132" s="326"/>
      <c r="H132" s="327"/>
      <c r="I132" s="327"/>
      <c r="J132" s="328"/>
      <c r="K132" s="329">
        <f t="shared" si="19"/>
        <v>0</v>
      </c>
      <c r="L132" s="330">
        <f t="shared" si="20"/>
        <v>0</v>
      </c>
      <c r="M132" s="331">
        <f t="shared" si="21"/>
        <v>0</v>
      </c>
      <c r="N132" s="275" t="str">
        <f t="shared" si="22"/>
        <v/>
      </c>
      <c r="O132" s="271">
        <f t="shared" si="23"/>
        <v>0</v>
      </c>
      <c r="P132" s="270">
        <f t="shared" si="24"/>
        <v>0</v>
      </c>
      <c r="Q132" s="62">
        <f t="shared" si="25"/>
        <v>0</v>
      </c>
      <c r="R132" s="272" t="str">
        <f t="shared" si="26"/>
        <v/>
      </c>
      <c r="S132" s="267">
        <f t="shared" si="27"/>
        <v>0</v>
      </c>
      <c r="T132" s="101">
        <f t="shared" si="28"/>
        <v>0</v>
      </c>
      <c r="U132" s="122"/>
      <c r="V132" s="298"/>
      <c r="W132" s="131">
        <f t="shared" si="32"/>
        <v>0</v>
      </c>
      <c r="X132" s="62">
        <f t="shared" si="29"/>
        <v>0</v>
      </c>
      <c r="Y132" s="63" t="str">
        <f t="shared" ref="Y132:Y195" si="33">IF(0.1&gt;W132,(IF(W132&gt;0.00001,"עצור: אחוז תעסוקה נמוך מ-10%","")),(IF(AND($AA$2&gt;0,W132&gt;0),(IF(($AA$2*P132=W132),"קיצוץ אחיד","נא להזין נימוק")),(IF((W132-P132=0),(IF((X132-Q132=0),"","נא להזין נימוק")),"נא להזין נימוק")))))</f>
        <v/>
      </c>
      <c r="Z132" s="133">
        <f t="shared" si="30"/>
        <v>0</v>
      </c>
      <c r="AA132" s="139">
        <f t="shared" ref="AA132:AA195" si="34">O132*W132*X132/12</f>
        <v>0</v>
      </c>
      <c r="AB132" s="126"/>
      <c r="AC132" s="293"/>
      <c r="AD132" s="293"/>
      <c r="AF132" s="357">
        <f t="shared" si="31"/>
        <v>0</v>
      </c>
    </row>
    <row r="133" spans="1:32" s="22" customFormat="1" ht="24.75" hidden="1" customHeight="1" outlineLevel="1" x14ac:dyDescent="0.2">
      <c r="A133" s="177">
        <v>130</v>
      </c>
      <c r="B133" s="323"/>
      <c r="C133" s="323"/>
      <c r="D133" s="323"/>
      <c r="E133" s="324"/>
      <c r="F133" s="325"/>
      <c r="G133" s="326"/>
      <c r="H133" s="327"/>
      <c r="I133" s="327"/>
      <c r="J133" s="328"/>
      <c r="K133" s="329">
        <f t="shared" ref="K133:K196" si="35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330">
        <f t="shared" ref="L133:L196" si="36">J133*I133*H133/12</f>
        <v>0</v>
      </c>
      <c r="M133" s="331">
        <f t="shared" ref="M133:M196" si="37">(F133+G133)*J133</f>
        <v>0</v>
      </c>
      <c r="N133" s="275" t="str">
        <f t="shared" ref="N133:N196" si="38">IF(E133&gt;0,MIN((VLOOKUP($E133,$A$232:$C$244,3,0)),($F133+$G133)),"")</f>
        <v/>
      </c>
      <c r="O133" s="271">
        <f t="shared" ref="O133:O196" si="39">IF(E133=6,(MIN(VLOOKUP($E133,$A$232:$E$244,5,0),H133)),H133)</f>
        <v>0</v>
      </c>
      <c r="P133" s="270">
        <f t="shared" ref="P133:P196" si="40">IF(E133=6,I133,IF(E133&gt;0,MIN((VLOOKUP($E133,$A$232:$E$244,5,0)),(I133)),0))*(1-$T$2)</f>
        <v>0</v>
      </c>
      <c r="Q133" s="62">
        <f t="shared" ref="Q133:Q196" si="41">J133</f>
        <v>0</v>
      </c>
      <c r="R133" s="272" t="str">
        <f t="shared" ref="R133:R196" si="42">IF(AND(E133=6,O133&lt;H133,H133&gt;0.333333),"סגל אקדמי: משרה עד-33%",IF( 0.1&gt;P133,(IF(P133&gt;0.00001,"עצור: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67">
        <f t="shared" ref="S133:S196" si="43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101">
        <f t="shared" ref="T133:T196" si="44">O133*P133*Q133/12</f>
        <v>0</v>
      </c>
      <c r="U133" s="122"/>
      <c r="V133" s="298"/>
      <c r="W133" s="131">
        <f t="shared" si="32"/>
        <v>0</v>
      </c>
      <c r="X133" s="62">
        <f t="shared" ref="X133:X196" si="45">Q133</f>
        <v>0</v>
      </c>
      <c r="Y133" s="63" t="str">
        <f t="shared" si="33"/>
        <v/>
      </c>
      <c r="Z133" s="133">
        <f t="shared" ref="Z133:Z196" si="46">(IF(OR($B133=0,$C133=0,$D133=0),0,IF(OR($E133=0,($G133+$F133=0),$H133=0),0,MIN((VLOOKUP($E133,$A$232:$C$244,3,0))*(IF($E133=6,$W133,$O133))*((MIN((VLOOKUP($E133,$A$232:$E$244,5,0)),(IF($E133=6,$O133,$W133))))),MIN((VLOOKUP($E133,$A$232:$C$244,3,0)),($F133+$G133))*(IF($E133=6,$W133,((MIN((VLOOKUP($E133,$A$232:$E$244,5,0)),$W133)))))))))*$X133</f>
        <v>0</v>
      </c>
      <c r="AA133" s="139">
        <f t="shared" si="34"/>
        <v>0</v>
      </c>
      <c r="AB133" s="126"/>
      <c r="AC133" s="293"/>
      <c r="AD133" s="293"/>
      <c r="AF133" s="357">
        <f t="shared" ref="AF133:AF196" si="47">+F133+G133</f>
        <v>0</v>
      </c>
    </row>
    <row r="134" spans="1:32" s="22" customFormat="1" ht="24.75" hidden="1" customHeight="1" outlineLevel="1" x14ac:dyDescent="0.2">
      <c r="A134" s="177">
        <v>131</v>
      </c>
      <c r="B134" s="323"/>
      <c r="C134" s="323"/>
      <c r="D134" s="323"/>
      <c r="E134" s="324"/>
      <c r="F134" s="325"/>
      <c r="G134" s="326"/>
      <c r="H134" s="327"/>
      <c r="I134" s="327"/>
      <c r="J134" s="328"/>
      <c r="K134" s="329">
        <f t="shared" si="35"/>
        <v>0</v>
      </c>
      <c r="L134" s="330">
        <f t="shared" si="36"/>
        <v>0</v>
      </c>
      <c r="M134" s="331">
        <f t="shared" si="37"/>
        <v>0</v>
      </c>
      <c r="N134" s="275" t="str">
        <f t="shared" si="38"/>
        <v/>
      </c>
      <c r="O134" s="271">
        <f t="shared" si="39"/>
        <v>0</v>
      </c>
      <c r="P134" s="270">
        <f t="shared" si="40"/>
        <v>0</v>
      </c>
      <c r="Q134" s="62">
        <f t="shared" si="41"/>
        <v>0</v>
      </c>
      <c r="R134" s="272" t="str">
        <f t="shared" si="42"/>
        <v/>
      </c>
      <c r="S134" s="267">
        <f t="shared" si="43"/>
        <v>0</v>
      </c>
      <c r="T134" s="101">
        <f t="shared" si="44"/>
        <v>0</v>
      </c>
      <c r="U134" s="122"/>
      <c r="V134" s="298"/>
      <c r="W134" s="131">
        <f t="shared" si="32"/>
        <v>0</v>
      </c>
      <c r="X134" s="62">
        <f t="shared" si="45"/>
        <v>0</v>
      </c>
      <c r="Y134" s="63" t="str">
        <f t="shared" si="33"/>
        <v/>
      </c>
      <c r="Z134" s="133">
        <f t="shared" si="46"/>
        <v>0</v>
      </c>
      <c r="AA134" s="139">
        <f t="shared" si="34"/>
        <v>0</v>
      </c>
      <c r="AB134" s="126"/>
      <c r="AC134" s="293"/>
      <c r="AD134" s="293"/>
      <c r="AF134" s="357">
        <f t="shared" si="47"/>
        <v>0</v>
      </c>
    </row>
    <row r="135" spans="1:32" s="22" customFormat="1" ht="24.75" hidden="1" customHeight="1" outlineLevel="1" x14ac:dyDescent="0.2">
      <c r="A135" s="177">
        <v>132</v>
      </c>
      <c r="B135" s="323"/>
      <c r="C135" s="323"/>
      <c r="D135" s="323"/>
      <c r="E135" s="324"/>
      <c r="F135" s="325"/>
      <c r="G135" s="326"/>
      <c r="H135" s="327"/>
      <c r="I135" s="327"/>
      <c r="J135" s="328"/>
      <c r="K135" s="329">
        <f t="shared" si="35"/>
        <v>0</v>
      </c>
      <c r="L135" s="330">
        <f t="shared" si="36"/>
        <v>0</v>
      </c>
      <c r="M135" s="331">
        <f t="shared" si="37"/>
        <v>0</v>
      </c>
      <c r="N135" s="275" t="str">
        <f t="shared" si="38"/>
        <v/>
      </c>
      <c r="O135" s="271">
        <f t="shared" si="39"/>
        <v>0</v>
      </c>
      <c r="P135" s="270">
        <f t="shared" si="40"/>
        <v>0</v>
      </c>
      <c r="Q135" s="62">
        <f t="shared" si="41"/>
        <v>0</v>
      </c>
      <c r="R135" s="272" t="str">
        <f t="shared" si="42"/>
        <v/>
      </c>
      <c r="S135" s="267">
        <f t="shared" si="43"/>
        <v>0</v>
      </c>
      <c r="T135" s="101">
        <f t="shared" si="44"/>
        <v>0</v>
      </c>
      <c r="U135" s="122"/>
      <c r="V135" s="298"/>
      <c r="W135" s="131">
        <f t="shared" si="32"/>
        <v>0</v>
      </c>
      <c r="X135" s="62">
        <f t="shared" si="45"/>
        <v>0</v>
      </c>
      <c r="Y135" s="63" t="str">
        <f t="shared" si="33"/>
        <v/>
      </c>
      <c r="Z135" s="133">
        <f t="shared" si="46"/>
        <v>0</v>
      </c>
      <c r="AA135" s="139">
        <f t="shared" si="34"/>
        <v>0</v>
      </c>
      <c r="AB135" s="126"/>
      <c r="AC135" s="293"/>
      <c r="AD135" s="293"/>
      <c r="AF135" s="357">
        <f t="shared" si="47"/>
        <v>0</v>
      </c>
    </row>
    <row r="136" spans="1:32" s="22" customFormat="1" ht="24.75" hidden="1" customHeight="1" outlineLevel="1" x14ac:dyDescent="0.2">
      <c r="A136" s="177">
        <v>133</v>
      </c>
      <c r="B136" s="323"/>
      <c r="C136" s="323"/>
      <c r="D136" s="323"/>
      <c r="E136" s="324"/>
      <c r="F136" s="325"/>
      <c r="G136" s="326"/>
      <c r="H136" s="327"/>
      <c r="I136" s="327"/>
      <c r="J136" s="328"/>
      <c r="K136" s="329">
        <f t="shared" si="35"/>
        <v>0</v>
      </c>
      <c r="L136" s="330">
        <f t="shared" si="36"/>
        <v>0</v>
      </c>
      <c r="M136" s="331">
        <f t="shared" si="37"/>
        <v>0</v>
      </c>
      <c r="N136" s="275" t="str">
        <f t="shared" si="38"/>
        <v/>
      </c>
      <c r="O136" s="271">
        <f t="shared" si="39"/>
        <v>0</v>
      </c>
      <c r="P136" s="270">
        <f t="shared" si="40"/>
        <v>0</v>
      </c>
      <c r="Q136" s="62">
        <f t="shared" si="41"/>
        <v>0</v>
      </c>
      <c r="R136" s="272" t="str">
        <f t="shared" si="42"/>
        <v/>
      </c>
      <c r="S136" s="267">
        <f t="shared" si="43"/>
        <v>0</v>
      </c>
      <c r="T136" s="101">
        <f t="shared" si="44"/>
        <v>0</v>
      </c>
      <c r="U136" s="122"/>
      <c r="V136" s="298"/>
      <c r="W136" s="131">
        <f t="shared" si="32"/>
        <v>0</v>
      </c>
      <c r="X136" s="62">
        <f t="shared" si="45"/>
        <v>0</v>
      </c>
      <c r="Y136" s="63" t="str">
        <f t="shared" si="33"/>
        <v/>
      </c>
      <c r="Z136" s="133">
        <f t="shared" si="46"/>
        <v>0</v>
      </c>
      <c r="AA136" s="139">
        <f t="shared" si="34"/>
        <v>0</v>
      </c>
      <c r="AB136" s="126"/>
      <c r="AC136" s="293"/>
      <c r="AD136" s="293"/>
      <c r="AF136" s="357">
        <f t="shared" si="47"/>
        <v>0</v>
      </c>
    </row>
    <row r="137" spans="1:32" s="22" customFormat="1" ht="24.75" hidden="1" customHeight="1" outlineLevel="1" x14ac:dyDescent="0.2">
      <c r="A137" s="177">
        <v>134</v>
      </c>
      <c r="B137" s="323"/>
      <c r="C137" s="323"/>
      <c r="D137" s="323"/>
      <c r="E137" s="324"/>
      <c r="F137" s="325"/>
      <c r="G137" s="326"/>
      <c r="H137" s="327"/>
      <c r="I137" s="327"/>
      <c r="J137" s="328"/>
      <c r="K137" s="329">
        <f t="shared" si="35"/>
        <v>0</v>
      </c>
      <c r="L137" s="330">
        <f t="shared" si="36"/>
        <v>0</v>
      </c>
      <c r="M137" s="331">
        <f t="shared" si="37"/>
        <v>0</v>
      </c>
      <c r="N137" s="275" t="str">
        <f t="shared" si="38"/>
        <v/>
      </c>
      <c r="O137" s="271">
        <f t="shared" si="39"/>
        <v>0</v>
      </c>
      <c r="P137" s="270">
        <f t="shared" si="40"/>
        <v>0</v>
      </c>
      <c r="Q137" s="62">
        <f t="shared" si="41"/>
        <v>0</v>
      </c>
      <c r="R137" s="272" t="str">
        <f t="shared" si="42"/>
        <v/>
      </c>
      <c r="S137" s="267">
        <f t="shared" si="43"/>
        <v>0</v>
      </c>
      <c r="T137" s="101">
        <f t="shared" si="44"/>
        <v>0</v>
      </c>
      <c r="U137" s="122"/>
      <c r="V137" s="298"/>
      <c r="W137" s="131">
        <f t="shared" si="32"/>
        <v>0</v>
      </c>
      <c r="X137" s="62">
        <f t="shared" si="45"/>
        <v>0</v>
      </c>
      <c r="Y137" s="63" t="str">
        <f t="shared" si="33"/>
        <v/>
      </c>
      <c r="Z137" s="133">
        <f t="shared" si="46"/>
        <v>0</v>
      </c>
      <c r="AA137" s="139">
        <f t="shared" si="34"/>
        <v>0</v>
      </c>
      <c r="AB137" s="126"/>
      <c r="AC137" s="293"/>
      <c r="AD137" s="293"/>
      <c r="AF137" s="357">
        <f t="shared" si="47"/>
        <v>0</v>
      </c>
    </row>
    <row r="138" spans="1:32" s="22" customFormat="1" ht="24.75" hidden="1" customHeight="1" outlineLevel="1" x14ac:dyDescent="0.2">
      <c r="A138" s="177">
        <v>135</v>
      </c>
      <c r="B138" s="323"/>
      <c r="C138" s="323"/>
      <c r="D138" s="323"/>
      <c r="E138" s="324"/>
      <c r="F138" s="325"/>
      <c r="G138" s="326"/>
      <c r="H138" s="327"/>
      <c r="I138" s="327"/>
      <c r="J138" s="328"/>
      <c r="K138" s="329">
        <f t="shared" si="35"/>
        <v>0</v>
      </c>
      <c r="L138" s="330">
        <f t="shared" si="36"/>
        <v>0</v>
      </c>
      <c r="M138" s="331">
        <f t="shared" si="37"/>
        <v>0</v>
      </c>
      <c r="N138" s="275" t="str">
        <f t="shared" si="38"/>
        <v/>
      </c>
      <c r="O138" s="271">
        <f t="shared" si="39"/>
        <v>0</v>
      </c>
      <c r="P138" s="270">
        <f t="shared" si="40"/>
        <v>0</v>
      </c>
      <c r="Q138" s="62">
        <f t="shared" si="41"/>
        <v>0</v>
      </c>
      <c r="R138" s="272" t="str">
        <f t="shared" si="42"/>
        <v/>
      </c>
      <c r="S138" s="267">
        <f t="shared" si="43"/>
        <v>0</v>
      </c>
      <c r="T138" s="101">
        <f t="shared" si="44"/>
        <v>0</v>
      </c>
      <c r="U138" s="122"/>
      <c r="V138" s="298"/>
      <c r="W138" s="131">
        <f t="shared" si="32"/>
        <v>0</v>
      </c>
      <c r="X138" s="62">
        <f t="shared" si="45"/>
        <v>0</v>
      </c>
      <c r="Y138" s="63" t="str">
        <f t="shared" si="33"/>
        <v/>
      </c>
      <c r="Z138" s="133">
        <f t="shared" si="46"/>
        <v>0</v>
      </c>
      <c r="AA138" s="139">
        <f t="shared" si="34"/>
        <v>0</v>
      </c>
      <c r="AB138" s="126"/>
      <c r="AC138" s="293"/>
      <c r="AD138" s="293"/>
      <c r="AF138" s="357">
        <f t="shared" si="47"/>
        <v>0</v>
      </c>
    </row>
    <row r="139" spans="1:32" s="22" customFormat="1" ht="24.75" hidden="1" customHeight="1" outlineLevel="1" x14ac:dyDescent="0.2">
      <c r="A139" s="177">
        <v>136</v>
      </c>
      <c r="B139" s="323"/>
      <c r="C139" s="323"/>
      <c r="D139" s="323"/>
      <c r="E139" s="324"/>
      <c r="F139" s="325"/>
      <c r="G139" s="326"/>
      <c r="H139" s="327"/>
      <c r="I139" s="327"/>
      <c r="J139" s="328"/>
      <c r="K139" s="329">
        <f t="shared" si="35"/>
        <v>0</v>
      </c>
      <c r="L139" s="330">
        <f t="shared" si="36"/>
        <v>0</v>
      </c>
      <c r="M139" s="331">
        <f t="shared" si="37"/>
        <v>0</v>
      </c>
      <c r="N139" s="275" t="str">
        <f t="shared" si="38"/>
        <v/>
      </c>
      <c r="O139" s="271">
        <f t="shared" si="39"/>
        <v>0</v>
      </c>
      <c r="P139" s="270">
        <f t="shared" si="40"/>
        <v>0</v>
      </c>
      <c r="Q139" s="62">
        <f t="shared" si="41"/>
        <v>0</v>
      </c>
      <c r="R139" s="272" t="str">
        <f t="shared" si="42"/>
        <v/>
      </c>
      <c r="S139" s="267">
        <f t="shared" si="43"/>
        <v>0</v>
      </c>
      <c r="T139" s="101">
        <f t="shared" si="44"/>
        <v>0</v>
      </c>
      <c r="U139" s="122"/>
      <c r="V139" s="298"/>
      <c r="W139" s="131">
        <f t="shared" si="32"/>
        <v>0</v>
      </c>
      <c r="X139" s="62">
        <f t="shared" si="45"/>
        <v>0</v>
      </c>
      <c r="Y139" s="63" t="str">
        <f t="shared" si="33"/>
        <v/>
      </c>
      <c r="Z139" s="133">
        <f t="shared" si="46"/>
        <v>0</v>
      </c>
      <c r="AA139" s="139">
        <f t="shared" si="34"/>
        <v>0</v>
      </c>
      <c r="AB139" s="126"/>
      <c r="AC139" s="293"/>
      <c r="AD139" s="293"/>
      <c r="AF139" s="357">
        <f t="shared" si="47"/>
        <v>0</v>
      </c>
    </row>
    <row r="140" spans="1:32" s="22" customFormat="1" ht="24.75" hidden="1" customHeight="1" outlineLevel="1" x14ac:dyDescent="0.2">
      <c r="A140" s="177">
        <v>137</v>
      </c>
      <c r="B140" s="323"/>
      <c r="C140" s="323"/>
      <c r="D140" s="323"/>
      <c r="E140" s="324"/>
      <c r="F140" s="325"/>
      <c r="G140" s="326"/>
      <c r="H140" s="327"/>
      <c r="I140" s="327"/>
      <c r="J140" s="328"/>
      <c r="K140" s="329">
        <f t="shared" si="35"/>
        <v>0</v>
      </c>
      <c r="L140" s="330">
        <f t="shared" si="36"/>
        <v>0</v>
      </c>
      <c r="M140" s="331">
        <f t="shared" si="37"/>
        <v>0</v>
      </c>
      <c r="N140" s="275" t="str">
        <f t="shared" si="38"/>
        <v/>
      </c>
      <c r="O140" s="271">
        <f t="shared" si="39"/>
        <v>0</v>
      </c>
      <c r="P140" s="270">
        <f t="shared" si="40"/>
        <v>0</v>
      </c>
      <c r="Q140" s="62">
        <f t="shared" si="41"/>
        <v>0</v>
      </c>
      <c r="R140" s="272" t="str">
        <f t="shared" si="42"/>
        <v/>
      </c>
      <c r="S140" s="267">
        <f t="shared" si="43"/>
        <v>0</v>
      </c>
      <c r="T140" s="101">
        <f t="shared" si="44"/>
        <v>0</v>
      </c>
      <c r="U140" s="122"/>
      <c r="V140" s="298"/>
      <c r="W140" s="131">
        <f t="shared" si="32"/>
        <v>0</v>
      </c>
      <c r="X140" s="62">
        <f t="shared" si="45"/>
        <v>0</v>
      </c>
      <c r="Y140" s="63" t="str">
        <f t="shared" si="33"/>
        <v/>
      </c>
      <c r="Z140" s="133">
        <f t="shared" si="46"/>
        <v>0</v>
      </c>
      <c r="AA140" s="139">
        <f t="shared" si="34"/>
        <v>0</v>
      </c>
      <c r="AB140" s="126"/>
      <c r="AC140" s="293"/>
      <c r="AD140" s="293"/>
      <c r="AF140" s="357">
        <f t="shared" si="47"/>
        <v>0</v>
      </c>
    </row>
    <row r="141" spans="1:32" s="22" customFormat="1" ht="24.75" hidden="1" customHeight="1" outlineLevel="1" x14ac:dyDescent="0.2">
      <c r="A141" s="177">
        <v>138</v>
      </c>
      <c r="B141" s="323"/>
      <c r="C141" s="323"/>
      <c r="D141" s="323"/>
      <c r="E141" s="324"/>
      <c r="F141" s="325"/>
      <c r="G141" s="326"/>
      <c r="H141" s="327"/>
      <c r="I141" s="327"/>
      <c r="J141" s="328"/>
      <c r="K141" s="329">
        <f t="shared" si="35"/>
        <v>0</v>
      </c>
      <c r="L141" s="330">
        <f t="shared" si="36"/>
        <v>0</v>
      </c>
      <c r="M141" s="331">
        <f t="shared" si="37"/>
        <v>0</v>
      </c>
      <c r="N141" s="275" t="str">
        <f t="shared" si="38"/>
        <v/>
      </c>
      <c r="O141" s="271">
        <f t="shared" si="39"/>
        <v>0</v>
      </c>
      <c r="P141" s="270">
        <f t="shared" si="40"/>
        <v>0</v>
      </c>
      <c r="Q141" s="62">
        <f t="shared" si="41"/>
        <v>0</v>
      </c>
      <c r="R141" s="272" t="str">
        <f t="shared" si="42"/>
        <v/>
      </c>
      <c r="S141" s="267">
        <f t="shared" si="43"/>
        <v>0</v>
      </c>
      <c r="T141" s="101">
        <f t="shared" si="44"/>
        <v>0</v>
      </c>
      <c r="U141" s="122"/>
      <c r="V141" s="298"/>
      <c r="W141" s="131">
        <f t="shared" si="32"/>
        <v>0</v>
      </c>
      <c r="X141" s="62">
        <f t="shared" si="45"/>
        <v>0</v>
      </c>
      <c r="Y141" s="63" t="str">
        <f t="shared" si="33"/>
        <v/>
      </c>
      <c r="Z141" s="133">
        <f t="shared" si="46"/>
        <v>0</v>
      </c>
      <c r="AA141" s="139">
        <f t="shared" si="34"/>
        <v>0</v>
      </c>
      <c r="AB141" s="126"/>
      <c r="AC141" s="293"/>
      <c r="AD141" s="293"/>
      <c r="AF141" s="357">
        <f t="shared" si="47"/>
        <v>0</v>
      </c>
    </row>
    <row r="142" spans="1:32" s="22" customFormat="1" ht="24.75" hidden="1" customHeight="1" outlineLevel="1" x14ac:dyDescent="0.2">
      <c r="A142" s="177">
        <v>139</v>
      </c>
      <c r="B142" s="323"/>
      <c r="C142" s="323"/>
      <c r="D142" s="323"/>
      <c r="E142" s="324"/>
      <c r="F142" s="325"/>
      <c r="G142" s="326"/>
      <c r="H142" s="327"/>
      <c r="I142" s="327"/>
      <c r="J142" s="328"/>
      <c r="K142" s="329">
        <f t="shared" si="35"/>
        <v>0</v>
      </c>
      <c r="L142" s="330">
        <f t="shared" si="36"/>
        <v>0</v>
      </c>
      <c r="M142" s="331">
        <f t="shared" si="37"/>
        <v>0</v>
      </c>
      <c r="N142" s="275" t="str">
        <f t="shared" si="38"/>
        <v/>
      </c>
      <c r="O142" s="271">
        <f t="shared" si="39"/>
        <v>0</v>
      </c>
      <c r="P142" s="270">
        <f t="shared" si="40"/>
        <v>0</v>
      </c>
      <c r="Q142" s="62">
        <f t="shared" si="41"/>
        <v>0</v>
      </c>
      <c r="R142" s="272" t="str">
        <f t="shared" si="42"/>
        <v/>
      </c>
      <c r="S142" s="267">
        <f t="shared" si="43"/>
        <v>0</v>
      </c>
      <c r="T142" s="101">
        <f t="shared" si="44"/>
        <v>0</v>
      </c>
      <c r="U142" s="122"/>
      <c r="V142" s="298"/>
      <c r="W142" s="131">
        <f t="shared" si="32"/>
        <v>0</v>
      </c>
      <c r="X142" s="62">
        <f t="shared" si="45"/>
        <v>0</v>
      </c>
      <c r="Y142" s="63" t="str">
        <f t="shared" si="33"/>
        <v/>
      </c>
      <c r="Z142" s="133">
        <f t="shared" si="46"/>
        <v>0</v>
      </c>
      <c r="AA142" s="139">
        <f t="shared" si="34"/>
        <v>0</v>
      </c>
      <c r="AB142" s="126"/>
      <c r="AC142" s="293"/>
      <c r="AD142" s="293"/>
      <c r="AF142" s="357">
        <f t="shared" si="47"/>
        <v>0</v>
      </c>
    </row>
    <row r="143" spans="1:32" s="22" customFormat="1" ht="24.75" hidden="1" customHeight="1" outlineLevel="1" x14ac:dyDescent="0.2">
      <c r="A143" s="177">
        <v>140</v>
      </c>
      <c r="B143" s="323"/>
      <c r="C143" s="323"/>
      <c r="D143" s="323"/>
      <c r="E143" s="324"/>
      <c r="F143" s="325"/>
      <c r="G143" s="326"/>
      <c r="H143" s="327"/>
      <c r="I143" s="327"/>
      <c r="J143" s="328"/>
      <c r="K143" s="329">
        <f t="shared" si="35"/>
        <v>0</v>
      </c>
      <c r="L143" s="330">
        <f t="shared" si="36"/>
        <v>0</v>
      </c>
      <c r="M143" s="331">
        <f t="shared" si="37"/>
        <v>0</v>
      </c>
      <c r="N143" s="275" t="str">
        <f t="shared" si="38"/>
        <v/>
      </c>
      <c r="O143" s="271">
        <f t="shared" si="39"/>
        <v>0</v>
      </c>
      <c r="P143" s="270">
        <f t="shared" si="40"/>
        <v>0</v>
      </c>
      <c r="Q143" s="62">
        <f t="shared" si="41"/>
        <v>0</v>
      </c>
      <c r="R143" s="272" t="str">
        <f t="shared" si="42"/>
        <v/>
      </c>
      <c r="S143" s="267">
        <f t="shared" si="43"/>
        <v>0</v>
      </c>
      <c r="T143" s="101">
        <f t="shared" si="44"/>
        <v>0</v>
      </c>
      <c r="U143" s="122"/>
      <c r="V143" s="298"/>
      <c r="W143" s="131">
        <f t="shared" si="32"/>
        <v>0</v>
      </c>
      <c r="X143" s="62">
        <f t="shared" si="45"/>
        <v>0</v>
      </c>
      <c r="Y143" s="63" t="str">
        <f t="shared" si="33"/>
        <v/>
      </c>
      <c r="Z143" s="133">
        <f t="shared" si="46"/>
        <v>0</v>
      </c>
      <c r="AA143" s="139">
        <f t="shared" si="34"/>
        <v>0</v>
      </c>
      <c r="AB143" s="126"/>
      <c r="AC143" s="293"/>
      <c r="AD143" s="293"/>
      <c r="AF143" s="357">
        <f t="shared" si="47"/>
        <v>0</v>
      </c>
    </row>
    <row r="144" spans="1:32" s="22" customFormat="1" ht="24.75" hidden="1" customHeight="1" outlineLevel="1" x14ac:dyDescent="0.2">
      <c r="A144" s="177">
        <v>141</v>
      </c>
      <c r="B144" s="323"/>
      <c r="C144" s="332"/>
      <c r="D144" s="332"/>
      <c r="E144" s="324"/>
      <c r="F144" s="325"/>
      <c r="G144" s="326"/>
      <c r="H144" s="327"/>
      <c r="I144" s="327"/>
      <c r="J144" s="328"/>
      <c r="K144" s="329">
        <f t="shared" si="35"/>
        <v>0</v>
      </c>
      <c r="L144" s="330">
        <f t="shared" si="36"/>
        <v>0</v>
      </c>
      <c r="M144" s="331">
        <f t="shared" si="37"/>
        <v>0</v>
      </c>
      <c r="N144" s="275" t="str">
        <f t="shared" si="38"/>
        <v/>
      </c>
      <c r="O144" s="271">
        <f t="shared" si="39"/>
        <v>0</v>
      </c>
      <c r="P144" s="270">
        <f t="shared" si="40"/>
        <v>0</v>
      </c>
      <c r="Q144" s="62">
        <f t="shared" si="41"/>
        <v>0</v>
      </c>
      <c r="R144" s="272" t="str">
        <f t="shared" si="42"/>
        <v/>
      </c>
      <c r="S144" s="267">
        <f t="shared" si="43"/>
        <v>0</v>
      </c>
      <c r="T144" s="101">
        <f t="shared" si="44"/>
        <v>0</v>
      </c>
      <c r="U144" s="122"/>
      <c r="V144" s="298"/>
      <c r="W144" s="131">
        <f t="shared" si="32"/>
        <v>0</v>
      </c>
      <c r="X144" s="62">
        <f t="shared" si="45"/>
        <v>0</v>
      </c>
      <c r="Y144" s="63" t="str">
        <f t="shared" si="33"/>
        <v/>
      </c>
      <c r="Z144" s="133">
        <f t="shared" si="46"/>
        <v>0</v>
      </c>
      <c r="AA144" s="139">
        <f t="shared" si="34"/>
        <v>0</v>
      </c>
      <c r="AB144" s="126"/>
      <c r="AC144" s="293"/>
      <c r="AD144" s="293"/>
      <c r="AF144" s="357">
        <f t="shared" si="47"/>
        <v>0</v>
      </c>
    </row>
    <row r="145" spans="1:32" s="22" customFormat="1" ht="24.75" hidden="1" customHeight="1" outlineLevel="1" x14ac:dyDescent="0.2">
      <c r="A145" s="177">
        <v>142</v>
      </c>
      <c r="B145" s="323"/>
      <c r="C145" s="332"/>
      <c r="D145" s="332"/>
      <c r="E145" s="324"/>
      <c r="F145" s="325"/>
      <c r="G145" s="326"/>
      <c r="H145" s="327"/>
      <c r="I145" s="327"/>
      <c r="J145" s="328"/>
      <c r="K145" s="329">
        <f t="shared" si="35"/>
        <v>0</v>
      </c>
      <c r="L145" s="330">
        <f t="shared" si="36"/>
        <v>0</v>
      </c>
      <c r="M145" s="331">
        <f t="shared" si="37"/>
        <v>0</v>
      </c>
      <c r="N145" s="275" t="str">
        <f t="shared" si="38"/>
        <v/>
      </c>
      <c r="O145" s="271">
        <f t="shared" si="39"/>
        <v>0</v>
      </c>
      <c r="P145" s="270">
        <f t="shared" si="40"/>
        <v>0</v>
      </c>
      <c r="Q145" s="62">
        <f t="shared" si="41"/>
        <v>0</v>
      </c>
      <c r="R145" s="272" t="str">
        <f t="shared" si="42"/>
        <v/>
      </c>
      <c r="S145" s="267">
        <f t="shared" si="43"/>
        <v>0</v>
      </c>
      <c r="T145" s="101">
        <f t="shared" si="44"/>
        <v>0</v>
      </c>
      <c r="U145" s="122"/>
      <c r="V145" s="298"/>
      <c r="W145" s="131">
        <f t="shared" si="32"/>
        <v>0</v>
      </c>
      <c r="X145" s="62">
        <f t="shared" si="45"/>
        <v>0</v>
      </c>
      <c r="Y145" s="63" t="str">
        <f t="shared" si="33"/>
        <v/>
      </c>
      <c r="Z145" s="133">
        <f t="shared" si="46"/>
        <v>0</v>
      </c>
      <c r="AA145" s="139">
        <f t="shared" si="34"/>
        <v>0</v>
      </c>
      <c r="AB145" s="126"/>
      <c r="AC145" s="293"/>
      <c r="AD145" s="293"/>
      <c r="AF145" s="357">
        <f t="shared" si="47"/>
        <v>0</v>
      </c>
    </row>
    <row r="146" spans="1:32" s="22" customFormat="1" ht="24.75" hidden="1" customHeight="1" outlineLevel="1" x14ac:dyDescent="0.2">
      <c r="A146" s="177">
        <v>143</v>
      </c>
      <c r="B146" s="323"/>
      <c r="C146" s="332"/>
      <c r="D146" s="332"/>
      <c r="E146" s="324"/>
      <c r="F146" s="325"/>
      <c r="G146" s="326"/>
      <c r="H146" s="327"/>
      <c r="I146" s="327"/>
      <c r="J146" s="328"/>
      <c r="K146" s="329">
        <f t="shared" si="35"/>
        <v>0</v>
      </c>
      <c r="L146" s="330">
        <f t="shared" si="36"/>
        <v>0</v>
      </c>
      <c r="M146" s="331">
        <f t="shared" si="37"/>
        <v>0</v>
      </c>
      <c r="N146" s="275" t="str">
        <f t="shared" si="38"/>
        <v/>
      </c>
      <c r="O146" s="271">
        <f t="shared" si="39"/>
        <v>0</v>
      </c>
      <c r="P146" s="270">
        <f t="shared" si="40"/>
        <v>0</v>
      </c>
      <c r="Q146" s="62">
        <f t="shared" si="41"/>
        <v>0</v>
      </c>
      <c r="R146" s="272" t="str">
        <f t="shared" si="42"/>
        <v/>
      </c>
      <c r="S146" s="267">
        <f t="shared" si="43"/>
        <v>0</v>
      </c>
      <c r="T146" s="101">
        <f t="shared" si="44"/>
        <v>0</v>
      </c>
      <c r="U146" s="122"/>
      <c r="V146" s="298"/>
      <c r="W146" s="131">
        <f t="shared" si="32"/>
        <v>0</v>
      </c>
      <c r="X146" s="62">
        <f t="shared" si="45"/>
        <v>0</v>
      </c>
      <c r="Y146" s="63" t="str">
        <f t="shared" si="33"/>
        <v/>
      </c>
      <c r="Z146" s="133">
        <f t="shared" si="46"/>
        <v>0</v>
      </c>
      <c r="AA146" s="139">
        <f t="shared" si="34"/>
        <v>0</v>
      </c>
      <c r="AB146" s="126"/>
      <c r="AC146" s="293"/>
      <c r="AD146" s="293"/>
      <c r="AF146" s="357">
        <f t="shared" si="47"/>
        <v>0</v>
      </c>
    </row>
    <row r="147" spans="1:32" s="22" customFormat="1" ht="24.75" hidden="1" customHeight="1" outlineLevel="1" x14ac:dyDescent="0.2">
      <c r="A147" s="177">
        <v>144</v>
      </c>
      <c r="B147" s="323"/>
      <c r="C147" s="332"/>
      <c r="D147" s="332"/>
      <c r="E147" s="324"/>
      <c r="F147" s="325"/>
      <c r="G147" s="326"/>
      <c r="H147" s="327"/>
      <c r="I147" s="327"/>
      <c r="J147" s="328"/>
      <c r="K147" s="329">
        <f t="shared" si="35"/>
        <v>0</v>
      </c>
      <c r="L147" s="330">
        <f t="shared" si="36"/>
        <v>0</v>
      </c>
      <c r="M147" s="331">
        <f t="shared" si="37"/>
        <v>0</v>
      </c>
      <c r="N147" s="275" t="str">
        <f t="shared" si="38"/>
        <v/>
      </c>
      <c r="O147" s="271">
        <f t="shared" si="39"/>
        <v>0</v>
      </c>
      <c r="P147" s="270">
        <f t="shared" si="40"/>
        <v>0</v>
      </c>
      <c r="Q147" s="62">
        <f t="shared" si="41"/>
        <v>0</v>
      </c>
      <c r="R147" s="272" t="str">
        <f t="shared" si="42"/>
        <v/>
      </c>
      <c r="S147" s="267">
        <f t="shared" si="43"/>
        <v>0</v>
      </c>
      <c r="T147" s="101">
        <f t="shared" si="44"/>
        <v>0</v>
      </c>
      <c r="U147" s="122"/>
      <c r="V147" s="298"/>
      <c r="W147" s="131">
        <f t="shared" si="32"/>
        <v>0</v>
      </c>
      <c r="X147" s="62">
        <f t="shared" si="45"/>
        <v>0</v>
      </c>
      <c r="Y147" s="63" t="str">
        <f t="shared" si="33"/>
        <v/>
      </c>
      <c r="Z147" s="133">
        <f t="shared" si="46"/>
        <v>0</v>
      </c>
      <c r="AA147" s="139">
        <f t="shared" si="34"/>
        <v>0</v>
      </c>
      <c r="AB147" s="126"/>
      <c r="AC147" s="293"/>
      <c r="AD147" s="293"/>
      <c r="AF147" s="357">
        <f t="shared" si="47"/>
        <v>0</v>
      </c>
    </row>
    <row r="148" spans="1:32" s="22" customFormat="1" ht="24.75" hidden="1" customHeight="1" outlineLevel="1" x14ac:dyDescent="0.2">
      <c r="A148" s="177">
        <v>145</v>
      </c>
      <c r="B148" s="323"/>
      <c r="C148" s="332"/>
      <c r="D148" s="332"/>
      <c r="E148" s="324"/>
      <c r="F148" s="325"/>
      <c r="G148" s="326"/>
      <c r="H148" s="327"/>
      <c r="I148" s="327"/>
      <c r="J148" s="328"/>
      <c r="K148" s="329">
        <f t="shared" si="35"/>
        <v>0</v>
      </c>
      <c r="L148" s="330">
        <f t="shared" si="36"/>
        <v>0</v>
      </c>
      <c r="M148" s="331">
        <f t="shared" si="37"/>
        <v>0</v>
      </c>
      <c r="N148" s="275" t="str">
        <f t="shared" si="38"/>
        <v/>
      </c>
      <c r="O148" s="271">
        <f t="shared" si="39"/>
        <v>0</v>
      </c>
      <c r="P148" s="270">
        <f t="shared" si="40"/>
        <v>0</v>
      </c>
      <c r="Q148" s="62">
        <f t="shared" si="41"/>
        <v>0</v>
      </c>
      <c r="R148" s="272" t="str">
        <f t="shared" si="42"/>
        <v/>
      </c>
      <c r="S148" s="267">
        <f t="shared" si="43"/>
        <v>0</v>
      </c>
      <c r="T148" s="101">
        <f t="shared" si="44"/>
        <v>0</v>
      </c>
      <c r="U148" s="122"/>
      <c r="V148" s="298"/>
      <c r="W148" s="131">
        <f t="shared" ref="W148:W211" si="48">IF($AA$2&gt;0,(1-$AA$2)*P148,P148)</f>
        <v>0</v>
      </c>
      <c r="X148" s="62">
        <f t="shared" si="45"/>
        <v>0</v>
      </c>
      <c r="Y148" s="63" t="str">
        <f t="shared" si="33"/>
        <v/>
      </c>
      <c r="Z148" s="133">
        <f t="shared" si="46"/>
        <v>0</v>
      </c>
      <c r="AA148" s="139">
        <f t="shared" si="34"/>
        <v>0</v>
      </c>
      <c r="AB148" s="126"/>
      <c r="AC148" s="293"/>
      <c r="AD148" s="293"/>
      <c r="AF148" s="357">
        <f t="shared" si="47"/>
        <v>0</v>
      </c>
    </row>
    <row r="149" spans="1:32" s="22" customFormat="1" ht="24.75" hidden="1" customHeight="1" outlineLevel="1" x14ac:dyDescent="0.2">
      <c r="A149" s="177">
        <v>146</v>
      </c>
      <c r="B149" s="323"/>
      <c r="C149" s="332"/>
      <c r="D149" s="332"/>
      <c r="E149" s="324"/>
      <c r="F149" s="325"/>
      <c r="G149" s="326"/>
      <c r="H149" s="327"/>
      <c r="I149" s="327"/>
      <c r="J149" s="328"/>
      <c r="K149" s="329">
        <f t="shared" si="35"/>
        <v>0</v>
      </c>
      <c r="L149" s="330">
        <f t="shared" si="36"/>
        <v>0</v>
      </c>
      <c r="M149" s="331">
        <f t="shared" si="37"/>
        <v>0</v>
      </c>
      <c r="N149" s="275" t="str">
        <f t="shared" si="38"/>
        <v/>
      </c>
      <c r="O149" s="271">
        <f t="shared" si="39"/>
        <v>0</v>
      </c>
      <c r="P149" s="270">
        <f t="shared" si="40"/>
        <v>0</v>
      </c>
      <c r="Q149" s="62">
        <f t="shared" si="41"/>
        <v>0</v>
      </c>
      <c r="R149" s="272" t="str">
        <f t="shared" si="42"/>
        <v/>
      </c>
      <c r="S149" s="267">
        <f t="shared" si="43"/>
        <v>0</v>
      </c>
      <c r="T149" s="101">
        <f t="shared" si="44"/>
        <v>0</v>
      </c>
      <c r="U149" s="122"/>
      <c r="V149" s="298"/>
      <c r="W149" s="131">
        <f t="shared" si="48"/>
        <v>0</v>
      </c>
      <c r="X149" s="62">
        <f t="shared" si="45"/>
        <v>0</v>
      </c>
      <c r="Y149" s="63" t="str">
        <f t="shared" si="33"/>
        <v/>
      </c>
      <c r="Z149" s="133">
        <f t="shared" si="46"/>
        <v>0</v>
      </c>
      <c r="AA149" s="139">
        <f t="shared" si="34"/>
        <v>0</v>
      </c>
      <c r="AB149" s="126"/>
      <c r="AC149" s="293"/>
      <c r="AD149" s="293"/>
      <c r="AF149" s="357">
        <f t="shared" si="47"/>
        <v>0</v>
      </c>
    </row>
    <row r="150" spans="1:32" s="22" customFormat="1" ht="24.75" hidden="1" customHeight="1" outlineLevel="1" x14ac:dyDescent="0.2">
      <c r="A150" s="177">
        <v>147</v>
      </c>
      <c r="B150" s="323"/>
      <c r="C150" s="332"/>
      <c r="D150" s="332"/>
      <c r="E150" s="324"/>
      <c r="F150" s="325"/>
      <c r="G150" s="326"/>
      <c r="H150" s="327"/>
      <c r="I150" s="327"/>
      <c r="J150" s="328"/>
      <c r="K150" s="329">
        <f t="shared" si="35"/>
        <v>0</v>
      </c>
      <c r="L150" s="330">
        <f t="shared" si="36"/>
        <v>0</v>
      </c>
      <c r="M150" s="331">
        <f t="shared" si="37"/>
        <v>0</v>
      </c>
      <c r="N150" s="275" t="str">
        <f t="shared" si="38"/>
        <v/>
      </c>
      <c r="O150" s="271">
        <f t="shared" si="39"/>
        <v>0</v>
      </c>
      <c r="P150" s="270">
        <f t="shared" si="40"/>
        <v>0</v>
      </c>
      <c r="Q150" s="62">
        <f t="shared" si="41"/>
        <v>0</v>
      </c>
      <c r="R150" s="272" t="str">
        <f t="shared" si="42"/>
        <v/>
      </c>
      <c r="S150" s="267">
        <f t="shared" si="43"/>
        <v>0</v>
      </c>
      <c r="T150" s="101">
        <f t="shared" si="44"/>
        <v>0</v>
      </c>
      <c r="U150" s="122"/>
      <c r="V150" s="298"/>
      <c r="W150" s="131">
        <f t="shared" si="48"/>
        <v>0</v>
      </c>
      <c r="X150" s="62">
        <f t="shared" si="45"/>
        <v>0</v>
      </c>
      <c r="Y150" s="63" t="str">
        <f t="shared" si="33"/>
        <v/>
      </c>
      <c r="Z150" s="133">
        <f t="shared" si="46"/>
        <v>0</v>
      </c>
      <c r="AA150" s="139">
        <f t="shared" si="34"/>
        <v>0</v>
      </c>
      <c r="AB150" s="126"/>
      <c r="AC150" s="293"/>
      <c r="AD150" s="293"/>
      <c r="AF150" s="357">
        <f t="shared" si="47"/>
        <v>0</v>
      </c>
    </row>
    <row r="151" spans="1:32" s="22" customFormat="1" ht="24.75" hidden="1" customHeight="1" outlineLevel="1" x14ac:dyDescent="0.2">
      <c r="A151" s="177">
        <v>148</v>
      </c>
      <c r="B151" s="323"/>
      <c r="C151" s="332"/>
      <c r="D151" s="332"/>
      <c r="E151" s="324"/>
      <c r="F151" s="325"/>
      <c r="G151" s="326"/>
      <c r="H151" s="327"/>
      <c r="I151" s="327"/>
      <c r="J151" s="328"/>
      <c r="K151" s="329">
        <f t="shared" si="35"/>
        <v>0</v>
      </c>
      <c r="L151" s="330">
        <f t="shared" si="36"/>
        <v>0</v>
      </c>
      <c r="M151" s="331">
        <f t="shared" si="37"/>
        <v>0</v>
      </c>
      <c r="N151" s="275" t="str">
        <f t="shared" si="38"/>
        <v/>
      </c>
      <c r="O151" s="271">
        <f t="shared" si="39"/>
        <v>0</v>
      </c>
      <c r="P151" s="270">
        <f t="shared" si="40"/>
        <v>0</v>
      </c>
      <c r="Q151" s="62">
        <f t="shared" si="41"/>
        <v>0</v>
      </c>
      <c r="R151" s="272" t="str">
        <f t="shared" si="42"/>
        <v/>
      </c>
      <c r="S151" s="267">
        <f t="shared" si="43"/>
        <v>0</v>
      </c>
      <c r="T151" s="101">
        <f t="shared" si="44"/>
        <v>0</v>
      </c>
      <c r="U151" s="122"/>
      <c r="V151" s="298"/>
      <c r="W151" s="131">
        <f t="shared" si="48"/>
        <v>0</v>
      </c>
      <c r="X151" s="62">
        <f t="shared" si="45"/>
        <v>0</v>
      </c>
      <c r="Y151" s="63" t="str">
        <f t="shared" si="33"/>
        <v/>
      </c>
      <c r="Z151" s="133">
        <f t="shared" si="46"/>
        <v>0</v>
      </c>
      <c r="AA151" s="139">
        <f t="shared" si="34"/>
        <v>0</v>
      </c>
      <c r="AB151" s="126"/>
      <c r="AC151" s="293"/>
      <c r="AD151" s="293"/>
      <c r="AF151" s="357">
        <f t="shared" si="47"/>
        <v>0</v>
      </c>
    </row>
    <row r="152" spans="1:32" s="22" customFormat="1" ht="24.75" hidden="1" customHeight="1" outlineLevel="1" x14ac:dyDescent="0.2">
      <c r="A152" s="177">
        <v>149</v>
      </c>
      <c r="B152" s="323"/>
      <c r="C152" s="332"/>
      <c r="D152" s="332"/>
      <c r="E152" s="324"/>
      <c r="F152" s="325"/>
      <c r="G152" s="326"/>
      <c r="H152" s="327"/>
      <c r="I152" s="327"/>
      <c r="J152" s="328"/>
      <c r="K152" s="329">
        <f t="shared" si="35"/>
        <v>0</v>
      </c>
      <c r="L152" s="330">
        <f t="shared" si="36"/>
        <v>0</v>
      </c>
      <c r="M152" s="331">
        <f t="shared" si="37"/>
        <v>0</v>
      </c>
      <c r="N152" s="275" t="str">
        <f t="shared" si="38"/>
        <v/>
      </c>
      <c r="O152" s="271">
        <f t="shared" si="39"/>
        <v>0</v>
      </c>
      <c r="P152" s="270">
        <f t="shared" si="40"/>
        <v>0</v>
      </c>
      <c r="Q152" s="62">
        <f t="shared" si="41"/>
        <v>0</v>
      </c>
      <c r="R152" s="272" t="str">
        <f t="shared" si="42"/>
        <v/>
      </c>
      <c r="S152" s="267">
        <f t="shared" si="43"/>
        <v>0</v>
      </c>
      <c r="T152" s="101">
        <f t="shared" si="44"/>
        <v>0</v>
      </c>
      <c r="U152" s="122"/>
      <c r="V152" s="298"/>
      <c r="W152" s="131">
        <f t="shared" si="48"/>
        <v>0</v>
      </c>
      <c r="X152" s="62">
        <f t="shared" si="45"/>
        <v>0</v>
      </c>
      <c r="Y152" s="63" t="str">
        <f t="shared" si="33"/>
        <v/>
      </c>
      <c r="Z152" s="133">
        <f t="shared" si="46"/>
        <v>0</v>
      </c>
      <c r="AA152" s="139">
        <f t="shared" si="34"/>
        <v>0</v>
      </c>
      <c r="AB152" s="126"/>
      <c r="AC152" s="293"/>
      <c r="AD152" s="293"/>
      <c r="AF152" s="357">
        <f t="shared" si="47"/>
        <v>0</v>
      </c>
    </row>
    <row r="153" spans="1:32" s="22" customFormat="1" ht="24.75" hidden="1" customHeight="1" outlineLevel="1" x14ac:dyDescent="0.2">
      <c r="A153" s="177">
        <v>150</v>
      </c>
      <c r="B153" s="323"/>
      <c r="C153" s="332"/>
      <c r="D153" s="332"/>
      <c r="E153" s="324"/>
      <c r="F153" s="325"/>
      <c r="G153" s="326"/>
      <c r="H153" s="327"/>
      <c r="I153" s="327"/>
      <c r="J153" s="328"/>
      <c r="K153" s="329">
        <f t="shared" si="35"/>
        <v>0</v>
      </c>
      <c r="L153" s="330">
        <f t="shared" si="36"/>
        <v>0</v>
      </c>
      <c r="M153" s="331">
        <f t="shared" si="37"/>
        <v>0</v>
      </c>
      <c r="N153" s="275" t="str">
        <f t="shared" si="38"/>
        <v/>
      </c>
      <c r="O153" s="271">
        <f t="shared" si="39"/>
        <v>0</v>
      </c>
      <c r="P153" s="270">
        <f t="shared" si="40"/>
        <v>0</v>
      </c>
      <c r="Q153" s="62">
        <f t="shared" si="41"/>
        <v>0</v>
      </c>
      <c r="R153" s="272" t="str">
        <f t="shared" si="42"/>
        <v/>
      </c>
      <c r="S153" s="267">
        <f t="shared" si="43"/>
        <v>0</v>
      </c>
      <c r="T153" s="101">
        <f t="shared" si="44"/>
        <v>0</v>
      </c>
      <c r="U153" s="122"/>
      <c r="V153" s="298"/>
      <c r="W153" s="131">
        <f t="shared" si="48"/>
        <v>0</v>
      </c>
      <c r="X153" s="62">
        <f t="shared" si="45"/>
        <v>0</v>
      </c>
      <c r="Y153" s="63" t="str">
        <f t="shared" si="33"/>
        <v/>
      </c>
      <c r="Z153" s="133">
        <f t="shared" si="46"/>
        <v>0</v>
      </c>
      <c r="AA153" s="139">
        <f t="shared" si="34"/>
        <v>0</v>
      </c>
      <c r="AB153" s="126"/>
      <c r="AC153" s="293"/>
      <c r="AD153" s="293"/>
      <c r="AF153" s="357">
        <f t="shared" si="47"/>
        <v>0</v>
      </c>
    </row>
    <row r="154" spans="1:32" s="22" customFormat="1" ht="24.75" hidden="1" customHeight="1" outlineLevel="1" x14ac:dyDescent="0.2">
      <c r="A154" s="177">
        <v>151</v>
      </c>
      <c r="B154" s="323"/>
      <c r="C154" s="332"/>
      <c r="D154" s="332"/>
      <c r="E154" s="324"/>
      <c r="F154" s="325"/>
      <c r="G154" s="326"/>
      <c r="H154" s="327"/>
      <c r="I154" s="327"/>
      <c r="J154" s="328"/>
      <c r="K154" s="329">
        <f t="shared" si="35"/>
        <v>0</v>
      </c>
      <c r="L154" s="330">
        <f t="shared" si="36"/>
        <v>0</v>
      </c>
      <c r="M154" s="331">
        <f t="shared" si="37"/>
        <v>0</v>
      </c>
      <c r="N154" s="275" t="str">
        <f t="shared" si="38"/>
        <v/>
      </c>
      <c r="O154" s="271">
        <f t="shared" si="39"/>
        <v>0</v>
      </c>
      <c r="P154" s="270">
        <f t="shared" si="40"/>
        <v>0</v>
      </c>
      <c r="Q154" s="62">
        <f t="shared" si="41"/>
        <v>0</v>
      </c>
      <c r="R154" s="272" t="str">
        <f t="shared" si="42"/>
        <v/>
      </c>
      <c r="S154" s="267">
        <f t="shared" si="43"/>
        <v>0</v>
      </c>
      <c r="T154" s="101">
        <f t="shared" si="44"/>
        <v>0</v>
      </c>
      <c r="U154" s="122"/>
      <c r="V154" s="298"/>
      <c r="W154" s="131">
        <f t="shared" si="48"/>
        <v>0</v>
      </c>
      <c r="X154" s="62">
        <f t="shared" si="45"/>
        <v>0</v>
      </c>
      <c r="Y154" s="63" t="str">
        <f t="shared" si="33"/>
        <v/>
      </c>
      <c r="Z154" s="133">
        <f t="shared" si="46"/>
        <v>0</v>
      </c>
      <c r="AA154" s="139">
        <f t="shared" si="34"/>
        <v>0</v>
      </c>
      <c r="AB154" s="126"/>
      <c r="AC154" s="293"/>
      <c r="AD154" s="293"/>
      <c r="AF154" s="357">
        <f t="shared" si="47"/>
        <v>0</v>
      </c>
    </row>
    <row r="155" spans="1:32" s="22" customFormat="1" ht="24.75" hidden="1" customHeight="1" outlineLevel="1" x14ac:dyDescent="0.2">
      <c r="A155" s="177">
        <v>152</v>
      </c>
      <c r="B155" s="323"/>
      <c r="C155" s="332"/>
      <c r="D155" s="332"/>
      <c r="E155" s="324"/>
      <c r="F155" s="325"/>
      <c r="G155" s="326"/>
      <c r="H155" s="327"/>
      <c r="I155" s="327"/>
      <c r="J155" s="328"/>
      <c r="K155" s="329">
        <f t="shared" si="35"/>
        <v>0</v>
      </c>
      <c r="L155" s="330">
        <f t="shared" si="36"/>
        <v>0</v>
      </c>
      <c r="M155" s="331">
        <f t="shared" si="37"/>
        <v>0</v>
      </c>
      <c r="N155" s="275" t="str">
        <f t="shared" si="38"/>
        <v/>
      </c>
      <c r="O155" s="271">
        <f t="shared" si="39"/>
        <v>0</v>
      </c>
      <c r="P155" s="270">
        <f t="shared" si="40"/>
        <v>0</v>
      </c>
      <c r="Q155" s="62">
        <f t="shared" si="41"/>
        <v>0</v>
      </c>
      <c r="R155" s="272" t="str">
        <f t="shared" si="42"/>
        <v/>
      </c>
      <c r="S155" s="267">
        <f t="shared" si="43"/>
        <v>0</v>
      </c>
      <c r="T155" s="101">
        <f t="shared" si="44"/>
        <v>0</v>
      </c>
      <c r="U155" s="122"/>
      <c r="V155" s="298"/>
      <c r="W155" s="131">
        <f t="shared" si="48"/>
        <v>0</v>
      </c>
      <c r="X155" s="62">
        <f t="shared" si="45"/>
        <v>0</v>
      </c>
      <c r="Y155" s="63" t="str">
        <f t="shared" si="33"/>
        <v/>
      </c>
      <c r="Z155" s="133">
        <f t="shared" si="46"/>
        <v>0</v>
      </c>
      <c r="AA155" s="139">
        <f t="shared" si="34"/>
        <v>0</v>
      </c>
      <c r="AB155" s="126"/>
      <c r="AC155" s="293"/>
      <c r="AD155" s="293"/>
      <c r="AF155" s="357">
        <f t="shared" si="47"/>
        <v>0</v>
      </c>
    </row>
    <row r="156" spans="1:32" s="22" customFormat="1" ht="24.75" hidden="1" customHeight="1" outlineLevel="1" x14ac:dyDescent="0.2">
      <c r="A156" s="177">
        <v>153</v>
      </c>
      <c r="B156" s="323"/>
      <c r="C156" s="332"/>
      <c r="D156" s="332"/>
      <c r="E156" s="324"/>
      <c r="F156" s="325"/>
      <c r="G156" s="326"/>
      <c r="H156" s="327"/>
      <c r="I156" s="327"/>
      <c r="J156" s="328"/>
      <c r="K156" s="329">
        <f t="shared" si="35"/>
        <v>0</v>
      </c>
      <c r="L156" s="330">
        <f t="shared" si="36"/>
        <v>0</v>
      </c>
      <c r="M156" s="331">
        <f t="shared" si="37"/>
        <v>0</v>
      </c>
      <c r="N156" s="275" t="str">
        <f t="shared" si="38"/>
        <v/>
      </c>
      <c r="O156" s="271">
        <f t="shared" si="39"/>
        <v>0</v>
      </c>
      <c r="P156" s="270">
        <f t="shared" si="40"/>
        <v>0</v>
      </c>
      <c r="Q156" s="62">
        <f t="shared" si="41"/>
        <v>0</v>
      </c>
      <c r="R156" s="272" t="str">
        <f t="shared" si="42"/>
        <v/>
      </c>
      <c r="S156" s="267">
        <f t="shared" si="43"/>
        <v>0</v>
      </c>
      <c r="T156" s="101">
        <f t="shared" si="44"/>
        <v>0</v>
      </c>
      <c r="U156" s="122"/>
      <c r="V156" s="298"/>
      <c r="W156" s="131">
        <f t="shared" si="48"/>
        <v>0</v>
      </c>
      <c r="X156" s="62">
        <f t="shared" si="45"/>
        <v>0</v>
      </c>
      <c r="Y156" s="63" t="str">
        <f t="shared" si="33"/>
        <v/>
      </c>
      <c r="Z156" s="133">
        <f t="shared" si="46"/>
        <v>0</v>
      </c>
      <c r="AA156" s="139">
        <f t="shared" si="34"/>
        <v>0</v>
      </c>
      <c r="AB156" s="126"/>
      <c r="AC156" s="293"/>
      <c r="AD156" s="293"/>
      <c r="AF156" s="357">
        <f t="shared" si="47"/>
        <v>0</v>
      </c>
    </row>
    <row r="157" spans="1:32" s="22" customFormat="1" ht="24.75" hidden="1" customHeight="1" outlineLevel="1" x14ac:dyDescent="0.2">
      <c r="A157" s="177">
        <v>154</v>
      </c>
      <c r="B157" s="323"/>
      <c r="C157" s="332"/>
      <c r="D157" s="332"/>
      <c r="E157" s="324"/>
      <c r="F157" s="325"/>
      <c r="G157" s="326"/>
      <c r="H157" s="327"/>
      <c r="I157" s="327"/>
      <c r="J157" s="328"/>
      <c r="K157" s="329">
        <f t="shared" si="35"/>
        <v>0</v>
      </c>
      <c r="L157" s="330">
        <f t="shared" si="36"/>
        <v>0</v>
      </c>
      <c r="M157" s="331">
        <f t="shared" si="37"/>
        <v>0</v>
      </c>
      <c r="N157" s="275" t="str">
        <f t="shared" si="38"/>
        <v/>
      </c>
      <c r="O157" s="271">
        <f t="shared" si="39"/>
        <v>0</v>
      </c>
      <c r="P157" s="270">
        <f t="shared" si="40"/>
        <v>0</v>
      </c>
      <c r="Q157" s="62">
        <f t="shared" si="41"/>
        <v>0</v>
      </c>
      <c r="R157" s="272" t="str">
        <f t="shared" si="42"/>
        <v/>
      </c>
      <c r="S157" s="267">
        <f t="shared" si="43"/>
        <v>0</v>
      </c>
      <c r="T157" s="101">
        <f t="shared" si="44"/>
        <v>0</v>
      </c>
      <c r="U157" s="122"/>
      <c r="V157" s="298"/>
      <c r="W157" s="131">
        <f t="shared" si="48"/>
        <v>0</v>
      </c>
      <c r="X157" s="62">
        <f t="shared" si="45"/>
        <v>0</v>
      </c>
      <c r="Y157" s="63" t="str">
        <f t="shared" si="33"/>
        <v/>
      </c>
      <c r="Z157" s="133">
        <f t="shared" si="46"/>
        <v>0</v>
      </c>
      <c r="AA157" s="139">
        <f t="shared" si="34"/>
        <v>0</v>
      </c>
      <c r="AB157" s="126"/>
      <c r="AC157" s="293"/>
      <c r="AD157" s="293"/>
      <c r="AF157" s="357">
        <f t="shared" si="47"/>
        <v>0</v>
      </c>
    </row>
    <row r="158" spans="1:32" s="22" customFormat="1" ht="24.75" hidden="1" customHeight="1" outlineLevel="1" x14ac:dyDescent="0.2">
      <c r="A158" s="177">
        <v>155</v>
      </c>
      <c r="B158" s="323"/>
      <c r="C158" s="332"/>
      <c r="D158" s="332"/>
      <c r="E158" s="324"/>
      <c r="F158" s="325"/>
      <c r="G158" s="326"/>
      <c r="H158" s="327"/>
      <c r="I158" s="327"/>
      <c r="J158" s="328"/>
      <c r="K158" s="329">
        <f t="shared" si="35"/>
        <v>0</v>
      </c>
      <c r="L158" s="330">
        <f t="shared" si="36"/>
        <v>0</v>
      </c>
      <c r="M158" s="331">
        <f t="shared" si="37"/>
        <v>0</v>
      </c>
      <c r="N158" s="275" t="str">
        <f t="shared" si="38"/>
        <v/>
      </c>
      <c r="O158" s="271">
        <f t="shared" si="39"/>
        <v>0</v>
      </c>
      <c r="P158" s="270">
        <f t="shared" si="40"/>
        <v>0</v>
      </c>
      <c r="Q158" s="62">
        <f t="shared" si="41"/>
        <v>0</v>
      </c>
      <c r="R158" s="272" t="str">
        <f t="shared" si="42"/>
        <v/>
      </c>
      <c r="S158" s="267">
        <f t="shared" si="43"/>
        <v>0</v>
      </c>
      <c r="T158" s="101">
        <f t="shared" si="44"/>
        <v>0</v>
      </c>
      <c r="U158" s="122"/>
      <c r="V158" s="298"/>
      <c r="W158" s="131">
        <f t="shared" si="48"/>
        <v>0</v>
      </c>
      <c r="X158" s="62">
        <f t="shared" si="45"/>
        <v>0</v>
      </c>
      <c r="Y158" s="63" t="str">
        <f t="shared" si="33"/>
        <v/>
      </c>
      <c r="Z158" s="133">
        <f t="shared" si="46"/>
        <v>0</v>
      </c>
      <c r="AA158" s="139">
        <f t="shared" si="34"/>
        <v>0</v>
      </c>
      <c r="AB158" s="126"/>
      <c r="AC158" s="293"/>
      <c r="AD158" s="293"/>
      <c r="AF158" s="357">
        <f t="shared" si="47"/>
        <v>0</v>
      </c>
    </row>
    <row r="159" spans="1:32" s="22" customFormat="1" ht="24.75" hidden="1" customHeight="1" outlineLevel="1" x14ac:dyDescent="0.2">
      <c r="A159" s="177">
        <v>156</v>
      </c>
      <c r="B159" s="323"/>
      <c r="C159" s="332"/>
      <c r="D159" s="332"/>
      <c r="E159" s="324"/>
      <c r="F159" s="325"/>
      <c r="G159" s="326"/>
      <c r="H159" s="327"/>
      <c r="I159" s="327"/>
      <c r="J159" s="328"/>
      <c r="K159" s="329">
        <f t="shared" si="35"/>
        <v>0</v>
      </c>
      <c r="L159" s="330">
        <f t="shared" si="36"/>
        <v>0</v>
      </c>
      <c r="M159" s="331">
        <f t="shared" si="37"/>
        <v>0</v>
      </c>
      <c r="N159" s="275" t="str">
        <f t="shared" si="38"/>
        <v/>
      </c>
      <c r="O159" s="271">
        <f t="shared" si="39"/>
        <v>0</v>
      </c>
      <c r="P159" s="270">
        <f t="shared" si="40"/>
        <v>0</v>
      </c>
      <c r="Q159" s="62">
        <f t="shared" si="41"/>
        <v>0</v>
      </c>
      <c r="R159" s="272" t="str">
        <f t="shared" si="42"/>
        <v/>
      </c>
      <c r="S159" s="267">
        <f t="shared" si="43"/>
        <v>0</v>
      </c>
      <c r="T159" s="101">
        <f t="shared" si="44"/>
        <v>0</v>
      </c>
      <c r="U159" s="122"/>
      <c r="V159" s="298"/>
      <c r="W159" s="131">
        <f t="shared" si="48"/>
        <v>0</v>
      </c>
      <c r="X159" s="62">
        <f t="shared" si="45"/>
        <v>0</v>
      </c>
      <c r="Y159" s="63" t="str">
        <f t="shared" si="33"/>
        <v/>
      </c>
      <c r="Z159" s="133">
        <f t="shared" si="46"/>
        <v>0</v>
      </c>
      <c r="AA159" s="139">
        <f t="shared" si="34"/>
        <v>0</v>
      </c>
      <c r="AB159" s="126"/>
      <c r="AC159" s="293"/>
      <c r="AD159" s="293"/>
      <c r="AF159" s="357">
        <f t="shared" si="47"/>
        <v>0</v>
      </c>
    </row>
    <row r="160" spans="1:32" s="22" customFormat="1" ht="24.75" hidden="1" customHeight="1" outlineLevel="1" x14ac:dyDescent="0.2">
      <c r="A160" s="177">
        <v>157</v>
      </c>
      <c r="B160" s="323"/>
      <c r="C160" s="332"/>
      <c r="D160" s="332"/>
      <c r="E160" s="324"/>
      <c r="F160" s="325"/>
      <c r="G160" s="326"/>
      <c r="H160" s="327"/>
      <c r="I160" s="327"/>
      <c r="J160" s="328"/>
      <c r="K160" s="329">
        <f t="shared" si="35"/>
        <v>0</v>
      </c>
      <c r="L160" s="330">
        <f t="shared" si="36"/>
        <v>0</v>
      </c>
      <c r="M160" s="331">
        <f t="shared" si="37"/>
        <v>0</v>
      </c>
      <c r="N160" s="275" t="str">
        <f t="shared" si="38"/>
        <v/>
      </c>
      <c r="O160" s="271">
        <f t="shared" si="39"/>
        <v>0</v>
      </c>
      <c r="P160" s="270">
        <f t="shared" si="40"/>
        <v>0</v>
      </c>
      <c r="Q160" s="62">
        <f t="shared" si="41"/>
        <v>0</v>
      </c>
      <c r="R160" s="272" t="str">
        <f t="shared" si="42"/>
        <v/>
      </c>
      <c r="S160" s="267">
        <f t="shared" si="43"/>
        <v>0</v>
      </c>
      <c r="T160" s="101">
        <f t="shared" si="44"/>
        <v>0</v>
      </c>
      <c r="U160" s="122"/>
      <c r="V160" s="298"/>
      <c r="W160" s="131">
        <f t="shared" si="48"/>
        <v>0</v>
      </c>
      <c r="X160" s="62">
        <f t="shared" si="45"/>
        <v>0</v>
      </c>
      <c r="Y160" s="63" t="str">
        <f t="shared" si="33"/>
        <v/>
      </c>
      <c r="Z160" s="133">
        <f t="shared" si="46"/>
        <v>0</v>
      </c>
      <c r="AA160" s="139">
        <f t="shared" si="34"/>
        <v>0</v>
      </c>
      <c r="AB160" s="126"/>
      <c r="AC160" s="293"/>
      <c r="AD160" s="293"/>
      <c r="AF160" s="357">
        <f t="shared" si="47"/>
        <v>0</v>
      </c>
    </row>
    <row r="161" spans="1:32" s="22" customFormat="1" ht="24.75" hidden="1" customHeight="1" outlineLevel="1" x14ac:dyDescent="0.2">
      <c r="A161" s="177">
        <v>158</v>
      </c>
      <c r="B161" s="323"/>
      <c r="C161" s="332"/>
      <c r="D161" s="332"/>
      <c r="E161" s="324"/>
      <c r="F161" s="325"/>
      <c r="G161" s="326"/>
      <c r="H161" s="327"/>
      <c r="I161" s="327"/>
      <c r="J161" s="328"/>
      <c r="K161" s="329">
        <f t="shared" si="35"/>
        <v>0</v>
      </c>
      <c r="L161" s="330">
        <f t="shared" si="36"/>
        <v>0</v>
      </c>
      <c r="M161" s="331">
        <f t="shared" si="37"/>
        <v>0</v>
      </c>
      <c r="N161" s="275" t="str">
        <f t="shared" si="38"/>
        <v/>
      </c>
      <c r="O161" s="271">
        <f t="shared" si="39"/>
        <v>0</v>
      </c>
      <c r="P161" s="270">
        <f t="shared" si="40"/>
        <v>0</v>
      </c>
      <c r="Q161" s="62">
        <f t="shared" si="41"/>
        <v>0</v>
      </c>
      <c r="R161" s="272" t="str">
        <f t="shared" si="42"/>
        <v/>
      </c>
      <c r="S161" s="267">
        <f t="shared" si="43"/>
        <v>0</v>
      </c>
      <c r="T161" s="101">
        <f t="shared" si="44"/>
        <v>0</v>
      </c>
      <c r="U161" s="122"/>
      <c r="V161" s="298"/>
      <c r="W161" s="131">
        <f t="shared" si="48"/>
        <v>0</v>
      </c>
      <c r="X161" s="62">
        <f t="shared" si="45"/>
        <v>0</v>
      </c>
      <c r="Y161" s="63" t="str">
        <f t="shared" si="33"/>
        <v/>
      </c>
      <c r="Z161" s="133">
        <f t="shared" si="46"/>
        <v>0</v>
      </c>
      <c r="AA161" s="139">
        <f t="shared" si="34"/>
        <v>0</v>
      </c>
      <c r="AB161" s="126"/>
      <c r="AC161" s="293"/>
      <c r="AD161" s="293"/>
      <c r="AF161" s="357">
        <f t="shared" si="47"/>
        <v>0</v>
      </c>
    </row>
    <row r="162" spans="1:32" s="22" customFormat="1" ht="24.75" hidden="1" customHeight="1" outlineLevel="1" x14ac:dyDescent="0.2">
      <c r="A162" s="177">
        <v>159</v>
      </c>
      <c r="B162" s="323"/>
      <c r="C162" s="332"/>
      <c r="D162" s="332"/>
      <c r="E162" s="324"/>
      <c r="F162" s="325"/>
      <c r="G162" s="326"/>
      <c r="H162" s="327"/>
      <c r="I162" s="327"/>
      <c r="J162" s="328"/>
      <c r="K162" s="329">
        <f t="shared" si="35"/>
        <v>0</v>
      </c>
      <c r="L162" s="330">
        <f t="shared" si="36"/>
        <v>0</v>
      </c>
      <c r="M162" s="331">
        <f t="shared" si="37"/>
        <v>0</v>
      </c>
      <c r="N162" s="275" t="str">
        <f t="shared" si="38"/>
        <v/>
      </c>
      <c r="O162" s="271">
        <f t="shared" si="39"/>
        <v>0</v>
      </c>
      <c r="P162" s="270">
        <f t="shared" si="40"/>
        <v>0</v>
      </c>
      <c r="Q162" s="62">
        <f t="shared" si="41"/>
        <v>0</v>
      </c>
      <c r="R162" s="272" t="str">
        <f t="shared" si="42"/>
        <v/>
      </c>
      <c r="S162" s="267">
        <f t="shared" si="43"/>
        <v>0</v>
      </c>
      <c r="T162" s="101">
        <f t="shared" si="44"/>
        <v>0</v>
      </c>
      <c r="U162" s="122"/>
      <c r="V162" s="298"/>
      <c r="W162" s="131">
        <f t="shared" si="48"/>
        <v>0</v>
      </c>
      <c r="X162" s="62">
        <f t="shared" si="45"/>
        <v>0</v>
      </c>
      <c r="Y162" s="63" t="str">
        <f t="shared" si="33"/>
        <v/>
      </c>
      <c r="Z162" s="133">
        <f t="shared" si="46"/>
        <v>0</v>
      </c>
      <c r="AA162" s="139">
        <f t="shared" si="34"/>
        <v>0</v>
      </c>
      <c r="AB162" s="126"/>
      <c r="AC162" s="293"/>
      <c r="AD162" s="293"/>
      <c r="AF162" s="357">
        <f t="shared" si="47"/>
        <v>0</v>
      </c>
    </row>
    <row r="163" spans="1:32" s="22" customFormat="1" ht="24.75" hidden="1" customHeight="1" outlineLevel="1" x14ac:dyDescent="0.2">
      <c r="A163" s="177">
        <v>160</v>
      </c>
      <c r="B163" s="323"/>
      <c r="C163" s="332"/>
      <c r="D163" s="332"/>
      <c r="E163" s="324"/>
      <c r="F163" s="325"/>
      <c r="G163" s="326"/>
      <c r="H163" s="327"/>
      <c r="I163" s="327"/>
      <c r="J163" s="328"/>
      <c r="K163" s="329">
        <f t="shared" si="35"/>
        <v>0</v>
      </c>
      <c r="L163" s="330">
        <f t="shared" si="36"/>
        <v>0</v>
      </c>
      <c r="M163" s="331">
        <f t="shared" si="37"/>
        <v>0</v>
      </c>
      <c r="N163" s="275" t="str">
        <f t="shared" si="38"/>
        <v/>
      </c>
      <c r="O163" s="271">
        <f t="shared" si="39"/>
        <v>0</v>
      </c>
      <c r="P163" s="270">
        <f t="shared" si="40"/>
        <v>0</v>
      </c>
      <c r="Q163" s="62">
        <f t="shared" si="41"/>
        <v>0</v>
      </c>
      <c r="R163" s="272" t="str">
        <f t="shared" si="42"/>
        <v/>
      </c>
      <c r="S163" s="267">
        <f t="shared" si="43"/>
        <v>0</v>
      </c>
      <c r="T163" s="101">
        <f t="shared" si="44"/>
        <v>0</v>
      </c>
      <c r="U163" s="122"/>
      <c r="V163" s="298"/>
      <c r="W163" s="131">
        <f t="shared" si="48"/>
        <v>0</v>
      </c>
      <c r="X163" s="62">
        <f t="shared" si="45"/>
        <v>0</v>
      </c>
      <c r="Y163" s="63" t="str">
        <f t="shared" si="33"/>
        <v/>
      </c>
      <c r="Z163" s="133">
        <f t="shared" si="46"/>
        <v>0</v>
      </c>
      <c r="AA163" s="139">
        <f t="shared" si="34"/>
        <v>0</v>
      </c>
      <c r="AB163" s="126"/>
      <c r="AC163" s="293"/>
      <c r="AD163" s="293"/>
      <c r="AF163" s="357">
        <f t="shared" si="47"/>
        <v>0</v>
      </c>
    </row>
    <row r="164" spans="1:32" s="22" customFormat="1" ht="24.75" hidden="1" customHeight="1" outlineLevel="1" x14ac:dyDescent="0.2">
      <c r="A164" s="177">
        <v>161</v>
      </c>
      <c r="B164" s="323"/>
      <c r="C164" s="332"/>
      <c r="D164" s="332"/>
      <c r="E164" s="324"/>
      <c r="F164" s="325"/>
      <c r="G164" s="326"/>
      <c r="H164" s="327"/>
      <c r="I164" s="327"/>
      <c r="J164" s="328"/>
      <c r="K164" s="329">
        <f t="shared" si="35"/>
        <v>0</v>
      </c>
      <c r="L164" s="330">
        <f t="shared" si="36"/>
        <v>0</v>
      </c>
      <c r="M164" s="331">
        <f t="shared" si="37"/>
        <v>0</v>
      </c>
      <c r="N164" s="275" t="str">
        <f t="shared" si="38"/>
        <v/>
      </c>
      <c r="O164" s="271">
        <f t="shared" si="39"/>
        <v>0</v>
      </c>
      <c r="P164" s="270">
        <f t="shared" si="40"/>
        <v>0</v>
      </c>
      <c r="Q164" s="62">
        <f t="shared" si="41"/>
        <v>0</v>
      </c>
      <c r="R164" s="272" t="str">
        <f t="shared" si="42"/>
        <v/>
      </c>
      <c r="S164" s="267">
        <f t="shared" si="43"/>
        <v>0</v>
      </c>
      <c r="T164" s="101">
        <f t="shared" si="44"/>
        <v>0</v>
      </c>
      <c r="U164" s="122"/>
      <c r="V164" s="298"/>
      <c r="W164" s="131">
        <f t="shared" si="48"/>
        <v>0</v>
      </c>
      <c r="X164" s="62">
        <f t="shared" si="45"/>
        <v>0</v>
      </c>
      <c r="Y164" s="63" t="str">
        <f t="shared" si="33"/>
        <v/>
      </c>
      <c r="Z164" s="133">
        <f t="shared" si="46"/>
        <v>0</v>
      </c>
      <c r="AA164" s="139">
        <f t="shared" si="34"/>
        <v>0</v>
      </c>
      <c r="AB164" s="126"/>
      <c r="AC164" s="293"/>
      <c r="AD164" s="293"/>
      <c r="AF164" s="357">
        <f t="shared" si="47"/>
        <v>0</v>
      </c>
    </row>
    <row r="165" spans="1:32" s="22" customFormat="1" ht="24.75" hidden="1" customHeight="1" outlineLevel="1" x14ac:dyDescent="0.2">
      <c r="A165" s="177">
        <v>162</v>
      </c>
      <c r="B165" s="323"/>
      <c r="C165" s="332"/>
      <c r="D165" s="332"/>
      <c r="E165" s="324"/>
      <c r="F165" s="325"/>
      <c r="G165" s="326"/>
      <c r="H165" s="327"/>
      <c r="I165" s="327"/>
      <c r="J165" s="328"/>
      <c r="K165" s="329">
        <f t="shared" si="35"/>
        <v>0</v>
      </c>
      <c r="L165" s="330">
        <f t="shared" si="36"/>
        <v>0</v>
      </c>
      <c r="M165" s="331">
        <f t="shared" si="37"/>
        <v>0</v>
      </c>
      <c r="N165" s="275" t="str">
        <f t="shared" si="38"/>
        <v/>
      </c>
      <c r="O165" s="271">
        <f t="shared" si="39"/>
        <v>0</v>
      </c>
      <c r="P165" s="270">
        <f t="shared" si="40"/>
        <v>0</v>
      </c>
      <c r="Q165" s="62">
        <f t="shared" si="41"/>
        <v>0</v>
      </c>
      <c r="R165" s="272" t="str">
        <f t="shared" si="42"/>
        <v/>
      </c>
      <c r="S165" s="267">
        <f t="shared" si="43"/>
        <v>0</v>
      </c>
      <c r="T165" s="101">
        <f t="shared" si="44"/>
        <v>0</v>
      </c>
      <c r="U165" s="122"/>
      <c r="V165" s="298"/>
      <c r="W165" s="131">
        <f t="shared" si="48"/>
        <v>0</v>
      </c>
      <c r="X165" s="62">
        <f t="shared" si="45"/>
        <v>0</v>
      </c>
      <c r="Y165" s="63" t="str">
        <f t="shared" si="33"/>
        <v/>
      </c>
      <c r="Z165" s="133">
        <f t="shared" si="46"/>
        <v>0</v>
      </c>
      <c r="AA165" s="139">
        <f t="shared" si="34"/>
        <v>0</v>
      </c>
      <c r="AB165" s="126"/>
      <c r="AC165" s="293"/>
      <c r="AD165" s="293"/>
      <c r="AF165" s="357">
        <f t="shared" si="47"/>
        <v>0</v>
      </c>
    </row>
    <row r="166" spans="1:32" s="22" customFormat="1" ht="24.75" hidden="1" customHeight="1" outlineLevel="1" x14ac:dyDescent="0.2">
      <c r="A166" s="177">
        <v>163</v>
      </c>
      <c r="B166" s="323"/>
      <c r="C166" s="332"/>
      <c r="D166" s="332"/>
      <c r="E166" s="324"/>
      <c r="F166" s="325"/>
      <c r="G166" s="326"/>
      <c r="H166" s="327"/>
      <c r="I166" s="327"/>
      <c r="J166" s="328"/>
      <c r="K166" s="329">
        <f t="shared" si="35"/>
        <v>0</v>
      </c>
      <c r="L166" s="330">
        <f t="shared" si="36"/>
        <v>0</v>
      </c>
      <c r="M166" s="331">
        <f t="shared" si="37"/>
        <v>0</v>
      </c>
      <c r="N166" s="275" t="str">
        <f t="shared" si="38"/>
        <v/>
      </c>
      <c r="O166" s="271">
        <f t="shared" si="39"/>
        <v>0</v>
      </c>
      <c r="P166" s="270">
        <f t="shared" si="40"/>
        <v>0</v>
      </c>
      <c r="Q166" s="62">
        <f t="shared" si="41"/>
        <v>0</v>
      </c>
      <c r="R166" s="272" t="str">
        <f t="shared" si="42"/>
        <v/>
      </c>
      <c r="S166" s="267">
        <f t="shared" si="43"/>
        <v>0</v>
      </c>
      <c r="T166" s="101">
        <f t="shared" si="44"/>
        <v>0</v>
      </c>
      <c r="U166" s="122"/>
      <c r="V166" s="298"/>
      <c r="W166" s="131">
        <f t="shared" si="48"/>
        <v>0</v>
      </c>
      <c r="X166" s="62">
        <f t="shared" si="45"/>
        <v>0</v>
      </c>
      <c r="Y166" s="63" t="str">
        <f t="shared" si="33"/>
        <v/>
      </c>
      <c r="Z166" s="133">
        <f t="shared" si="46"/>
        <v>0</v>
      </c>
      <c r="AA166" s="139">
        <f t="shared" si="34"/>
        <v>0</v>
      </c>
      <c r="AB166" s="126"/>
      <c r="AC166" s="293"/>
      <c r="AD166" s="293"/>
      <c r="AF166" s="357">
        <f t="shared" si="47"/>
        <v>0</v>
      </c>
    </row>
    <row r="167" spans="1:32" s="22" customFormat="1" ht="24.75" hidden="1" customHeight="1" outlineLevel="1" x14ac:dyDescent="0.2">
      <c r="A167" s="177">
        <v>164</v>
      </c>
      <c r="B167" s="323"/>
      <c r="C167" s="332"/>
      <c r="D167" s="332"/>
      <c r="E167" s="324"/>
      <c r="F167" s="325"/>
      <c r="G167" s="326"/>
      <c r="H167" s="327"/>
      <c r="I167" s="327"/>
      <c r="J167" s="328"/>
      <c r="K167" s="329">
        <f t="shared" si="35"/>
        <v>0</v>
      </c>
      <c r="L167" s="330">
        <f t="shared" si="36"/>
        <v>0</v>
      </c>
      <c r="M167" s="331">
        <f t="shared" si="37"/>
        <v>0</v>
      </c>
      <c r="N167" s="275" t="str">
        <f t="shared" si="38"/>
        <v/>
      </c>
      <c r="O167" s="271">
        <f t="shared" si="39"/>
        <v>0</v>
      </c>
      <c r="P167" s="270">
        <f t="shared" si="40"/>
        <v>0</v>
      </c>
      <c r="Q167" s="62">
        <f t="shared" si="41"/>
        <v>0</v>
      </c>
      <c r="R167" s="272" t="str">
        <f t="shared" si="42"/>
        <v/>
      </c>
      <c r="S167" s="267">
        <f t="shared" si="43"/>
        <v>0</v>
      </c>
      <c r="T167" s="101">
        <f t="shared" si="44"/>
        <v>0</v>
      </c>
      <c r="U167" s="122"/>
      <c r="V167" s="298"/>
      <c r="W167" s="131">
        <f t="shared" si="48"/>
        <v>0</v>
      </c>
      <c r="X167" s="62">
        <f t="shared" si="45"/>
        <v>0</v>
      </c>
      <c r="Y167" s="63" t="str">
        <f t="shared" si="33"/>
        <v/>
      </c>
      <c r="Z167" s="133">
        <f t="shared" si="46"/>
        <v>0</v>
      </c>
      <c r="AA167" s="139">
        <f t="shared" si="34"/>
        <v>0</v>
      </c>
      <c r="AB167" s="126"/>
      <c r="AC167" s="293"/>
      <c r="AD167" s="293"/>
      <c r="AF167" s="357">
        <f t="shared" si="47"/>
        <v>0</v>
      </c>
    </row>
    <row r="168" spans="1:32" s="22" customFormat="1" ht="24.75" hidden="1" customHeight="1" outlineLevel="1" x14ac:dyDescent="0.2">
      <c r="A168" s="177">
        <v>165</v>
      </c>
      <c r="B168" s="323"/>
      <c r="C168" s="332"/>
      <c r="D168" s="332"/>
      <c r="E168" s="324"/>
      <c r="F168" s="325"/>
      <c r="G168" s="326"/>
      <c r="H168" s="327"/>
      <c r="I168" s="327"/>
      <c r="J168" s="328"/>
      <c r="K168" s="329">
        <f t="shared" si="35"/>
        <v>0</v>
      </c>
      <c r="L168" s="330">
        <f t="shared" si="36"/>
        <v>0</v>
      </c>
      <c r="M168" s="331">
        <f t="shared" si="37"/>
        <v>0</v>
      </c>
      <c r="N168" s="275" t="str">
        <f t="shared" si="38"/>
        <v/>
      </c>
      <c r="O168" s="271">
        <f t="shared" si="39"/>
        <v>0</v>
      </c>
      <c r="P168" s="270">
        <f t="shared" si="40"/>
        <v>0</v>
      </c>
      <c r="Q168" s="62">
        <f t="shared" si="41"/>
        <v>0</v>
      </c>
      <c r="R168" s="272" t="str">
        <f t="shared" si="42"/>
        <v/>
      </c>
      <c r="S168" s="267">
        <f t="shared" si="43"/>
        <v>0</v>
      </c>
      <c r="T168" s="101">
        <f t="shared" si="44"/>
        <v>0</v>
      </c>
      <c r="U168" s="122"/>
      <c r="V168" s="298"/>
      <c r="W168" s="131">
        <f t="shared" si="48"/>
        <v>0</v>
      </c>
      <c r="X168" s="62">
        <f t="shared" si="45"/>
        <v>0</v>
      </c>
      <c r="Y168" s="63" t="str">
        <f t="shared" si="33"/>
        <v/>
      </c>
      <c r="Z168" s="133">
        <f t="shared" si="46"/>
        <v>0</v>
      </c>
      <c r="AA168" s="139">
        <f t="shared" si="34"/>
        <v>0</v>
      </c>
      <c r="AB168" s="126"/>
      <c r="AC168" s="293"/>
      <c r="AD168" s="293"/>
      <c r="AF168" s="357">
        <f t="shared" si="47"/>
        <v>0</v>
      </c>
    </row>
    <row r="169" spans="1:32" s="22" customFormat="1" ht="24.75" hidden="1" customHeight="1" outlineLevel="1" x14ac:dyDescent="0.2">
      <c r="A169" s="177">
        <v>166</v>
      </c>
      <c r="B169" s="323"/>
      <c r="C169" s="332"/>
      <c r="D169" s="332"/>
      <c r="E169" s="324"/>
      <c r="F169" s="325"/>
      <c r="G169" s="326"/>
      <c r="H169" s="327"/>
      <c r="I169" s="327"/>
      <c r="J169" s="328"/>
      <c r="K169" s="329">
        <f t="shared" si="35"/>
        <v>0</v>
      </c>
      <c r="L169" s="330">
        <f t="shared" si="36"/>
        <v>0</v>
      </c>
      <c r="M169" s="331">
        <f t="shared" si="37"/>
        <v>0</v>
      </c>
      <c r="N169" s="275" t="str">
        <f t="shared" si="38"/>
        <v/>
      </c>
      <c r="O169" s="271">
        <f t="shared" si="39"/>
        <v>0</v>
      </c>
      <c r="P169" s="270">
        <f t="shared" si="40"/>
        <v>0</v>
      </c>
      <c r="Q169" s="62">
        <f t="shared" si="41"/>
        <v>0</v>
      </c>
      <c r="R169" s="272" t="str">
        <f t="shared" si="42"/>
        <v/>
      </c>
      <c r="S169" s="267">
        <f t="shared" si="43"/>
        <v>0</v>
      </c>
      <c r="T169" s="101">
        <f t="shared" si="44"/>
        <v>0</v>
      </c>
      <c r="U169" s="122"/>
      <c r="V169" s="298"/>
      <c r="W169" s="131">
        <f t="shared" si="48"/>
        <v>0</v>
      </c>
      <c r="X169" s="62">
        <f t="shared" si="45"/>
        <v>0</v>
      </c>
      <c r="Y169" s="63" t="str">
        <f t="shared" si="33"/>
        <v/>
      </c>
      <c r="Z169" s="133">
        <f t="shared" si="46"/>
        <v>0</v>
      </c>
      <c r="AA169" s="139">
        <f t="shared" si="34"/>
        <v>0</v>
      </c>
      <c r="AB169" s="126"/>
      <c r="AC169" s="293"/>
      <c r="AD169" s="293"/>
      <c r="AF169" s="357">
        <f t="shared" si="47"/>
        <v>0</v>
      </c>
    </row>
    <row r="170" spans="1:32" s="22" customFormat="1" ht="24.75" hidden="1" customHeight="1" outlineLevel="1" x14ac:dyDescent="0.2">
      <c r="A170" s="177">
        <v>167</v>
      </c>
      <c r="B170" s="323"/>
      <c r="C170" s="332"/>
      <c r="D170" s="332"/>
      <c r="E170" s="324"/>
      <c r="F170" s="325"/>
      <c r="G170" s="326"/>
      <c r="H170" s="327"/>
      <c r="I170" s="327"/>
      <c r="J170" s="328"/>
      <c r="K170" s="329">
        <f t="shared" si="35"/>
        <v>0</v>
      </c>
      <c r="L170" s="330">
        <f t="shared" si="36"/>
        <v>0</v>
      </c>
      <c r="M170" s="331">
        <f t="shared" si="37"/>
        <v>0</v>
      </c>
      <c r="N170" s="275" t="str">
        <f t="shared" si="38"/>
        <v/>
      </c>
      <c r="O170" s="271">
        <f t="shared" si="39"/>
        <v>0</v>
      </c>
      <c r="P170" s="270">
        <f t="shared" si="40"/>
        <v>0</v>
      </c>
      <c r="Q170" s="62">
        <f t="shared" si="41"/>
        <v>0</v>
      </c>
      <c r="R170" s="272" t="str">
        <f t="shared" si="42"/>
        <v/>
      </c>
      <c r="S170" s="267">
        <f t="shared" si="43"/>
        <v>0</v>
      </c>
      <c r="T170" s="101">
        <f t="shared" si="44"/>
        <v>0</v>
      </c>
      <c r="U170" s="122"/>
      <c r="V170" s="298"/>
      <c r="W170" s="131">
        <f t="shared" si="48"/>
        <v>0</v>
      </c>
      <c r="X170" s="62">
        <f t="shared" si="45"/>
        <v>0</v>
      </c>
      <c r="Y170" s="63" t="str">
        <f t="shared" si="33"/>
        <v/>
      </c>
      <c r="Z170" s="133">
        <f t="shared" si="46"/>
        <v>0</v>
      </c>
      <c r="AA170" s="139">
        <f t="shared" si="34"/>
        <v>0</v>
      </c>
      <c r="AB170" s="126"/>
      <c r="AC170" s="293"/>
      <c r="AD170" s="293"/>
      <c r="AF170" s="357">
        <f t="shared" si="47"/>
        <v>0</v>
      </c>
    </row>
    <row r="171" spans="1:32" s="22" customFormat="1" ht="24.75" hidden="1" customHeight="1" outlineLevel="1" x14ac:dyDescent="0.2">
      <c r="A171" s="177">
        <v>168</v>
      </c>
      <c r="B171" s="323"/>
      <c r="C171" s="332"/>
      <c r="D171" s="332"/>
      <c r="E171" s="324"/>
      <c r="F171" s="325"/>
      <c r="G171" s="326"/>
      <c r="H171" s="327"/>
      <c r="I171" s="327"/>
      <c r="J171" s="328"/>
      <c r="K171" s="329">
        <f t="shared" si="35"/>
        <v>0</v>
      </c>
      <c r="L171" s="330">
        <f t="shared" si="36"/>
        <v>0</v>
      </c>
      <c r="M171" s="331">
        <f t="shared" si="37"/>
        <v>0</v>
      </c>
      <c r="N171" s="275" t="str">
        <f t="shared" si="38"/>
        <v/>
      </c>
      <c r="O171" s="271">
        <f t="shared" si="39"/>
        <v>0</v>
      </c>
      <c r="P171" s="270">
        <f t="shared" si="40"/>
        <v>0</v>
      </c>
      <c r="Q171" s="62">
        <f t="shared" si="41"/>
        <v>0</v>
      </c>
      <c r="R171" s="272" t="str">
        <f t="shared" si="42"/>
        <v/>
      </c>
      <c r="S171" s="267">
        <f t="shared" si="43"/>
        <v>0</v>
      </c>
      <c r="T171" s="101">
        <f t="shared" si="44"/>
        <v>0</v>
      </c>
      <c r="U171" s="122"/>
      <c r="V171" s="298"/>
      <c r="W171" s="131">
        <f t="shared" si="48"/>
        <v>0</v>
      </c>
      <c r="X171" s="62">
        <f t="shared" si="45"/>
        <v>0</v>
      </c>
      <c r="Y171" s="63" t="str">
        <f t="shared" si="33"/>
        <v/>
      </c>
      <c r="Z171" s="133">
        <f t="shared" si="46"/>
        <v>0</v>
      </c>
      <c r="AA171" s="139">
        <f t="shared" si="34"/>
        <v>0</v>
      </c>
      <c r="AB171" s="126"/>
      <c r="AC171" s="293"/>
      <c r="AD171" s="293"/>
      <c r="AF171" s="357">
        <f t="shared" si="47"/>
        <v>0</v>
      </c>
    </row>
    <row r="172" spans="1:32" s="22" customFormat="1" ht="24.75" hidden="1" customHeight="1" outlineLevel="1" x14ac:dyDescent="0.2">
      <c r="A172" s="177">
        <v>169</v>
      </c>
      <c r="B172" s="323"/>
      <c r="C172" s="332"/>
      <c r="D172" s="332"/>
      <c r="E172" s="324"/>
      <c r="F172" s="325"/>
      <c r="G172" s="326"/>
      <c r="H172" s="327"/>
      <c r="I172" s="327"/>
      <c r="J172" s="328"/>
      <c r="K172" s="329">
        <f t="shared" si="35"/>
        <v>0</v>
      </c>
      <c r="L172" s="330">
        <f t="shared" si="36"/>
        <v>0</v>
      </c>
      <c r="M172" s="331">
        <f t="shared" si="37"/>
        <v>0</v>
      </c>
      <c r="N172" s="275" t="str">
        <f t="shared" si="38"/>
        <v/>
      </c>
      <c r="O172" s="271">
        <f t="shared" si="39"/>
        <v>0</v>
      </c>
      <c r="P172" s="270">
        <f t="shared" si="40"/>
        <v>0</v>
      </c>
      <c r="Q172" s="62">
        <f t="shared" si="41"/>
        <v>0</v>
      </c>
      <c r="R172" s="272" t="str">
        <f t="shared" si="42"/>
        <v/>
      </c>
      <c r="S172" s="267">
        <f t="shared" si="43"/>
        <v>0</v>
      </c>
      <c r="T172" s="101">
        <f t="shared" si="44"/>
        <v>0</v>
      </c>
      <c r="U172" s="122"/>
      <c r="V172" s="298"/>
      <c r="W172" s="131">
        <f t="shared" si="48"/>
        <v>0</v>
      </c>
      <c r="X172" s="62">
        <f t="shared" si="45"/>
        <v>0</v>
      </c>
      <c r="Y172" s="63" t="str">
        <f t="shared" si="33"/>
        <v/>
      </c>
      <c r="Z172" s="133">
        <f t="shared" si="46"/>
        <v>0</v>
      </c>
      <c r="AA172" s="139">
        <f t="shared" si="34"/>
        <v>0</v>
      </c>
      <c r="AB172" s="126"/>
      <c r="AC172" s="293"/>
      <c r="AD172" s="293"/>
      <c r="AF172" s="357">
        <f t="shared" si="47"/>
        <v>0</v>
      </c>
    </row>
    <row r="173" spans="1:32" s="22" customFormat="1" ht="24.75" hidden="1" customHeight="1" outlineLevel="1" x14ac:dyDescent="0.2">
      <c r="A173" s="177">
        <v>170</v>
      </c>
      <c r="B173" s="323"/>
      <c r="C173" s="332"/>
      <c r="D173" s="332"/>
      <c r="E173" s="324"/>
      <c r="F173" s="325"/>
      <c r="G173" s="326"/>
      <c r="H173" s="327"/>
      <c r="I173" s="327"/>
      <c r="J173" s="328"/>
      <c r="K173" s="329">
        <f t="shared" si="35"/>
        <v>0</v>
      </c>
      <c r="L173" s="330">
        <f t="shared" si="36"/>
        <v>0</v>
      </c>
      <c r="M173" s="331">
        <f t="shared" si="37"/>
        <v>0</v>
      </c>
      <c r="N173" s="275" t="str">
        <f t="shared" si="38"/>
        <v/>
      </c>
      <c r="O173" s="271">
        <f t="shared" si="39"/>
        <v>0</v>
      </c>
      <c r="P173" s="270">
        <f t="shared" si="40"/>
        <v>0</v>
      </c>
      <c r="Q173" s="62">
        <f t="shared" si="41"/>
        <v>0</v>
      </c>
      <c r="R173" s="272" t="str">
        <f t="shared" si="42"/>
        <v/>
      </c>
      <c r="S173" s="267">
        <f t="shared" si="43"/>
        <v>0</v>
      </c>
      <c r="T173" s="101">
        <f t="shared" si="44"/>
        <v>0</v>
      </c>
      <c r="U173" s="122"/>
      <c r="V173" s="298"/>
      <c r="W173" s="131">
        <f t="shared" si="48"/>
        <v>0</v>
      </c>
      <c r="X173" s="62">
        <f t="shared" si="45"/>
        <v>0</v>
      </c>
      <c r="Y173" s="63" t="str">
        <f t="shared" si="33"/>
        <v/>
      </c>
      <c r="Z173" s="133">
        <f t="shared" si="46"/>
        <v>0</v>
      </c>
      <c r="AA173" s="139">
        <f t="shared" si="34"/>
        <v>0</v>
      </c>
      <c r="AB173" s="126"/>
      <c r="AC173" s="293"/>
      <c r="AD173" s="293"/>
      <c r="AF173" s="357">
        <f t="shared" si="47"/>
        <v>0</v>
      </c>
    </row>
    <row r="174" spans="1:32" s="22" customFormat="1" ht="24.75" hidden="1" customHeight="1" outlineLevel="1" x14ac:dyDescent="0.2">
      <c r="A174" s="177">
        <v>171</v>
      </c>
      <c r="B174" s="323"/>
      <c r="C174" s="332"/>
      <c r="D174" s="332"/>
      <c r="E174" s="324"/>
      <c r="F174" s="325"/>
      <c r="G174" s="326"/>
      <c r="H174" s="327"/>
      <c r="I174" s="327"/>
      <c r="J174" s="328"/>
      <c r="K174" s="329">
        <f t="shared" si="35"/>
        <v>0</v>
      </c>
      <c r="L174" s="330">
        <f t="shared" si="36"/>
        <v>0</v>
      </c>
      <c r="M174" s="331">
        <f t="shared" si="37"/>
        <v>0</v>
      </c>
      <c r="N174" s="275" t="str">
        <f t="shared" si="38"/>
        <v/>
      </c>
      <c r="O174" s="271">
        <f t="shared" si="39"/>
        <v>0</v>
      </c>
      <c r="P174" s="270">
        <f t="shared" si="40"/>
        <v>0</v>
      </c>
      <c r="Q174" s="62">
        <f t="shared" si="41"/>
        <v>0</v>
      </c>
      <c r="R174" s="272" t="str">
        <f t="shared" si="42"/>
        <v/>
      </c>
      <c r="S174" s="267">
        <f t="shared" si="43"/>
        <v>0</v>
      </c>
      <c r="T174" s="101">
        <f t="shared" si="44"/>
        <v>0</v>
      </c>
      <c r="U174" s="122"/>
      <c r="V174" s="298"/>
      <c r="W174" s="131">
        <f t="shared" si="48"/>
        <v>0</v>
      </c>
      <c r="X174" s="62">
        <f t="shared" si="45"/>
        <v>0</v>
      </c>
      <c r="Y174" s="63" t="str">
        <f t="shared" si="33"/>
        <v/>
      </c>
      <c r="Z174" s="133">
        <f t="shared" si="46"/>
        <v>0</v>
      </c>
      <c r="AA174" s="139">
        <f t="shared" si="34"/>
        <v>0</v>
      </c>
      <c r="AB174" s="126"/>
      <c r="AC174" s="293"/>
      <c r="AD174" s="293"/>
      <c r="AF174" s="357">
        <f t="shared" si="47"/>
        <v>0</v>
      </c>
    </row>
    <row r="175" spans="1:32" s="22" customFormat="1" ht="24.75" hidden="1" customHeight="1" outlineLevel="1" x14ac:dyDescent="0.2">
      <c r="A175" s="177">
        <v>172</v>
      </c>
      <c r="B175" s="323"/>
      <c r="C175" s="332"/>
      <c r="D175" s="332"/>
      <c r="E175" s="324"/>
      <c r="F175" s="325"/>
      <c r="G175" s="326"/>
      <c r="H175" s="327"/>
      <c r="I175" s="327"/>
      <c r="J175" s="328"/>
      <c r="K175" s="329">
        <f t="shared" si="35"/>
        <v>0</v>
      </c>
      <c r="L175" s="330">
        <f t="shared" si="36"/>
        <v>0</v>
      </c>
      <c r="M175" s="331">
        <f t="shared" si="37"/>
        <v>0</v>
      </c>
      <c r="N175" s="275" t="str">
        <f t="shared" si="38"/>
        <v/>
      </c>
      <c r="O175" s="271">
        <f t="shared" si="39"/>
        <v>0</v>
      </c>
      <c r="P175" s="270">
        <f t="shared" si="40"/>
        <v>0</v>
      </c>
      <c r="Q175" s="62">
        <f t="shared" si="41"/>
        <v>0</v>
      </c>
      <c r="R175" s="272" t="str">
        <f t="shared" si="42"/>
        <v/>
      </c>
      <c r="S175" s="267">
        <f t="shared" si="43"/>
        <v>0</v>
      </c>
      <c r="T175" s="101">
        <f t="shared" si="44"/>
        <v>0</v>
      </c>
      <c r="U175" s="122"/>
      <c r="V175" s="298"/>
      <c r="W175" s="131">
        <f t="shared" si="48"/>
        <v>0</v>
      </c>
      <c r="X175" s="62">
        <f t="shared" si="45"/>
        <v>0</v>
      </c>
      <c r="Y175" s="63" t="str">
        <f t="shared" si="33"/>
        <v/>
      </c>
      <c r="Z175" s="133">
        <f t="shared" si="46"/>
        <v>0</v>
      </c>
      <c r="AA175" s="139">
        <f t="shared" si="34"/>
        <v>0</v>
      </c>
      <c r="AB175" s="126"/>
      <c r="AC175" s="293"/>
      <c r="AD175" s="293"/>
      <c r="AF175" s="357">
        <f t="shared" si="47"/>
        <v>0</v>
      </c>
    </row>
    <row r="176" spans="1:32" s="22" customFormat="1" ht="24.75" hidden="1" customHeight="1" outlineLevel="1" x14ac:dyDescent="0.2">
      <c r="A176" s="177">
        <v>173</v>
      </c>
      <c r="B176" s="323"/>
      <c r="C176" s="332"/>
      <c r="D176" s="332"/>
      <c r="E176" s="324"/>
      <c r="F176" s="325"/>
      <c r="G176" s="326"/>
      <c r="H176" s="327"/>
      <c r="I176" s="327"/>
      <c r="J176" s="328"/>
      <c r="K176" s="329">
        <f t="shared" si="35"/>
        <v>0</v>
      </c>
      <c r="L176" s="330">
        <f t="shared" si="36"/>
        <v>0</v>
      </c>
      <c r="M176" s="331">
        <f t="shared" si="37"/>
        <v>0</v>
      </c>
      <c r="N176" s="275" t="str">
        <f t="shared" si="38"/>
        <v/>
      </c>
      <c r="O176" s="271">
        <f t="shared" si="39"/>
        <v>0</v>
      </c>
      <c r="P176" s="270">
        <f t="shared" si="40"/>
        <v>0</v>
      </c>
      <c r="Q176" s="62">
        <f t="shared" si="41"/>
        <v>0</v>
      </c>
      <c r="R176" s="272" t="str">
        <f t="shared" si="42"/>
        <v/>
      </c>
      <c r="S176" s="267">
        <f t="shared" si="43"/>
        <v>0</v>
      </c>
      <c r="T176" s="101">
        <f t="shared" si="44"/>
        <v>0</v>
      </c>
      <c r="U176" s="122"/>
      <c r="V176" s="298"/>
      <c r="W176" s="131">
        <f t="shared" si="48"/>
        <v>0</v>
      </c>
      <c r="X176" s="62">
        <f t="shared" si="45"/>
        <v>0</v>
      </c>
      <c r="Y176" s="63" t="str">
        <f t="shared" si="33"/>
        <v/>
      </c>
      <c r="Z176" s="133">
        <f t="shared" si="46"/>
        <v>0</v>
      </c>
      <c r="AA176" s="139">
        <f t="shared" si="34"/>
        <v>0</v>
      </c>
      <c r="AB176" s="126"/>
      <c r="AC176" s="293"/>
      <c r="AD176" s="293"/>
      <c r="AF176" s="357">
        <f t="shared" si="47"/>
        <v>0</v>
      </c>
    </row>
    <row r="177" spans="1:32" s="22" customFormat="1" ht="24.75" hidden="1" customHeight="1" outlineLevel="1" x14ac:dyDescent="0.2">
      <c r="A177" s="177">
        <v>174</v>
      </c>
      <c r="B177" s="323"/>
      <c r="C177" s="332"/>
      <c r="D177" s="332"/>
      <c r="E177" s="324"/>
      <c r="F177" s="325"/>
      <c r="G177" s="326"/>
      <c r="H177" s="327"/>
      <c r="I177" s="327"/>
      <c r="J177" s="328"/>
      <c r="K177" s="329">
        <f t="shared" si="35"/>
        <v>0</v>
      </c>
      <c r="L177" s="330">
        <f t="shared" si="36"/>
        <v>0</v>
      </c>
      <c r="M177" s="331">
        <f t="shared" si="37"/>
        <v>0</v>
      </c>
      <c r="N177" s="275" t="str">
        <f t="shared" si="38"/>
        <v/>
      </c>
      <c r="O177" s="271">
        <f t="shared" si="39"/>
        <v>0</v>
      </c>
      <c r="P177" s="270">
        <f t="shared" si="40"/>
        <v>0</v>
      </c>
      <c r="Q177" s="62">
        <f t="shared" si="41"/>
        <v>0</v>
      </c>
      <c r="R177" s="272" t="str">
        <f t="shared" si="42"/>
        <v/>
      </c>
      <c r="S177" s="267">
        <f t="shared" si="43"/>
        <v>0</v>
      </c>
      <c r="T177" s="101">
        <f t="shared" si="44"/>
        <v>0</v>
      </c>
      <c r="U177" s="122"/>
      <c r="V177" s="298"/>
      <c r="W177" s="131">
        <f t="shared" si="48"/>
        <v>0</v>
      </c>
      <c r="X177" s="62">
        <f t="shared" si="45"/>
        <v>0</v>
      </c>
      <c r="Y177" s="63" t="str">
        <f t="shared" si="33"/>
        <v/>
      </c>
      <c r="Z177" s="133">
        <f t="shared" si="46"/>
        <v>0</v>
      </c>
      <c r="AA177" s="139">
        <f t="shared" si="34"/>
        <v>0</v>
      </c>
      <c r="AB177" s="126"/>
      <c r="AC177" s="293"/>
      <c r="AD177" s="293"/>
      <c r="AF177" s="357">
        <f t="shared" si="47"/>
        <v>0</v>
      </c>
    </row>
    <row r="178" spans="1:32" s="22" customFormat="1" ht="24.75" hidden="1" customHeight="1" outlineLevel="1" x14ac:dyDescent="0.2">
      <c r="A178" s="177">
        <v>175</v>
      </c>
      <c r="B178" s="323"/>
      <c r="C178" s="332"/>
      <c r="D178" s="332"/>
      <c r="E178" s="324"/>
      <c r="F178" s="325"/>
      <c r="G178" s="326"/>
      <c r="H178" s="327"/>
      <c r="I178" s="327"/>
      <c r="J178" s="328"/>
      <c r="K178" s="329">
        <f t="shared" si="35"/>
        <v>0</v>
      </c>
      <c r="L178" s="330">
        <f t="shared" si="36"/>
        <v>0</v>
      </c>
      <c r="M178" s="331">
        <f t="shared" si="37"/>
        <v>0</v>
      </c>
      <c r="N178" s="275" t="str">
        <f t="shared" si="38"/>
        <v/>
      </c>
      <c r="O178" s="271">
        <f t="shared" si="39"/>
        <v>0</v>
      </c>
      <c r="P178" s="270">
        <f t="shared" si="40"/>
        <v>0</v>
      </c>
      <c r="Q178" s="62">
        <f t="shared" si="41"/>
        <v>0</v>
      </c>
      <c r="R178" s="272" t="str">
        <f t="shared" si="42"/>
        <v/>
      </c>
      <c r="S178" s="267">
        <f t="shared" si="43"/>
        <v>0</v>
      </c>
      <c r="T178" s="101">
        <f t="shared" si="44"/>
        <v>0</v>
      </c>
      <c r="U178" s="122"/>
      <c r="V178" s="298"/>
      <c r="W178" s="131">
        <f t="shared" si="48"/>
        <v>0</v>
      </c>
      <c r="X178" s="62">
        <f t="shared" si="45"/>
        <v>0</v>
      </c>
      <c r="Y178" s="63" t="str">
        <f t="shared" si="33"/>
        <v/>
      </c>
      <c r="Z178" s="133">
        <f t="shared" si="46"/>
        <v>0</v>
      </c>
      <c r="AA178" s="139">
        <f t="shared" si="34"/>
        <v>0</v>
      </c>
      <c r="AB178" s="126"/>
      <c r="AC178" s="293"/>
      <c r="AD178" s="293"/>
      <c r="AF178" s="357">
        <f t="shared" si="47"/>
        <v>0</v>
      </c>
    </row>
    <row r="179" spans="1:32" s="22" customFormat="1" ht="24.75" hidden="1" customHeight="1" outlineLevel="1" x14ac:dyDescent="0.2">
      <c r="A179" s="177">
        <v>176</v>
      </c>
      <c r="B179" s="323"/>
      <c r="C179" s="332"/>
      <c r="D179" s="332"/>
      <c r="E179" s="324"/>
      <c r="F179" s="325"/>
      <c r="G179" s="326"/>
      <c r="H179" s="327"/>
      <c r="I179" s="327"/>
      <c r="J179" s="328"/>
      <c r="K179" s="329">
        <f t="shared" si="35"/>
        <v>0</v>
      </c>
      <c r="L179" s="330">
        <f t="shared" si="36"/>
        <v>0</v>
      </c>
      <c r="M179" s="331">
        <f t="shared" si="37"/>
        <v>0</v>
      </c>
      <c r="N179" s="275" t="str">
        <f t="shared" si="38"/>
        <v/>
      </c>
      <c r="O179" s="271">
        <f t="shared" si="39"/>
        <v>0</v>
      </c>
      <c r="P179" s="270">
        <f t="shared" si="40"/>
        <v>0</v>
      </c>
      <c r="Q179" s="62">
        <f t="shared" si="41"/>
        <v>0</v>
      </c>
      <c r="R179" s="272" t="str">
        <f t="shared" si="42"/>
        <v/>
      </c>
      <c r="S179" s="267">
        <f t="shared" si="43"/>
        <v>0</v>
      </c>
      <c r="T179" s="101">
        <f t="shared" si="44"/>
        <v>0</v>
      </c>
      <c r="U179" s="122"/>
      <c r="V179" s="298"/>
      <c r="W179" s="131">
        <f t="shared" si="48"/>
        <v>0</v>
      </c>
      <c r="X179" s="62">
        <f t="shared" si="45"/>
        <v>0</v>
      </c>
      <c r="Y179" s="63" t="str">
        <f t="shared" si="33"/>
        <v/>
      </c>
      <c r="Z179" s="133">
        <f t="shared" si="46"/>
        <v>0</v>
      </c>
      <c r="AA179" s="139">
        <f t="shared" si="34"/>
        <v>0</v>
      </c>
      <c r="AB179" s="126"/>
      <c r="AC179" s="293"/>
      <c r="AD179" s="293"/>
      <c r="AF179" s="357">
        <f t="shared" si="47"/>
        <v>0</v>
      </c>
    </row>
    <row r="180" spans="1:32" s="22" customFormat="1" ht="24.75" hidden="1" customHeight="1" outlineLevel="1" x14ac:dyDescent="0.2">
      <c r="A180" s="177">
        <v>177</v>
      </c>
      <c r="B180" s="323"/>
      <c r="C180" s="332"/>
      <c r="D180" s="332"/>
      <c r="E180" s="324"/>
      <c r="F180" s="325"/>
      <c r="G180" s="326"/>
      <c r="H180" s="327"/>
      <c r="I180" s="327"/>
      <c r="J180" s="328"/>
      <c r="K180" s="329">
        <f t="shared" si="35"/>
        <v>0</v>
      </c>
      <c r="L180" s="330">
        <f t="shared" si="36"/>
        <v>0</v>
      </c>
      <c r="M180" s="331">
        <f t="shared" si="37"/>
        <v>0</v>
      </c>
      <c r="N180" s="275" t="str">
        <f t="shared" si="38"/>
        <v/>
      </c>
      <c r="O180" s="271">
        <f t="shared" si="39"/>
        <v>0</v>
      </c>
      <c r="P180" s="270">
        <f t="shared" si="40"/>
        <v>0</v>
      </c>
      <c r="Q180" s="62">
        <f t="shared" si="41"/>
        <v>0</v>
      </c>
      <c r="R180" s="272" t="str">
        <f t="shared" si="42"/>
        <v/>
      </c>
      <c r="S180" s="267">
        <f t="shared" si="43"/>
        <v>0</v>
      </c>
      <c r="T180" s="101">
        <f t="shared" si="44"/>
        <v>0</v>
      </c>
      <c r="U180" s="122"/>
      <c r="V180" s="298"/>
      <c r="W180" s="131">
        <f t="shared" si="48"/>
        <v>0</v>
      </c>
      <c r="X180" s="62">
        <f t="shared" si="45"/>
        <v>0</v>
      </c>
      <c r="Y180" s="63" t="str">
        <f t="shared" si="33"/>
        <v/>
      </c>
      <c r="Z180" s="133">
        <f t="shared" si="46"/>
        <v>0</v>
      </c>
      <c r="AA180" s="139">
        <f t="shared" si="34"/>
        <v>0</v>
      </c>
      <c r="AB180" s="126"/>
      <c r="AC180" s="293"/>
      <c r="AD180" s="293"/>
      <c r="AF180" s="357">
        <f t="shared" si="47"/>
        <v>0</v>
      </c>
    </row>
    <row r="181" spans="1:32" s="22" customFormat="1" ht="24.75" hidden="1" customHeight="1" outlineLevel="1" x14ac:dyDescent="0.2">
      <c r="A181" s="177">
        <v>178</v>
      </c>
      <c r="B181" s="323"/>
      <c r="C181" s="332"/>
      <c r="D181" s="332"/>
      <c r="E181" s="324"/>
      <c r="F181" s="325"/>
      <c r="G181" s="326"/>
      <c r="H181" s="327"/>
      <c r="I181" s="327"/>
      <c r="J181" s="328"/>
      <c r="K181" s="329">
        <f t="shared" si="35"/>
        <v>0</v>
      </c>
      <c r="L181" s="330">
        <f t="shared" si="36"/>
        <v>0</v>
      </c>
      <c r="M181" s="331">
        <f t="shared" si="37"/>
        <v>0</v>
      </c>
      <c r="N181" s="275" t="str">
        <f t="shared" si="38"/>
        <v/>
      </c>
      <c r="O181" s="271">
        <f t="shared" si="39"/>
        <v>0</v>
      </c>
      <c r="P181" s="270">
        <f t="shared" si="40"/>
        <v>0</v>
      </c>
      <c r="Q181" s="62">
        <f t="shared" si="41"/>
        <v>0</v>
      </c>
      <c r="R181" s="272" t="str">
        <f t="shared" si="42"/>
        <v/>
      </c>
      <c r="S181" s="267">
        <f t="shared" si="43"/>
        <v>0</v>
      </c>
      <c r="T181" s="101">
        <f t="shared" si="44"/>
        <v>0</v>
      </c>
      <c r="U181" s="122"/>
      <c r="V181" s="298"/>
      <c r="W181" s="131">
        <f t="shared" si="48"/>
        <v>0</v>
      </c>
      <c r="X181" s="62">
        <f t="shared" si="45"/>
        <v>0</v>
      </c>
      <c r="Y181" s="63" t="str">
        <f t="shared" si="33"/>
        <v/>
      </c>
      <c r="Z181" s="133">
        <f t="shared" si="46"/>
        <v>0</v>
      </c>
      <c r="AA181" s="139">
        <f t="shared" si="34"/>
        <v>0</v>
      </c>
      <c r="AB181" s="126"/>
      <c r="AC181" s="293"/>
      <c r="AD181" s="293"/>
      <c r="AF181" s="357">
        <f t="shared" si="47"/>
        <v>0</v>
      </c>
    </row>
    <row r="182" spans="1:32" s="22" customFormat="1" ht="24.75" hidden="1" customHeight="1" outlineLevel="1" x14ac:dyDescent="0.2">
      <c r="A182" s="177">
        <v>179</v>
      </c>
      <c r="B182" s="323"/>
      <c r="C182" s="332"/>
      <c r="D182" s="332"/>
      <c r="E182" s="324"/>
      <c r="F182" s="325"/>
      <c r="G182" s="326"/>
      <c r="H182" s="327"/>
      <c r="I182" s="327"/>
      <c r="J182" s="328"/>
      <c r="K182" s="329">
        <f t="shared" si="35"/>
        <v>0</v>
      </c>
      <c r="L182" s="330">
        <f t="shared" si="36"/>
        <v>0</v>
      </c>
      <c r="M182" s="331">
        <f t="shared" si="37"/>
        <v>0</v>
      </c>
      <c r="N182" s="275" t="str">
        <f t="shared" si="38"/>
        <v/>
      </c>
      <c r="O182" s="271">
        <f t="shared" si="39"/>
        <v>0</v>
      </c>
      <c r="P182" s="270">
        <f t="shared" si="40"/>
        <v>0</v>
      </c>
      <c r="Q182" s="62">
        <f t="shared" si="41"/>
        <v>0</v>
      </c>
      <c r="R182" s="272" t="str">
        <f t="shared" si="42"/>
        <v/>
      </c>
      <c r="S182" s="267">
        <f t="shared" si="43"/>
        <v>0</v>
      </c>
      <c r="T182" s="101">
        <f t="shared" si="44"/>
        <v>0</v>
      </c>
      <c r="U182" s="122"/>
      <c r="V182" s="298"/>
      <c r="W182" s="131">
        <f t="shared" si="48"/>
        <v>0</v>
      </c>
      <c r="X182" s="62">
        <f t="shared" si="45"/>
        <v>0</v>
      </c>
      <c r="Y182" s="63" t="str">
        <f t="shared" si="33"/>
        <v/>
      </c>
      <c r="Z182" s="133">
        <f t="shared" si="46"/>
        <v>0</v>
      </c>
      <c r="AA182" s="139">
        <f t="shared" si="34"/>
        <v>0</v>
      </c>
      <c r="AB182" s="126"/>
      <c r="AC182" s="293"/>
      <c r="AD182" s="293"/>
      <c r="AF182" s="357">
        <f t="shared" si="47"/>
        <v>0</v>
      </c>
    </row>
    <row r="183" spans="1:32" s="22" customFormat="1" ht="24.75" hidden="1" customHeight="1" outlineLevel="1" x14ac:dyDescent="0.2">
      <c r="A183" s="177">
        <v>180</v>
      </c>
      <c r="B183" s="323"/>
      <c r="C183" s="332"/>
      <c r="D183" s="332"/>
      <c r="E183" s="324"/>
      <c r="F183" s="325"/>
      <c r="G183" s="326"/>
      <c r="H183" s="327"/>
      <c r="I183" s="327"/>
      <c r="J183" s="328"/>
      <c r="K183" s="329">
        <f t="shared" si="35"/>
        <v>0</v>
      </c>
      <c r="L183" s="330">
        <f t="shared" si="36"/>
        <v>0</v>
      </c>
      <c r="M183" s="331">
        <f t="shared" si="37"/>
        <v>0</v>
      </c>
      <c r="N183" s="275" t="str">
        <f t="shared" si="38"/>
        <v/>
      </c>
      <c r="O183" s="271">
        <f t="shared" si="39"/>
        <v>0</v>
      </c>
      <c r="P183" s="270">
        <f t="shared" si="40"/>
        <v>0</v>
      </c>
      <c r="Q183" s="62">
        <f t="shared" si="41"/>
        <v>0</v>
      </c>
      <c r="R183" s="272" t="str">
        <f t="shared" si="42"/>
        <v/>
      </c>
      <c r="S183" s="267">
        <f t="shared" si="43"/>
        <v>0</v>
      </c>
      <c r="T183" s="101">
        <f t="shared" si="44"/>
        <v>0</v>
      </c>
      <c r="U183" s="122"/>
      <c r="V183" s="298"/>
      <c r="W183" s="131">
        <f t="shared" si="48"/>
        <v>0</v>
      </c>
      <c r="X183" s="62">
        <f t="shared" si="45"/>
        <v>0</v>
      </c>
      <c r="Y183" s="63" t="str">
        <f t="shared" si="33"/>
        <v/>
      </c>
      <c r="Z183" s="133">
        <f t="shared" si="46"/>
        <v>0</v>
      </c>
      <c r="AA183" s="139">
        <f t="shared" si="34"/>
        <v>0</v>
      </c>
      <c r="AB183" s="126"/>
      <c r="AC183" s="293"/>
      <c r="AD183" s="293"/>
      <c r="AF183" s="357">
        <f t="shared" si="47"/>
        <v>0</v>
      </c>
    </row>
    <row r="184" spans="1:32" s="22" customFormat="1" ht="24.75" hidden="1" customHeight="1" outlineLevel="1" x14ac:dyDescent="0.2">
      <c r="A184" s="177">
        <v>181</v>
      </c>
      <c r="B184" s="323"/>
      <c r="C184" s="332"/>
      <c r="D184" s="332"/>
      <c r="E184" s="324"/>
      <c r="F184" s="325"/>
      <c r="G184" s="326"/>
      <c r="H184" s="327"/>
      <c r="I184" s="327"/>
      <c r="J184" s="328"/>
      <c r="K184" s="329">
        <f t="shared" si="35"/>
        <v>0</v>
      </c>
      <c r="L184" s="330">
        <f t="shared" si="36"/>
        <v>0</v>
      </c>
      <c r="M184" s="331">
        <f t="shared" si="37"/>
        <v>0</v>
      </c>
      <c r="N184" s="275" t="str">
        <f t="shared" si="38"/>
        <v/>
      </c>
      <c r="O184" s="271">
        <f t="shared" si="39"/>
        <v>0</v>
      </c>
      <c r="P184" s="270">
        <f t="shared" si="40"/>
        <v>0</v>
      </c>
      <c r="Q184" s="62">
        <f t="shared" si="41"/>
        <v>0</v>
      </c>
      <c r="R184" s="272" t="str">
        <f t="shared" si="42"/>
        <v/>
      </c>
      <c r="S184" s="267">
        <f t="shared" si="43"/>
        <v>0</v>
      </c>
      <c r="T184" s="101">
        <f t="shared" si="44"/>
        <v>0</v>
      </c>
      <c r="U184" s="122"/>
      <c r="V184" s="298"/>
      <c r="W184" s="131">
        <f t="shared" si="48"/>
        <v>0</v>
      </c>
      <c r="X184" s="62">
        <f t="shared" si="45"/>
        <v>0</v>
      </c>
      <c r="Y184" s="63" t="str">
        <f t="shared" si="33"/>
        <v/>
      </c>
      <c r="Z184" s="133">
        <f t="shared" si="46"/>
        <v>0</v>
      </c>
      <c r="AA184" s="139">
        <f t="shared" si="34"/>
        <v>0</v>
      </c>
      <c r="AB184" s="126"/>
      <c r="AC184" s="293"/>
      <c r="AD184" s="293"/>
      <c r="AF184" s="357">
        <f t="shared" si="47"/>
        <v>0</v>
      </c>
    </row>
    <row r="185" spans="1:32" s="22" customFormat="1" ht="24.75" hidden="1" customHeight="1" outlineLevel="1" x14ac:dyDescent="0.2">
      <c r="A185" s="177">
        <v>182</v>
      </c>
      <c r="B185" s="323"/>
      <c r="C185" s="332"/>
      <c r="D185" s="332"/>
      <c r="E185" s="324"/>
      <c r="F185" s="325"/>
      <c r="G185" s="326"/>
      <c r="H185" s="327"/>
      <c r="I185" s="327"/>
      <c r="J185" s="328"/>
      <c r="K185" s="329">
        <f t="shared" si="35"/>
        <v>0</v>
      </c>
      <c r="L185" s="330">
        <f t="shared" si="36"/>
        <v>0</v>
      </c>
      <c r="M185" s="331">
        <f t="shared" si="37"/>
        <v>0</v>
      </c>
      <c r="N185" s="275" t="str">
        <f t="shared" si="38"/>
        <v/>
      </c>
      <c r="O185" s="271">
        <f t="shared" si="39"/>
        <v>0</v>
      </c>
      <c r="P185" s="270">
        <f t="shared" si="40"/>
        <v>0</v>
      </c>
      <c r="Q185" s="62">
        <f t="shared" si="41"/>
        <v>0</v>
      </c>
      <c r="R185" s="272" t="str">
        <f t="shared" si="42"/>
        <v/>
      </c>
      <c r="S185" s="267">
        <f t="shared" si="43"/>
        <v>0</v>
      </c>
      <c r="T185" s="101">
        <f t="shared" si="44"/>
        <v>0</v>
      </c>
      <c r="U185" s="122"/>
      <c r="V185" s="298"/>
      <c r="W185" s="131">
        <f t="shared" si="48"/>
        <v>0</v>
      </c>
      <c r="X185" s="62">
        <f t="shared" si="45"/>
        <v>0</v>
      </c>
      <c r="Y185" s="63" t="str">
        <f t="shared" si="33"/>
        <v/>
      </c>
      <c r="Z185" s="133">
        <f t="shared" si="46"/>
        <v>0</v>
      </c>
      <c r="AA185" s="139">
        <f t="shared" si="34"/>
        <v>0</v>
      </c>
      <c r="AB185" s="126"/>
      <c r="AC185" s="293"/>
      <c r="AD185" s="293"/>
      <c r="AF185" s="357">
        <f t="shared" si="47"/>
        <v>0</v>
      </c>
    </row>
    <row r="186" spans="1:32" s="22" customFormat="1" ht="24.75" hidden="1" customHeight="1" outlineLevel="1" x14ac:dyDescent="0.2">
      <c r="A186" s="177">
        <v>183</v>
      </c>
      <c r="B186" s="323"/>
      <c r="C186" s="332"/>
      <c r="D186" s="332"/>
      <c r="E186" s="324"/>
      <c r="F186" s="325"/>
      <c r="G186" s="326"/>
      <c r="H186" s="327"/>
      <c r="I186" s="327"/>
      <c r="J186" s="328"/>
      <c r="K186" s="329">
        <f t="shared" si="35"/>
        <v>0</v>
      </c>
      <c r="L186" s="330">
        <f t="shared" si="36"/>
        <v>0</v>
      </c>
      <c r="M186" s="331">
        <f t="shared" si="37"/>
        <v>0</v>
      </c>
      <c r="N186" s="275" t="str">
        <f t="shared" si="38"/>
        <v/>
      </c>
      <c r="O186" s="271">
        <f t="shared" si="39"/>
        <v>0</v>
      </c>
      <c r="P186" s="270">
        <f t="shared" si="40"/>
        <v>0</v>
      </c>
      <c r="Q186" s="62">
        <f t="shared" si="41"/>
        <v>0</v>
      </c>
      <c r="R186" s="272" t="str">
        <f t="shared" si="42"/>
        <v/>
      </c>
      <c r="S186" s="267">
        <f t="shared" si="43"/>
        <v>0</v>
      </c>
      <c r="T186" s="101">
        <f t="shared" si="44"/>
        <v>0</v>
      </c>
      <c r="U186" s="122"/>
      <c r="V186" s="298"/>
      <c r="W186" s="131">
        <f t="shared" si="48"/>
        <v>0</v>
      </c>
      <c r="X186" s="62">
        <f t="shared" si="45"/>
        <v>0</v>
      </c>
      <c r="Y186" s="63" t="str">
        <f t="shared" si="33"/>
        <v/>
      </c>
      <c r="Z186" s="133">
        <f t="shared" si="46"/>
        <v>0</v>
      </c>
      <c r="AA186" s="139">
        <f t="shared" si="34"/>
        <v>0</v>
      </c>
      <c r="AB186" s="126"/>
      <c r="AC186" s="293"/>
      <c r="AD186" s="293"/>
      <c r="AF186" s="357">
        <f t="shared" si="47"/>
        <v>0</v>
      </c>
    </row>
    <row r="187" spans="1:32" s="22" customFormat="1" ht="24.75" hidden="1" customHeight="1" outlineLevel="1" x14ac:dyDescent="0.2">
      <c r="A187" s="177">
        <v>184</v>
      </c>
      <c r="B187" s="323"/>
      <c r="C187" s="332"/>
      <c r="D187" s="332"/>
      <c r="E187" s="324"/>
      <c r="F187" s="325"/>
      <c r="G187" s="326"/>
      <c r="H187" s="327"/>
      <c r="I187" s="327"/>
      <c r="J187" s="328"/>
      <c r="K187" s="329">
        <f t="shared" si="35"/>
        <v>0</v>
      </c>
      <c r="L187" s="330">
        <f t="shared" si="36"/>
        <v>0</v>
      </c>
      <c r="M187" s="331">
        <f t="shared" si="37"/>
        <v>0</v>
      </c>
      <c r="N187" s="275" t="str">
        <f t="shared" si="38"/>
        <v/>
      </c>
      <c r="O187" s="271">
        <f t="shared" si="39"/>
        <v>0</v>
      </c>
      <c r="P187" s="270">
        <f t="shared" si="40"/>
        <v>0</v>
      </c>
      <c r="Q187" s="62">
        <f t="shared" si="41"/>
        <v>0</v>
      </c>
      <c r="R187" s="272" t="str">
        <f t="shared" si="42"/>
        <v/>
      </c>
      <c r="S187" s="267">
        <f t="shared" si="43"/>
        <v>0</v>
      </c>
      <c r="T187" s="101">
        <f t="shared" si="44"/>
        <v>0</v>
      </c>
      <c r="U187" s="122"/>
      <c r="V187" s="298"/>
      <c r="W187" s="131">
        <f t="shared" si="48"/>
        <v>0</v>
      </c>
      <c r="X187" s="62">
        <f t="shared" si="45"/>
        <v>0</v>
      </c>
      <c r="Y187" s="63" t="str">
        <f t="shared" si="33"/>
        <v/>
      </c>
      <c r="Z187" s="133">
        <f t="shared" si="46"/>
        <v>0</v>
      </c>
      <c r="AA187" s="139">
        <f t="shared" si="34"/>
        <v>0</v>
      </c>
      <c r="AB187" s="126"/>
      <c r="AC187" s="293"/>
      <c r="AD187" s="293"/>
      <c r="AF187" s="357">
        <f t="shared" si="47"/>
        <v>0</v>
      </c>
    </row>
    <row r="188" spans="1:32" s="22" customFormat="1" ht="24.75" hidden="1" customHeight="1" outlineLevel="1" x14ac:dyDescent="0.2">
      <c r="A188" s="177">
        <v>185</v>
      </c>
      <c r="B188" s="323"/>
      <c r="C188" s="332"/>
      <c r="D188" s="332"/>
      <c r="E188" s="324"/>
      <c r="F188" s="325"/>
      <c r="G188" s="326"/>
      <c r="H188" s="327"/>
      <c r="I188" s="327"/>
      <c r="J188" s="328"/>
      <c r="K188" s="329">
        <f t="shared" si="35"/>
        <v>0</v>
      </c>
      <c r="L188" s="330">
        <f t="shared" si="36"/>
        <v>0</v>
      </c>
      <c r="M188" s="331">
        <f t="shared" si="37"/>
        <v>0</v>
      </c>
      <c r="N188" s="275" t="str">
        <f t="shared" si="38"/>
        <v/>
      </c>
      <c r="O188" s="271">
        <f t="shared" si="39"/>
        <v>0</v>
      </c>
      <c r="P188" s="270">
        <f t="shared" si="40"/>
        <v>0</v>
      </c>
      <c r="Q188" s="62">
        <f t="shared" si="41"/>
        <v>0</v>
      </c>
      <c r="R188" s="272" t="str">
        <f t="shared" si="42"/>
        <v/>
      </c>
      <c r="S188" s="267">
        <f t="shared" si="43"/>
        <v>0</v>
      </c>
      <c r="T188" s="101">
        <f t="shared" si="44"/>
        <v>0</v>
      </c>
      <c r="U188" s="122"/>
      <c r="V188" s="298"/>
      <c r="W188" s="131">
        <f t="shared" si="48"/>
        <v>0</v>
      </c>
      <c r="X188" s="62">
        <f t="shared" si="45"/>
        <v>0</v>
      </c>
      <c r="Y188" s="63" t="str">
        <f t="shared" si="33"/>
        <v/>
      </c>
      <c r="Z188" s="133">
        <f t="shared" si="46"/>
        <v>0</v>
      </c>
      <c r="AA188" s="139">
        <f t="shared" si="34"/>
        <v>0</v>
      </c>
      <c r="AB188" s="126"/>
      <c r="AC188" s="293"/>
      <c r="AD188" s="293"/>
      <c r="AF188" s="357">
        <f t="shared" si="47"/>
        <v>0</v>
      </c>
    </row>
    <row r="189" spans="1:32" s="22" customFormat="1" ht="24.75" hidden="1" customHeight="1" outlineLevel="1" x14ac:dyDescent="0.2">
      <c r="A189" s="177">
        <v>186</v>
      </c>
      <c r="B189" s="323"/>
      <c r="C189" s="332"/>
      <c r="D189" s="332"/>
      <c r="E189" s="324"/>
      <c r="F189" s="325"/>
      <c r="G189" s="326"/>
      <c r="H189" s="327"/>
      <c r="I189" s="327"/>
      <c r="J189" s="328"/>
      <c r="K189" s="329">
        <f t="shared" si="35"/>
        <v>0</v>
      </c>
      <c r="L189" s="330">
        <f t="shared" si="36"/>
        <v>0</v>
      </c>
      <c r="M189" s="331">
        <f t="shared" si="37"/>
        <v>0</v>
      </c>
      <c r="N189" s="275" t="str">
        <f t="shared" si="38"/>
        <v/>
      </c>
      <c r="O189" s="271">
        <f t="shared" si="39"/>
        <v>0</v>
      </c>
      <c r="P189" s="270">
        <f t="shared" si="40"/>
        <v>0</v>
      </c>
      <c r="Q189" s="62">
        <f t="shared" si="41"/>
        <v>0</v>
      </c>
      <c r="R189" s="272" t="str">
        <f t="shared" si="42"/>
        <v/>
      </c>
      <c r="S189" s="267">
        <f t="shared" si="43"/>
        <v>0</v>
      </c>
      <c r="T189" s="101">
        <f t="shared" si="44"/>
        <v>0</v>
      </c>
      <c r="U189" s="122"/>
      <c r="V189" s="298"/>
      <c r="W189" s="131">
        <f t="shared" si="48"/>
        <v>0</v>
      </c>
      <c r="X189" s="62">
        <f t="shared" si="45"/>
        <v>0</v>
      </c>
      <c r="Y189" s="63" t="str">
        <f t="shared" si="33"/>
        <v/>
      </c>
      <c r="Z189" s="133">
        <f t="shared" si="46"/>
        <v>0</v>
      </c>
      <c r="AA189" s="139">
        <f t="shared" si="34"/>
        <v>0</v>
      </c>
      <c r="AB189" s="126"/>
      <c r="AC189" s="293"/>
      <c r="AD189" s="293"/>
      <c r="AF189" s="357">
        <f t="shared" si="47"/>
        <v>0</v>
      </c>
    </row>
    <row r="190" spans="1:32" s="22" customFormat="1" ht="24.75" hidden="1" customHeight="1" outlineLevel="1" x14ac:dyDescent="0.2">
      <c r="A190" s="177">
        <v>187</v>
      </c>
      <c r="B190" s="323"/>
      <c r="C190" s="332"/>
      <c r="D190" s="332"/>
      <c r="E190" s="324"/>
      <c r="F190" s="325"/>
      <c r="G190" s="326"/>
      <c r="H190" s="327"/>
      <c r="I190" s="327"/>
      <c r="J190" s="328"/>
      <c r="K190" s="329">
        <f t="shared" si="35"/>
        <v>0</v>
      </c>
      <c r="L190" s="330">
        <f t="shared" si="36"/>
        <v>0</v>
      </c>
      <c r="M190" s="331">
        <f t="shared" si="37"/>
        <v>0</v>
      </c>
      <c r="N190" s="275" t="str">
        <f t="shared" si="38"/>
        <v/>
      </c>
      <c r="O190" s="271">
        <f t="shared" si="39"/>
        <v>0</v>
      </c>
      <c r="P190" s="270">
        <f t="shared" si="40"/>
        <v>0</v>
      </c>
      <c r="Q190" s="62">
        <f t="shared" si="41"/>
        <v>0</v>
      </c>
      <c r="R190" s="272" t="str">
        <f t="shared" si="42"/>
        <v/>
      </c>
      <c r="S190" s="267">
        <f t="shared" si="43"/>
        <v>0</v>
      </c>
      <c r="T190" s="101">
        <f t="shared" si="44"/>
        <v>0</v>
      </c>
      <c r="U190" s="122"/>
      <c r="V190" s="298"/>
      <c r="W190" s="131">
        <f t="shared" si="48"/>
        <v>0</v>
      </c>
      <c r="X190" s="62">
        <f t="shared" si="45"/>
        <v>0</v>
      </c>
      <c r="Y190" s="63" t="str">
        <f t="shared" si="33"/>
        <v/>
      </c>
      <c r="Z190" s="133">
        <f t="shared" si="46"/>
        <v>0</v>
      </c>
      <c r="AA190" s="139">
        <f t="shared" si="34"/>
        <v>0</v>
      </c>
      <c r="AB190" s="126"/>
      <c r="AC190" s="293"/>
      <c r="AD190" s="293"/>
      <c r="AF190" s="357">
        <f t="shared" si="47"/>
        <v>0</v>
      </c>
    </row>
    <row r="191" spans="1:32" s="22" customFormat="1" ht="24.75" hidden="1" customHeight="1" outlineLevel="1" x14ac:dyDescent="0.2">
      <c r="A191" s="177">
        <v>188</v>
      </c>
      <c r="B191" s="323"/>
      <c r="C191" s="332"/>
      <c r="D191" s="332"/>
      <c r="E191" s="324"/>
      <c r="F191" s="325"/>
      <c r="G191" s="326"/>
      <c r="H191" s="327"/>
      <c r="I191" s="327"/>
      <c r="J191" s="328"/>
      <c r="K191" s="329">
        <f t="shared" si="35"/>
        <v>0</v>
      </c>
      <c r="L191" s="330">
        <f t="shared" si="36"/>
        <v>0</v>
      </c>
      <c r="M191" s="331">
        <f t="shared" si="37"/>
        <v>0</v>
      </c>
      <c r="N191" s="275" t="str">
        <f t="shared" si="38"/>
        <v/>
      </c>
      <c r="O191" s="271">
        <f t="shared" si="39"/>
        <v>0</v>
      </c>
      <c r="P191" s="270">
        <f t="shared" si="40"/>
        <v>0</v>
      </c>
      <c r="Q191" s="62">
        <f t="shared" si="41"/>
        <v>0</v>
      </c>
      <c r="R191" s="272" t="str">
        <f t="shared" si="42"/>
        <v/>
      </c>
      <c r="S191" s="267">
        <f t="shared" si="43"/>
        <v>0</v>
      </c>
      <c r="T191" s="101">
        <f t="shared" si="44"/>
        <v>0</v>
      </c>
      <c r="U191" s="122"/>
      <c r="V191" s="298"/>
      <c r="W191" s="131">
        <f t="shared" si="48"/>
        <v>0</v>
      </c>
      <c r="X191" s="62">
        <f t="shared" si="45"/>
        <v>0</v>
      </c>
      <c r="Y191" s="63" t="str">
        <f t="shared" si="33"/>
        <v/>
      </c>
      <c r="Z191" s="133">
        <f t="shared" si="46"/>
        <v>0</v>
      </c>
      <c r="AA191" s="139">
        <f t="shared" si="34"/>
        <v>0</v>
      </c>
      <c r="AB191" s="126"/>
      <c r="AC191" s="293"/>
      <c r="AD191" s="293"/>
      <c r="AF191" s="357">
        <f t="shared" si="47"/>
        <v>0</v>
      </c>
    </row>
    <row r="192" spans="1:32" s="22" customFormat="1" ht="24.75" hidden="1" customHeight="1" outlineLevel="1" x14ac:dyDescent="0.2">
      <c r="A192" s="177">
        <v>189</v>
      </c>
      <c r="B192" s="323"/>
      <c r="C192" s="332"/>
      <c r="D192" s="332"/>
      <c r="E192" s="324"/>
      <c r="F192" s="325"/>
      <c r="G192" s="326"/>
      <c r="H192" s="327"/>
      <c r="I192" s="327"/>
      <c r="J192" s="328"/>
      <c r="K192" s="329">
        <f t="shared" si="35"/>
        <v>0</v>
      </c>
      <c r="L192" s="330">
        <f t="shared" si="36"/>
        <v>0</v>
      </c>
      <c r="M192" s="331">
        <f t="shared" si="37"/>
        <v>0</v>
      </c>
      <c r="N192" s="275" t="str">
        <f t="shared" si="38"/>
        <v/>
      </c>
      <c r="O192" s="271">
        <f t="shared" si="39"/>
        <v>0</v>
      </c>
      <c r="P192" s="270">
        <f t="shared" si="40"/>
        <v>0</v>
      </c>
      <c r="Q192" s="62">
        <f t="shared" si="41"/>
        <v>0</v>
      </c>
      <c r="R192" s="272" t="str">
        <f t="shared" si="42"/>
        <v/>
      </c>
      <c r="S192" s="267">
        <f t="shared" si="43"/>
        <v>0</v>
      </c>
      <c r="T192" s="101">
        <f t="shared" si="44"/>
        <v>0</v>
      </c>
      <c r="U192" s="122"/>
      <c r="V192" s="298"/>
      <c r="W192" s="131">
        <f t="shared" si="48"/>
        <v>0</v>
      </c>
      <c r="X192" s="62">
        <f t="shared" si="45"/>
        <v>0</v>
      </c>
      <c r="Y192" s="63" t="str">
        <f t="shared" si="33"/>
        <v/>
      </c>
      <c r="Z192" s="133">
        <f t="shared" si="46"/>
        <v>0</v>
      </c>
      <c r="AA192" s="139">
        <f t="shared" si="34"/>
        <v>0</v>
      </c>
      <c r="AB192" s="126"/>
      <c r="AC192" s="293"/>
      <c r="AD192" s="293"/>
      <c r="AF192" s="357">
        <f t="shared" si="47"/>
        <v>0</v>
      </c>
    </row>
    <row r="193" spans="1:32" s="22" customFormat="1" ht="24.75" hidden="1" customHeight="1" outlineLevel="1" x14ac:dyDescent="0.2">
      <c r="A193" s="177">
        <v>190</v>
      </c>
      <c r="B193" s="323"/>
      <c r="C193" s="332"/>
      <c r="D193" s="332"/>
      <c r="E193" s="324"/>
      <c r="F193" s="325"/>
      <c r="G193" s="326"/>
      <c r="H193" s="327"/>
      <c r="I193" s="327"/>
      <c r="J193" s="328"/>
      <c r="K193" s="329">
        <f t="shared" si="35"/>
        <v>0</v>
      </c>
      <c r="L193" s="330">
        <f t="shared" si="36"/>
        <v>0</v>
      </c>
      <c r="M193" s="331">
        <f t="shared" si="37"/>
        <v>0</v>
      </c>
      <c r="N193" s="275" t="str">
        <f t="shared" si="38"/>
        <v/>
      </c>
      <c r="O193" s="271">
        <f t="shared" si="39"/>
        <v>0</v>
      </c>
      <c r="P193" s="270">
        <f t="shared" si="40"/>
        <v>0</v>
      </c>
      <c r="Q193" s="62">
        <f t="shared" si="41"/>
        <v>0</v>
      </c>
      <c r="R193" s="272" t="str">
        <f t="shared" si="42"/>
        <v/>
      </c>
      <c r="S193" s="267">
        <f t="shared" si="43"/>
        <v>0</v>
      </c>
      <c r="T193" s="101">
        <f t="shared" si="44"/>
        <v>0</v>
      </c>
      <c r="U193" s="122"/>
      <c r="V193" s="298"/>
      <c r="W193" s="131">
        <f t="shared" si="48"/>
        <v>0</v>
      </c>
      <c r="X193" s="62">
        <f t="shared" si="45"/>
        <v>0</v>
      </c>
      <c r="Y193" s="63" t="str">
        <f t="shared" si="33"/>
        <v/>
      </c>
      <c r="Z193" s="133">
        <f t="shared" si="46"/>
        <v>0</v>
      </c>
      <c r="AA193" s="139">
        <f t="shared" si="34"/>
        <v>0</v>
      </c>
      <c r="AB193" s="126"/>
      <c r="AC193" s="293"/>
      <c r="AD193" s="293"/>
      <c r="AF193" s="357">
        <f t="shared" si="47"/>
        <v>0</v>
      </c>
    </row>
    <row r="194" spans="1:32" s="22" customFormat="1" ht="24.75" hidden="1" customHeight="1" outlineLevel="1" x14ac:dyDescent="0.2">
      <c r="A194" s="177">
        <v>191</v>
      </c>
      <c r="B194" s="323"/>
      <c r="C194" s="332"/>
      <c r="D194" s="332"/>
      <c r="E194" s="324"/>
      <c r="F194" s="325"/>
      <c r="G194" s="326"/>
      <c r="H194" s="327"/>
      <c r="I194" s="327"/>
      <c r="J194" s="328"/>
      <c r="K194" s="329">
        <f t="shared" si="35"/>
        <v>0</v>
      </c>
      <c r="L194" s="330">
        <f t="shared" si="36"/>
        <v>0</v>
      </c>
      <c r="M194" s="331">
        <f t="shared" si="37"/>
        <v>0</v>
      </c>
      <c r="N194" s="275" t="str">
        <f t="shared" si="38"/>
        <v/>
      </c>
      <c r="O194" s="271">
        <f t="shared" si="39"/>
        <v>0</v>
      </c>
      <c r="P194" s="270">
        <f t="shared" si="40"/>
        <v>0</v>
      </c>
      <c r="Q194" s="62">
        <f t="shared" si="41"/>
        <v>0</v>
      </c>
      <c r="R194" s="272" t="str">
        <f t="shared" si="42"/>
        <v/>
      </c>
      <c r="S194" s="267">
        <f t="shared" si="43"/>
        <v>0</v>
      </c>
      <c r="T194" s="101">
        <f t="shared" si="44"/>
        <v>0</v>
      </c>
      <c r="U194" s="122"/>
      <c r="V194" s="298"/>
      <c r="W194" s="131">
        <f t="shared" si="48"/>
        <v>0</v>
      </c>
      <c r="X194" s="62">
        <f t="shared" si="45"/>
        <v>0</v>
      </c>
      <c r="Y194" s="63" t="str">
        <f t="shared" si="33"/>
        <v/>
      </c>
      <c r="Z194" s="133">
        <f t="shared" si="46"/>
        <v>0</v>
      </c>
      <c r="AA194" s="139">
        <f t="shared" si="34"/>
        <v>0</v>
      </c>
      <c r="AB194" s="126"/>
      <c r="AC194" s="293"/>
      <c r="AD194" s="293"/>
      <c r="AF194" s="357">
        <f t="shared" si="47"/>
        <v>0</v>
      </c>
    </row>
    <row r="195" spans="1:32" s="22" customFormat="1" ht="24.75" hidden="1" customHeight="1" outlineLevel="1" x14ac:dyDescent="0.2">
      <c r="A195" s="177">
        <v>192</v>
      </c>
      <c r="B195" s="323"/>
      <c r="C195" s="332"/>
      <c r="D195" s="332"/>
      <c r="E195" s="324"/>
      <c r="F195" s="325"/>
      <c r="G195" s="326"/>
      <c r="H195" s="327"/>
      <c r="I195" s="327"/>
      <c r="J195" s="328"/>
      <c r="K195" s="329">
        <f t="shared" si="35"/>
        <v>0</v>
      </c>
      <c r="L195" s="330">
        <f t="shared" si="36"/>
        <v>0</v>
      </c>
      <c r="M195" s="331">
        <f t="shared" si="37"/>
        <v>0</v>
      </c>
      <c r="N195" s="275" t="str">
        <f t="shared" si="38"/>
        <v/>
      </c>
      <c r="O195" s="271">
        <f t="shared" si="39"/>
        <v>0</v>
      </c>
      <c r="P195" s="270">
        <f t="shared" si="40"/>
        <v>0</v>
      </c>
      <c r="Q195" s="62">
        <f t="shared" si="41"/>
        <v>0</v>
      </c>
      <c r="R195" s="272" t="str">
        <f t="shared" si="42"/>
        <v/>
      </c>
      <c r="S195" s="267">
        <f t="shared" si="43"/>
        <v>0</v>
      </c>
      <c r="T195" s="101">
        <f t="shared" si="44"/>
        <v>0</v>
      </c>
      <c r="U195" s="122"/>
      <c r="V195" s="298"/>
      <c r="W195" s="131">
        <f t="shared" si="48"/>
        <v>0</v>
      </c>
      <c r="X195" s="62">
        <f t="shared" si="45"/>
        <v>0</v>
      </c>
      <c r="Y195" s="63" t="str">
        <f t="shared" si="33"/>
        <v/>
      </c>
      <c r="Z195" s="133">
        <f t="shared" si="46"/>
        <v>0</v>
      </c>
      <c r="AA195" s="139">
        <f t="shared" si="34"/>
        <v>0</v>
      </c>
      <c r="AB195" s="126"/>
      <c r="AC195" s="293"/>
      <c r="AD195" s="293"/>
      <c r="AF195" s="357">
        <f t="shared" si="47"/>
        <v>0</v>
      </c>
    </row>
    <row r="196" spans="1:32" s="22" customFormat="1" ht="24.75" hidden="1" customHeight="1" outlineLevel="1" x14ac:dyDescent="0.2">
      <c r="A196" s="177">
        <v>193</v>
      </c>
      <c r="B196" s="323"/>
      <c r="C196" s="332"/>
      <c r="D196" s="332"/>
      <c r="E196" s="324"/>
      <c r="F196" s="325"/>
      <c r="G196" s="326"/>
      <c r="H196" s="327"/>
      <c r="I196" s="327"/>
      <c r="J196" s="328"/>
      <c r="K196" s="329">
        <f t="shared" si="35"/>
        <v>0</v>
      </c>
      <c r="L196" s="330">
        <f t="shared" si="36"/>
        <v>0</v>
      </c>
      <c r="M196" s="331">
        <f t="shared" si="37"/>
        <v>0</v>
      </c>
      <c r="N196" s="275" t="str">
        <f t="shared" si="38"/>
        <v/>
      </c>
      <c r="O196" s="271">
        <f t="shared" si="39"/>
        <v>0</v>
      </c>
      <c r="P196" s="270">
        <f t="shared" si="40"/>
        <v>0</v>
      </c>
      <c r="Q196" s="62">
        <f t="shared" si="41"/>
        <v>0</v>
      </c>
      <c r="R196" s="272" t="str">
        <f t="shared" si="42"/>
        <v/>
      </c>
      <c r="S196" s="267">
        <f t="shared" si="43"/>
        <v>0</v>
      </c>
      <c r="T196" s="101">
        <f t="shared" si="44"/>
        <v>0</v>
      </c>
      <c r="U196" s="122"/>
      <c r="V196" s="298"/>
      <c r="W196" s="131">
        <f t="shared" si="48"/>
        <v>0</v>
      </c>
      <c r="X196" s="62">
        <f t="shared" si="45"/>
        <v>0</v>
      </c>
      <c r="Y196" s="63" t="str">
        <f t="shared" ref="Y196:Y223" si="49">IF(0.1&gt;W196,(IF(W196&gt;0.00001,"עצור: אחוז תעסוקה נמוך מ-10%","")),(IF(AND($AA$2&gt;0,W196&gt;0),(IF(($AA$2*P196=W196),"קיצוץ אחיד","נא להזין נימוק")),(IF((W196-P196=0),(IF((X196-Q196=0),"","נא להזין נימוק")),"נא להזין נימוק")))))</f>
        <v/>
      </c>
      <c r="Z196" s="133">
        <f t="shared" si="46"/>
        <v>0</v>
      </c>
      <c r="AA196" s="139">
        <f t="shared" ref="AA196:AA223" si="50">O196*W196*X196/12</f>
        <v>0</v>
      </c>
      <c r="AB196" s="126"/>
      <c r="AC196" s="293"/>
      <c r="AD196" s="293"/>
      <c r="AF196" s="357">
        <f t="shared" si="47"/>
        <v>0</v>
      </c>
    </row>
    <row r="197" spans="1:32" s="22" customFormat="1" ht="24.75" hidden="1" customHeight="1" outlineLevel="1" x14ac:dyDescent="0.2">
      <c r="A197" s="177">
        <v>194</v>
      </c>
      <c r="B197" s="323"/>
      <c r="C197" s="332"/>
      <c r="D197" s="332"/>
      <c r="E197" s="324"/>
      <c r="F197" s="325"/>
      <c r="G197" s="326"/>
      <c r="H197" s="327"/>
      <c r="I197" s="327"/>
      <c r="J197" s="328"/>
      <c r="K197" s="329">
        <f t="shared" ref="K197:K223" si="51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330">
        <f t="shared" ref="L197:L223" si="52">J197*I197*H197/12</f>
        <v>0</v>
      </c>
      <c r="M197" s="331">
        <f t="shared" ref="M197:M223" si="53">(F197+G197)*J197</f>
        <v>0</v>
      </c>
      <c r="N197" s="275" t="str">
        <f t="shared" ref="N197:N223" si="54">IF(E197&gt;0,MIN((VLOOKUP($E197,$A$232:$C$244,3,0)),($F197+$G197)),"")</f>
        <v/>
      </c>
      <c r="O197" s="271">
        <f t="shared" ref="O197:O223" si="55">IF(E197=6,(MIN(VLOOKUP($E197,$A$232:$E$244,5,0),H197)),H197)</f>
        <v>0</v>
      </c>
      <c r="P197" s="270">
        <f t="shared" ref="P197:P223" si="56">IF(E197=6,I197,IF(E197&gt;0,MIN((VLOOKUP($E197,$A$232:$E$244,5,0)),(I197)),0))*(1-$T$2)</f>
        <v>0</v>
      </c>
      <c r="Q197" s="62">
        <f t="shared" ref="Q197:Q223" si="57">J197</f>
        <v>0</v>
      </c>
      <c r="R197" s="272" t="str">
        <f t="shared" ref="R197:R223" si="58">IF(AND(E197=6,O197&lt;H197,H197&gt;0.333333),"סגל אקדמי: משרה עד-33%",IF( 0.1&gt;P197,(IF(P197&gt;0.00001,"עצור: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67">
        <f t="shared" ref="S197:S222" si="59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101">
        <f t="shared" ref="T197:T223" si="60">O197*P197*Q197/12</f>
        <v>0</v>
      </c>
      <c r="U197" s="122"/>
      <c r="V197" s="298"/>
      <c r="W197" s="131">
        <f t="shared" si="48"/>
        <v>0</v>
      </c>
      <c r="X197" s="62">
        <f t="shared" ref="X197:X226" si="61">Q197</f>
        <v>0</v>
      </c>
      <c r="Y197" s="63" t="str">
        <f t="shared" si="49"/>
        <v/>
      </c>
      <c r="Z197" s="133">
        <f t="shared" ref="Z197:Z223" si="62">(IF(OR($B197=0,$C197=0,$D197=0),0,IF(OR($E197=0,($G197+$F197=0),$H197=0),0,MIN((VLOOKUP($E197,$A$232:$C$244,3,0))*(IF($E197=6,$W197,$O197))*((MIN((VLOOKUP($E197,$A$232:$E$244,5,0)),(IF($E197=6,$O197,$W197))))),MIN((VLOOKUP($E197,$A$232:$C$244,3,0)),($F197+$G197))*(IF($E197=6,$W197,((MIN((VLOOKUP($E197,$A$232:$E$244,5,0)),$W197)))))))))*$X197</f>
        <v>0</v>
      </c>
      <c r="AA197" s="139">
        <f t="shared" si="50"/>
        <v>0</v>
      </c>
      <c r="AB197" s="126"/>
      <c r="AC197" s="293"/>
      <c r="AD197" s="293"/>
      <c r="AF197" s="357">
        <f t="shared" ref="AF197:AF223" si="63">+F197+G197</f>
        <v>0</v>
      </c>
    </row>
    <row r="198" spans="1:32" s="22" customFormat="1" ht="24.75" hidden="1" customHeight="1" outlineLevel="1" x14ac:dyDescent="0.2">
      <c r="A198" s="177">
        <v>195</v>
      </c>
      <c r="B198" s="323"/>
      <c r="C198" s="332"/>
      <c r="D198" s="332"/>
      <c r="E198" s="324"/>
      <c r="F198" s="325"/>
      <c r="G198" s="326"/>
      <c r="H198" s="327"/>
      <c r="I198" s="327"/>
      <c r="J198" s="328"/>
      <c r="K198" s="329">
        <f t="shared" si="51"/>
        <v>0</v>
      </c>
      <c r="L198" s="330">
        <f t="shared" si="52"/>
        <v>0</v>
      </c>
      <c r="M198" s="331">
        <f t="shared" si="53"/>
        <v>0</v>
      </c>
      <c r="N198" s="275" t="str">
        <f t="shared" si="54"/>
        <v/>
      </c>
      <c r="O198" s="271">
        <f t="shared" si="55"/>
        <v>0</v>
      </c>
      <c r="P198" s="270">
        <f t="shared" si="56"/>
        <v>0</v>
      </c>
      <c r="Q198" s="62">
        <f t="shared" si="57"/>
        <v>0</v>
      </c>
      <c r="R198" s="272" t="str">
        <f t="shared" si="58"/>
        <v/>
      </c>
      <c r="S198" s="267">
        <f t="shared" si="59"/>
        <v>0</v>
      </c>
      <c r="T198" s="101">
        <f t="shared" si="60"/>
        <v>0</v>
      </c>
      <c r="U198" s="122"/>
      <c r="V198" s="298"/>
      <c r="W198" s="131">
        <f t="shared" si="48"/>
        <v>0</v>
      </c>
      <c r="X198" s="62">
        <f t="shared" si="61"/>
        <v>0</v>
      </c>
      <c r="Y198" s="63" t="str">
        <f t="shared" si="49"/>
        <v/>
      </c>
      <c r="Z198" s="133">
        <f t="shared" si="62"/>
        <v>0</v>
      </c>
      <c r="AA198" s="139">
        <f t="shared" si="50"/>
        <v>0</v>
      </c>
      <c r="AB198" s="126"/>
      <c r="AC198" s="293"/>
      <c r="AD198" s="293"/>
      <c r="AF198" s="357">
        <f t="shared" si="63"/>
        <v>0</v>
      </c>
    </row>
    <row r="199" spans="1:32" s="22" customFormat="1" ht="24.75" hidden="1" customHeight="1" outlineLevel="1" x14ac:dyDescent="0.2">
      <c r="A199" s="177">
        <v>196</v>
      </c>
      <c r="B199" s="323"/>
      <c r="C199" s="332"/>
      <c r="D199" s="332"/>
      <c r="E199" s="324"/>
      <c r="F199" s="325"/>
      <c r="G199" s="326"/>
      <c r="H199" s="327"/>
      <c r="I199" s="327"/>
      <c r="J199" s="328"/>
      <c r="K199" s="329">
        <f t="shared" si="51"/>
        <v>0</v>
      </c>
      <c r="L199" s="330">
        <f t="shared" si="52"/>
        <v>0</v>
      </c>
      <c r="M199" s="331">
        <f t="shared" si="53"/>
        <v>0</v>
      </c>
      <c r="N199" s="275" t="str">
        <f t="shared" si="54"/>
        <v/>
      </c>
      <c r="O199" s="271">
        <f t="shared" si="55"/>
        <v>0</v>
      </c>
      <c r="P199" s="270">
        <f t="shared" si="56"/>
        <v>0</v>
      </c>
      <c r="Q199" s="62">
        <f t="shared" si="57"/>
        <v>0</v>
      </c>
      <c r="R199" s="272" t="str">
        <f t="shared" si="58"/>
        <v/>
      </c>
      <c r="S199" s="267">
        <f t="shared" si="59"/>
        <v>0</v>
      </c>
      <c r="T199" s="101">
        <f t="shared" si="60"/>
        <v>0</v>
      </c>
      <c r="U199" s="122"/>
      <c r="V199" s="298"/>
      <c r="W199" s="131">
        <f t="shared" si="48"/>
        <v>0</v>
      </c>
      <c r="X199" s="62">
        <f t="shared" si="61"/>
        <v>0</v>
      </c>
      <c r="Y199" s="63" t="str">
        <f t="shared" si="49"/>
        <v/>
      </c>
      <c r="Z199" s="133">
        <f t="shared" si="62"/>
        <v>0</v>
      </c>
      <c r="AA199" s="139">
        <f t="shared" si="50"/>
        <v>0</v>
      </c>
      <c r="AB199" s="126"/>
      <c r="AC199" s="293"/>
      <c r="AD199" s="293"/>
      <c r="AF199" s="357">
        <f t="shared" si="63"/>
        <v>0</v>
      </c>
    </row>
    <row r="200" spans="1:32" s="22" customFormat="1" ht="24.75" hidden="1" customHeight="1" outlineLevel="1" x14ac:dyDescent="0.2">
      <c r="A200" s="177">
        <v>197</v>
      </c>
      <c r="B200" s="323"/>
      <c r="C200" s="332"/>
      <c r="D200" s="332"/>
      <c r="E200" s="324"/>
      <c r="F200" s="325"/>
      <c r="G200" s="326"/>
      <c r="H200" s="327"/>
      <c r="I200" s="327"/>
      <c r="J200" s="328"/>
      <c r="K200" s="329">
        <f t="shared" si="51"/>
        <v>0</v>
      </c>
      <c r="L200" s="330">
        <f t="shared" si="52"/>
        <v>0</v>
      </c>
      <c r="M200" s="331">
        <f t="shared" si="53"/>
        <v>0</v>
      </c>
      <c r="N200" s="275" t="str">
        <f t="shared" si="54"/>
        <v/>
      </c>
      <c r="O200" s="271">
        <f t="shared" si="55"/>
        <v>0</v>
      </c>
      <c r="P200" s="270">
        <f t="shared" si="56"/>
        <v>0</v>
      </c>
      <c r="Q200" s="62">
        <f t="shared" si="57"/>
        <v>0</v>
      </c>
      <c r="R200" s="272" t="str">
        <f t="shared" si="58"/>
        <v/>
      </c>
      <c r="S200" s="267">
        <f t="shared" si="59"/>
        <v>0</v>
      </c>
      <c r="T200" s="101">
        <f t="shared" si="60"/>
        <v>0</v>
      </c>
      <c r="U200" s="122"/>
      <c r="V200" s="298"/>
      <c r="W200" s="131">
        <f t="shared" si="48"/>
        <v>0</v>
      </c>
      <c r="X200" s="62">
        <f t="shared" si="61"/>
        <v>0</v>
      </c>
      <c r="Y200" s="63" t="str">
        <f t="shared" si="49"/>
        <v/>
      </c>
      <c r="Z200" s="133">
        <f t="shared" si="62"/>
        <v>0</v>
      </c>
      <c r="AA200" s="139">
        <f t="shared" si="50"/>
        <v>0</v>
      </c>
      <c r="AB200" s="126"/>
      <c r="AC200" s="293"/>
      <c r="AD200" s="293"/>
      <c r="AF200" s="357">
        <f t="shared" si="63"/>
        <v>0</v>
      </c>
    </row>
    <row r="201" spans="1:32" s="22" customFormat="1" ht="24.75" hidden="1" customHeight="1" outlineLevel="1" x14ac:dyDescent="0.2">
      <c r="A201" s="177">
        <v>198</v>
      </c>
      <c r="B201" s="323"/>
      <c r="C201" s="332"/>
      <c r="D201" s="332"/>
      <c r="E201" s="324"/>
      <c r="F201" s="325"/>
      <c r="G201" s="326"/>
      <c r="H201" s="327"/>
      <c r="I201" s="327"/>
      <c r="J201" s="328"/>
      <c r="K201" s="329">
        <f t="shared" si="51"/>
        <v>0</v>
      </c>
      <c r="L201" s="330">
        <f t="shared" si="52"/>
        <v>0</v>
      </c>
      <c r="M201" s="331">
        <f t="shared" si="53"/>
        <v>0</v>
      </c>
      <c r="N201" s="275" t="str">
        <f t="shared" si="54"/>
        <v/>
      </c>
      <c r="O201" s="271">
        <f t="shared" si="55"/>
        <v>0</v>
      </c>
      <c r="P201" s="270">
        <f t="shared" si="56"/>
        <v>0</v>
      </c>
      <c r="Q201" s="62">
        <f t="shared" si="57"/>
        <v>0</v>
      </c>
      <c r="R201" s="272" t="str">
        <f t="shared" si="58"/>
        <v/>
      </c>
      <c r="S201" s="267">
        <f t="shared" si="59"/>
        <v>0</v>
      </c>
      <c r="T201" s="101">
        <f t="shared" si="60"/>
        <v>0</v>
      </c>
      <c r="U201" s="122"/>
      <c r="V201" s="298"/>
      <c r="W201" s="131">
        <f t="shared" si="48"/>
        <v>0</v>
      </c>
      <c r="X201" s="62">
        <f t="shared" si="61"/>
        <v>0</v>
      </c>
      <c r="Y201" s="63" t="str">
        <f t="shared" si="49"/>
        <v/>
      </c>
      <c r="Z201" s="133">
        <f t="shared" si="62"/>
        <v>0</v>
      </c>
      <c r="AA201" s="139">
        <f t="shared" si="50"/>
        <v>0</v>
      </c>
      <c r="AB201" s="126"/>
      <c r="AC201" s="293"/>
      <c r="AD201" s="293"/>
      <c r="AF201" s="357">
        <f t="shared" si="63"/>
        <v>0</v>
      </c>
    </row>
    <row r="202" spans="1:32" s="22" customFormat="1" ht="24.75" hidden="1" customHeight="1" outlineLevel="1" x14ac:dyDescent="0.2">
      <c r="A202" s="177">
        <v>199</v>
      </c>
      <c r="B202" s="323"/>
      <c r="C202" s="332"/>
      <c r="D202" s="332"/>
      <c r="E202" s="324"/>
      <c r="F202" s="325"/>
      <c r="G202" s="326"/>
      <c r="H202" s="327"/>
      <c r="I202" s="327"/>
      <c r="J202" s="328"/>
      <c r="K202" s="329">
        <f t="shared" si="51"/>
        <v>0</v>
      </c>
      <c r="L202" s="330">
        <f t="shared" si="52"/>
        <v>0</v>
      </c>
      <c r="M202" s="331">
        <f t="shared" si="53"/>
        <v>0</v>
      </c>
      <c r="N202" s="275" t="str">
        <f t="shared" si="54"/>
        <v/>
      </c>
      <c r="O202" s="271">
        <f t="shared" si="55"/>
        <v>0</v>
      </c>
      <c r="P202" s="270">
        <f t="shared" si="56"/>
        <v>0</v>
      </c>
      <c r="Q202" s="62">
        <f t="shared" si="57"/>
        <v>0</v>
      </c>
      <c r="R202" s="272" t="str">
        <f t="shared" si="58"/>
        <v/>
      </c>
      <c r="S202" s="267">
        <f t="shared" si="59"/>
        <v>0</v>
      </c>
      <c r="T202" s="101">
        <f t="shared" si="60"/>
        <v>0</v>
      </c>
      <c r="U202" s="122"/>
      <c r="V202" s="298"/>
      <c r="W202" s="131">
        <f t="shared" si="48"/>
        <v>0</v>
      </c>
      <c r="X202" s="62">
        <f t="shared" si="61"/>
        <v>0</v>
      </c>
      <c r="Y202" s="63" t="str">
        <f t="shared" si="49"/>
        <v/>
      </c>
      <c r="Z202" s="133">
        <f t="shared" si="62"/>
        <v>0</v>
      </c>
      <c r="AA202" s="139">
        <f t="shared" si="50"/>
        <v>0</v>
      </c>
      <c r="AB202" s="126"/>
      <c r="AC202" s="293"/>
      <c r="AD202" s="293"/>
      <c r="AF202" s="357">
        <f t="shared" si="63"/>
        <v>0</v>
      </c>
    </row>
    <row r="203" spans="1:32" s="22" customFormat="1" ht="24.75" hidden="1" customHeight="1" outlineLevel="1" x14ac:dyDescent="0.2">
      <c r="A203" s="177">
        <v>200</v>
      </c>
      <c r="B203" s="323"/>
      <c r="C203" s="332"/>
      <c r="D203" s="332"/>
      <c r="E203" s="324"/>
      <c r="F203" s="325"/>
      <c r="G203" s="326"/>
      <c r="H203" s="327"/>
      <c r="I203" s="327"/>
      <c r="J203" s="328"/>
      <c r="K203" s="329">
        <f t="shared" si="51"/>
        <v>0</v>
      </c>
      <c r="L203" s="330">
        <f t="shared" si="52"/>
        <v>0</v>
      </c>
      <c r="M203" s="331">
        <f t="shared" si="53"/>
        <v>0</v>
      </c>
      <c r="N203" s="275" t="str">
        <f t="shared" si="54"/>
        <v/>
      </c>
      <c r="O203" s="271">
        <f t="shared" si="55"/>
        <v>0</v>
      </c>
      <c r="P203" s="270">
        <f t="shared" si="56"/>
        <v>0</v>
      </c>
      <c r="Q203" s="62">
        <f t="shared" si="57"/>
        <v>0</v>
      </c>
      <c r="R203" s="272" t="str">
        <f t="shared" si="58"/>
        <v/>
      </c>
      <c r="S203" s="267">
        <f t="shared" si="59"/>
        <v>0</v>
      </c>
      <c r="T203" s="101">
        <f t="shared" si="60"/>
        <v>0</v>
      </c>
      <c r="U203" s="122"/>
      <c r="V203" s="298"/>
      <c r="W203" s="131">
        <f t="shared" si="48"/>
        <v>0</v>
      </c>
      <c r="X203" s="62">
        <f t="shared" si="61"/>
        <v>0</v>
      </c>
      <c r="Y203" s="63" t="str">
        <f t="shared" si="49"/>
        <v/>
      </c>
      <c r="Z203" s="133">
        <f t="shared" si="62"/>
        <v>0</v>
      </c>
      <c r="AA203" s="139">
        <f t="shared" si="50"/>
        <v>0</v>
      </c>
      <c r="AB203" s="126"/>
      <c r="AC203" s="293"/>
      <c r="AD203" s="293"/>
      <c r="AF203" s="357">
        <f t="shared" si="63"/>
        <v>0</v>
      </c>
    </row>
    <row r="204" spans="1:32" s="22" customFormat="1" ht="24.75" hidden="1" customHeight="1" outlineLevel="1" x14ac:dyDescent="0.2">
      <c r="A204" s="177">
        <v>201</v>
      </c>
      <c r="B204" s="323"/>
      <c r="C204" s="332"/>
      <c r="D204" s="332"/>
      <c r="E204" s="324"/>
      <c r="F204" s="325"/>
      <c r="G204" s="326"/>
      <c r="H204" s="327"/>
      <c r="I204" s="327"/>
      <c r="J204" s="328"/>
      <c r="K204" s="329">
        <f t="shared" si="51"/>
        <v>0</v>
      </c>
      <c r="L204" s="330">
        <f t="shared" si="52"/>
        <v>0</v>
      </c>
      <c r="M204" s="331">
        <f t="shared" si="53"/>
        <v>0</v>
      </c>
      <c r="N204" s="275" t="str">
        <f t="shared" si="54"/>
        <v/>
      </c>
      <c r="O204" s="271">
        <f t="shared" si="55"/>
        <v>0</v>
      </c>
      <c r="P204" s="270">
        <f t="shared" si="56"/>
        <v>0</v>
      </c>
      <c r="Q204" s="62">
        <f t="shared" si="57"/>
        <v>0</v>
      </c>
      <c r="R204" s="272" t="str">
        <f t="shared" si="58"/>
        <v/>
      </c>
      <c r="S204" s="267">
        <f t="shared" si="59"/>
        <v>0</v>
      </c>
      <c r="T204" s="101">
        <f t="shared" si="60"/>
        <v>0</v>
      </c>
      <c r="U204" s="122"/>
      <c r="V204" s="298"/>
      <c r="W204" s="131">
        <f t="shared" si="48"/>
        <v>0</v>
      </c>
      <c r="X204" s="62">
        <f t="shared" si="61"/>
        <v>0</v>
      </c>
      <c r="Y204" s="63" t="str">
        <f t="shared" si="49"/>
        <v/>
      </c>
      <c r="Z204" s="133">
        <f t="shared" si="62"/>
        <v>0</v>
      </c>
      <c r="AA204" s="139">
        <f t="shared" si="50"/>
        <v>0</v>
      </c>
      <c r="AB204" s="126"/>
      <c r="AC204" s="293"/>
      <c r="AD204" s="293"/>
      <c r="AF204" s="357">
        <f t="shared" si="63"/>
        <v>0</v>
      </c>
    </row>
    <row r="205" spans="1:32" s="22" customFormat="1" ht="24.75" hidden="1" customHeight="1" outlineLevel="1" x14ac:dyDescent="0.2">
      <c r="A205" s="177">
        <v>202</v>
      </c>
      <c r="B205" s="323"/>
      <c r="C205" s="332"/>
      <c r="D205" s="332"/>
      <c r="E205" s="324"/>
      <c r="F205" s="325"/>
      <c r="G205" s="326"/>
      <c r="H205" s="327"/>
      <c r="I205" s="327"/>
      <c r="J205" s="328"/>
      <c r="K205" s="329">
        <f t="shared" si="51"/>
        <v>0</v>
      </c>
      <c r="L205" s="330">
        <f t="shared" si="52"/>
        <v>0</v>
      </c>
      <c r="M205" s="331">
        <f t="shared" si="53"/>
        <v>0</v>
      </c>
      <c r="N205" s="275" t="str">
        <f t="shared" si="54"/>
        <v/>
      </c>
      <c r="O205" s="271">
        <f t="shared" si="55"/>
        <v>0</v>
      </c>
      <c r="P205" s="270">
        <f t="shared" si="56"/>
        <v>0</v>
      </c>
      <c r="Q205" s="62">
        <f t="shared" si="57"/>
        <v>0</v>
      </c>
      <c r="R205" s="272" t="str">
        <f t="shared" si="58"/>
        <v/>
      </c>
      <c r="S205" s="267">
        <f t="shared" si="59"/>
        <v>0</v>
      </c>
      <c r="T205" s="101">
        <f t="shared" si="60"/>
        <v>0</v>
      </c>
      <c r="U205" s="122"/>
      <c r="V205" s="298"/>
      <c r="W205" s="131">
        <f t="shared" si="48"/>
        <v>0</v>
      </c>
      <c r="X205" s="62">
        <f t="shared" si="61"/>
        <v>0</v>
      </c>
      <c r="Y205" s="63" t="str">
        <f t="shared" si="49"/>
        <v/>
      </c>
      <c r="Z205" s="133">
        <f t="shared" si="62"/>
        <v>0</v>
      </c>
      <c r="AA205" s="139">
        <f t="shared" si="50"/>
        <v>0</v>
      </c>
      <c r="AB205" s="126"/>
      <c r="AC205" s="293"/>
      <c r="AD205" s="293"/>
      <c r="AF205" s="357">
        <f t="shared" si="63"/>
        <v>0</v>
      </c>
    </row>
    <row r="206" spans="1:32" s="22" customFormat="1" ht="24.75" hidden="1" customHeight="1" outlineLevel="1" x14ac:dyDescent="0.2">
      <c r="A206" s="177">
        <v>203</v>
      </c>
      <c r="B206" s="323"/>
      <c r="C206" s="332"/>
      <c r="D206" s="332"/>
      <c r="E206" s="324"/>
      <c r="F206" s="325"/>
      <c r="G206" s="326"/>
      <c r="H206" s="327"/>
      <c r="I206" s="327"/>
      <c r="J206" s="328"/>
      <c r="K206" s="329">
        <f t="shared" si="51"/>
        <v>0</v>
      </c>
      <c r="L206" s="330">
        <f t="shared" si="52"/>
        <v>0</v>
      </c>
      <c r="M206" s="331">
        <f t="shared" si="53"/>
        <v>0</v>
      </c>
      <c r="N206" s="275" t="str">
        <f t="shared" si="54"/>
        <v/>
      </c>
      <c r="O206" s="271">
        <f t="shared" si="55"/>
        <v>0</v>
      </c>
      <c r="P206" s="270">
        <f t="shared" si="56"/>
        <v>0</v>
      </c>
      <c r="Q206" s="62">
        <f t="shared" si="57"/>
        <v>0</v>
      </c>
      <c r="R206" s="272" t="str">
        <f t="shared" si="58"/>
        <v/>
      </c>
      <c r="S206" s="267">
        <f t="shared" si="59"/>
        <v>0</v>
      </c>
      <c r="T206" s="101">
        <f t="shared" si="60"/>
        <v>0</v>
      </c>
      <c r="U206" s="122"/>
      <c r="V206" s="298"/>
      <c r="W206" s="131">
        <f t="shared" si="48"/>
        <v>0</v>
      </c>
      <c r="X206" s="62">
        <f t="shared" si="61"/>
        <v>0</v>
      </c>
      <c r="Y206" s="63" t="str">
        <f t="shared" si="49"/>
        <v/>
      </c>
      <c r="Z206" s="133">
        <f t="shared" si="62"/>
        <v>0</v>
      </c>
      <c r="AA206" s="139">
        <f t="shared" si="50"/>
        <v>0</v>
      </c>
      <c r="AB206" s="126"/>
      <c r="AC206" s="293"/>
      <c r="AD206" s="293"/>
      <c r="AF206" s="357">
        <f t="shared" si="63"/>
        <v>0</v>
      </c>
    </row>
    <row r="207" spans="1:32" s="22" customFormat="1" ht="24.75" hidden="1" customHeight="1" outlineLevel="1" x14ac:dyDescent="0.2">
      <c r="A207" s="177">
        <v>204</v>
      </c>
      <c r="B207" s="323"/>
      <c r="C207" s="332"/>
      <c r="D207" s="332"/>
      <c r="E207" s="324"/>
      <c r="F207" s="325"/>
      <c r="G207" s="326"/>
      <c r="H207" s="327"/>
      <c r="I207" s="327"/>
      <c r="J207" s="328"/>
      <c r="K207" s="329">
        <f t="shared" si="51"/>
        <v>0</v>
      </c>
      <c r="L207" s="330">
        <f t="shared" si="52"/>
        <v>0</v>
      </c>
      <c r="M207" s="331">
        <f t="shared" si="53"/>
        <v>0</v>
      </c>
      <c r="N207" s="275" t="str">
        <f t="shared" si="54"/>
        <v/>
      </c>
      <c r="O207" s="271">
        <f t="shared" si="55"/>
        <v>0</v>
      </c>
      <c r="P207" s="270">
        <f t="shared" si="56"/>
        <v>0</v>
      </c>
      <c r="Q207" s="62">
        <f t="shared" si="57"/>
        <v>0</v>
      </c>
      <c r="R207" s="272" t="str">
        <f t="shared" si="58"/>
        <v/>
      </c>
      <c r="S207" s="267">
        <f t="shared" si="59"/>
        <v>0</v>
      </c>
      <c r="T207" s="101">
        <f t="shared" si="60"/>
        <v>0</v>
      </c>
      <c r="U207" s="122"/>
      <c r="V207" s="298"/>
      <c r="W207" s="131">
        <f t="shared" si="48"/>
        <v>0</v>
      </c>
      <c r="X207" s="62">
        <f t="shared" si="61"/>
        <v>0</v>
      </c>
      <c r="Y207" s="63" t="str">
        <f t="shared" si="49"/>
        <v/>
      </c>
      <c r="Z207" s="133">
        <f t="shared" si="62"/>
        <v>0</v>
      </c>
      <c r="AA207" s="139">
        <f t="shared" si="50"/>
        <v>0</v>
      </c>
      <c r="AB207" s="126"/>
      <c r="AC207" s="293"/>
      <c r="AD207" s="293"/>
      <c r="AF207" s="357">
        <f t="shared" si="63"/>
        <v>0</v>
      </c>
    </row>
    <row r="208" spans="1:32" s="22" customFormat="1" ht="24.75" hidden="1" customHeight="1" outlineLevel="1" x14ac:dyDescent="0.2">
      <c r="A208" s="177">
        <v>205</v>
      </c>
      <c r="B208" s="323"/>
      <c r="C208" s="332"/>
      <c r="D208" s="332"/>
      <c r="E208" s="324"/>
      <c r="F208" s="325"/>
      <c r="G208" s="326"/>
      <c r="H208" s="327"/>
      <c r="I208" s="327"/>
      <c r="J208" s="328"/>
      <c r="K208" s="329">
        <f t="shared" si="51"/>
        <v>0</v>
      </c>
      <c r="L208" s="330">
        <f t="shared" si="52"/>
        <v>0</v>
      </c>
      <c r="M208" s="331">
        <f t="shared" si="53"/>
        <v>0</v>
      </c>
      <c r="N208" s="275" t="str">
        <f t="shared" si="54"/>
        <v/>
      </c>
      <c r="O208" s="271">
        <f t="shared" si="55"/>
        <v>0</v>
      </c>
      <c r="P208" s="270">
        <f t="shared" si="56"/>
        <v>0</v>
      </c>
      <c r="Q208" s="62">
        <f t="shared" si="57"/>
        <v>0</v>
      </c>
      <c r="R208" s="272" t="str">
        <f t="shared" si="58"/>
        <v/>
      </c>
      <c r="S208" s="267">
        <f t="shared" si="59"/>
        <v>0</v>
      </c>
      <c r="T208" s="101">
        <f t="shared" si="60"/>
        <v>0</v>
      </c>
      <c r="U208" s="122"/>
      <c r="V208" s="298"/>
      <c r="W208" s="131">
        <f t="shared" si="48"/>
        <v>0</v>
      </c>
      <c r="X208" s="62">
        <f t="shared" si="61"/>
        <v>0</v>
      </c>
      <c r="Y208" s="63" t="str">
        <f t="shared" si="49"/>
        <v/>
      </c>
      <c r="Z208" s="133">
        <f t="shared" si="62"/>
        <v>0</v>
      </c>
      <c r="AA208" s="139">
        <f t="shared" si="50"/>
        <v>0</v>
      </c>
      <c r="AB208" s="126"/>
      <c r="AC208" s="293"/>
      <c r="AD208" s="293"/>
      <c r="AF208" s="357">
        <f t="shared" si="63"/>
        <v>0</v>
      </c>
    </row>
    <row r="209" spans="1:239" s="22" customFormat="1" ht="24.75" hidden="1" customHeight="1" outlineLevel="1" x14ac:dyDescent="0.2">
      <c r="A209" s="177">
        <v>206</v>
      </c>
      <c r="B209" s="323"/>
      <c r="C209" s="332"/>
      <c r="D209" s="332"/>
      <c r="E209" s="324"/>
      <c r="F209" s="325"/>
      <c r="G209" s="326"/>
      <c r="H209" s="327"/>
      <c r="I209" s="327"/>
      <c r="J209" s="328"/>
      <c r="K209" s="329">
        <f t="shared" si="51"/>
        <v>0</v>
      </c>
      <c r="L209" s="330">
        <f t="shared" si="52"/>
        <v>0</v>
      </c>
      <c r="M209" s="331">
        <f t="shared" si="53"/>
        <v>0</v>
      </c>
      <c r="N209" s="275" t="str">
        <f t="shared" si="54"/>
        <v/>
      </c>
      <c r="O209" s="271">
        <f t="shared" si="55"/>
        <v>0</v>
      </c>
      <c r="P209" s="270">
        <f t="shared" si="56"/>
        <v>0</v>
      </c>
      <c r="Q209" s="62">
        <f t="shared" si="57"/>
        <v>0</v>
      </c>
      <c r="R209" s="272" t="str">
        <f t="shared" si="58"/>
        <v/>
      </c>
      <c r="S209" s="267">
        <f t="shared" si="59"/>
        <v>0</v>
      </c>
      <c r="T209" s="101">
        <f t="shared" si="60"/>
        <v>0</v>
      </c>
      <c r="U209" s="122"/>
      <c r="V209" s="298"/>
      <c r="W209" s="131">
        <f t="shared" si="48"/>
        <v>0</v>
      </c>
      <c r="X209" s="62">
        <f t="shared" si="61"/>
        <v>0</v>
      </c>
      <c r="Y209" s="63" t="str">
        <f t="shared" si="49"/>
        <v/>
      </c>
      <c r="Z209" s="133">
        <f t="shared" si="62"/>
        <v>0</v>
      </c>
      <c r="AA209" s="139">
        <f t="shared" si="50"/>
        <v>0</v>
      </c>
      <c r="AB209" s="126"/>
      <c r="AC209" s="293"/>
      <c r="AD209" s="293"/>
      <c r="AF209" s="357">
        <f t="shared" si="63"/>
        <v>0</v>
      </c>
    </row>
    <row r="210" spans="1:239" s="22" customFormat="1" ht="24.75" hidden="1" customHeight="1" outlineLevel="1" x14ac:dyDescent="0.2">
      <c r="A210" s="177">
        <v>207</v>
      </c>
      <c r="B210" s="323"/>
      <c r="C210" s="332"/>
      <c r="D210" s="332"/>
      <c r="E210" s="324"/>
      <c r="F210" s="325"/>
      <c r="G210" s="326"/>
      <c r="H210" s="327"/>
      <c r="I210" s="327"/>
      <c r="J210" s="328"/>
      <c r="K210" s="329">
        <f t="shared" si="51"/>
        <v>0</v>
      </c>
      <c r="L210" s="330">
        <f t="shared" si="52"/>
        <v>0</v>
      </c>
      <c r="M210" s="331">
        <f t="shared" si="53"/>
        <v>0</v>
      </c>
      <c r="N210" s="275" t="str">
        <f t="shared" si="54"/>
        <v/>
      </c>
      <c r="O210" s="271">
        <f t="shared" si="55"/>
        <v>0</v>
      </c>
      <c r="P210" s="270">
        <f t="shared" si="56"/>
        <v>0</v>
      </c>
      <c r="Q210" s="62">
        <f t="shared" si="57"/>
        <v>0</v>
      </c>
      <c r="R210" s="272" t="str">
        <f t="shared" si="58"/>
        <v/>
      </c>
      <c r="S210" s="267">
        <f t="shared" si="59"/>
        <v>0</v>
      </c>
      <c r="T210" s="101">
        <f t="shared" si="60"/>
        <v>0</v>
      </c>
      <c r="U210" s="122"/>
      <c r="V210" s="298"/>
      <c r="W210" s="131">
        <f t="shared" si="48"/>
        <v>0</v>
      </c>
      <c r="X210" s="62">
        <f t="shared" si="61"/>
        <v>0</v>
      </c>
      <c r="Y210" s="63" t="str">
        <f t="shared" si="49"/>
        <v/>
      </c>
      <c r="Z210" s="133">
        <f t="shared" si="62"/>
        <v>0</v>
      </c>
      <c r="AA210" s="139">
        <f t="shared" si="50"/>
        <v>0</v>
      </c>
      <c r="AB210" s="126"/>
      <c r="AC210" s="293"/>
      <c r="AD210" s="293"/>
      <c r="AF210" s="357">
        <f t="shared" si="63"/>
        <v>0</v>
      </c>
    </row>
    <row r="211" spans="1:239" s="22" customFormat="1" ht="24.75" hidden="1" customHeight="1" outlineLevel="1" x14ac:dyDescent="0.2">
      <c r="A211" s="177">
        <v>208</v>
      </c>
      <c r="B211" s="323"/>
      <c r="C211" s="332"/>
      <c r="D211" s="332"/>
      <c r="E211" s="324"/>
      <c r="F211" s="325"/>
      <c r="G211" s="326"/>
      <c r="H211" s="327"/>
      <c r="I211" s="327"/>
      <c r="J211" s="328"/>
      <c r="K211" s="329">
        <f t="shared" si="51"/>
        <v>0</v>
      </c>
      <c r="L211" s="330">
        <f t="shared" si="52"/>
        <v>0</v>
      </c>
      <c r="M211" s="331">
        <f t="shared" si="53"/>
        <v>0</v>
      </c>
      <c r="N211" s="275" t="str">
        <f t="shared" si="54"/>
        <v/>
      </c>
      <c r="O211" s="271">
        <f t="shared" si="55"/>
        <v>0</v>
      </c>
      <c r="P211" s="270">
        <f t="shared" si="56"/>
        <v>0</v>
      </c>
      <c r="Q211" s="62">
        <f t="shared" si="57"/>
        <v>0</v>
      </c>
      <c r="R211" s="272" t="str">
        <f t="shared" si="58"/>
        <v/>
      </c>
      <c r="S211" s="267">
        <f t="shared" si="59"/>
        <v>0</v>
      </c>
      <c r="T211" s="101">
        <f t="shared" si="60"/>
        <v>0</v>
      </c>
      <c r="U211" s="122"/>
      <c r="V211" s="298"/>
      <c r="W211" s="131">
        <f t="shared" si="48"/>
        <v>0</v>
      </c>
      <c r="X211" s="62">
        <f t="shared" si="61"/>
        <v>0</v>
      </c>
      <c r="Y211" s="63" t="str">
        <f t="shared" si="49"/>
        <v/>
      </c>
      <c r="Z211" s="133">
        <f t="shared" si="62"/>
        <v>0</v>
      </c>
      <c r="AA211" s="139">
        <f t="shared" si="50"/>
        <v>0</v>
      </c>
      <c r="AB211" s="126"/>
      <c r="AC211" s="293"/>
      <c r="AD211" s="293"/>
      <c r="AF211" s="357">
        <f t="shared" si="63"/>
        <v>0</v>
      </c>
    </row>
    <row r="212" spans="1:239" s="22" customFormat="1" ht="24.75" hidden="1" customHeight="1" outlineLevel="1" x14ac:dyDescent="0.2">
      <c r="A212" s="177">
        <v>209</v>
      </c>
      <c r="B212" s="323"/>
      <c r="C212" s="332"/>
      <c r="D212" s="332"/>
      <c r="E212" s="324"/>
      <c r="F212" s="325"/>
      <c r="G212" s="326"/>
      <c r="H212" s="327"/>
      <c r="I212" s="327"/>
      <c r="J212" s="328"/>
      <c r="K212" s="329">
        <f t="shared" si="51"/>
        <v>0</v>
      </c>
      <c r="L212" s="330">
        <f t="shared" si="52"/>
        <v>0</v>
      </c>
      <c r="M212" s="331">
        <f t="shared" si="53"/>
        <v>0</v>
      </c>
      <c r="N212" s="275" t="str">
        <f t="shared" si="54"/>
        <v/>
      </c>
      <c r="O212" s="271">
        <f t="shared" si="55"/>
        <v>0</v>
      </c>
      <c r="P212" s="270">
        <f t="shared" si="56"/>
        <v>0</v>
      </c>
      <c r="Q212" s="62">
        <f t="shared" si="57"/>
        <v>0</v>
      </c>
      <c r="R212" s="272" t="str">
        <f t="shared" si="58"/>
        <v/>
      </c>
      <c r="S212" s="267">
        <f t="shared" si="59"/>
        <v>0</v>
      </c>
      <c r="T212" s="101">
        <f t="shared" si="60"/>
        <v>0</v>
      </c>
      <c r="U212" s="122"/>
      <c r="V212" s="298"/>
      <c r="W212" s="131">
        <f t="shared" ref="W212:W223" si="64">IF($AA$2&gt;0,(1-$AA$2)*P212,P212)</f>
        <v>0</v>
      </c>
      <c r="X212" s="62">
        <f t="shared" si="61"/>
        <v>0</v>
      </c>
      <c r="Y212" s="63" t="str">
        <f t="shared" si="49"/>
        <v/>
      </c>
      <c r="Z212" s="133">
        <f t="shared" si="62"/>
        <v>0</v>
      </c>
      <c r="AA212" s="139">
        <f t="shared" si="50"/>
        <v>0</v>
      </c>
      <c r="AB212" s="126"/>
      <c r="AC212" s="293"/>
      <c r="AD212" s="293"/>
      <c r="AF212" s="357">
        <f t="shared" si="63"/>
        <v>0</v>
      </c>
    </row>
    <row r="213" spans="1:239" s="22" customFormat="1" ht="24.75" hidden="1" customHeight="1" outlineLevel="1" x14ac:dyDescent="0.2">
      <c r="A213" s="177">
        <v>210</v>
      </c>
      <c r="B213" s="323"/>
      <c r="C213" s="332"/>
      <c r="D213" s="332"/>
      <c r="E213" s="324"/>
      <c r="F213" s="325"/>
      <c r="G213" s="326"/>
      <c r="H213" s="327"/>
      <c r="I213" s="327"/>
      <c r="J213" s="328"/>
      <c r="K213" s="329">
        <f t="shared" si="51"/>
        <v>0</v>
      </c>
      <c r="L213" s="330">
        <f t="shared" si="52"/>
        <v>0</v>
      </c>
      <c r="M213" s="331">
        <f t="shared" si="53"/>
        <v>0</v>
      </c>
      <c r="N213" s="275" t="str">
        <f t="shared" si="54"/>
        <v/>
      </c>
      <c r="O213" s="271">
        <f t="shared" si="55"/>
        <v>0</v>
      </c>
      <c r="P213" s="270">
        <f t="shared" si="56"/>
        <v>0</v>
      </c>
      <c r="Q213" s="62">
        <f t="shared" si="57"/>
        <v>0</v>
      </c>
      <c r="R213" s="272" t="str">
        <f t="shared" si="58"/>
        <v/>
      </c>
      <c r="S213" s="267">
        <f t="shared" si="59"/>
        <v>0</v>
      </c>
      <c r="T213" s="101">
        <f t="shared" si="60"/>
        <v>0</v>
      </c>
      <c r="U213" s="122"/>
      <c r="V213" s="298"/>
      <c r="W213" s="131">
        <f t="shared" si="64"/>
        <v>0</v>
      </c>
      <c r="X213" s="62">
        <f t="shared" si="61"/>
        <v>0</v>
      </c>
      <c r="Y213" s="63" t="str">
        <f t="shared" si="49"/>
        <v/>
      </c>
      <c r="Z213" s="133">
        <f t="shared" si="62"/>
        <v>0</v>
      </c>
      <c r="AA213" s="139">
        <f t="shared" si="50"/>
        <v>0</v>
      </c>
      <c r="AB213" s="126"/>
      <c r="AC213" s="293"/>
      <c r="AD213" s="293"/>
      <c r="AF213" s="357">
        <f t="shared" si="63"/>
        <v>0</v>
      </c>
    </row>
    <row r="214" spans="1:239" s="22" customFormat="1" ht="24.75" hidden="1" customHeight="1" outlineLevel="1" x14ac:dyDescent="0.2">
      <c r="A214" s="177">
        <v>211</v>
      </c>
      <c r="B214" s="323"/>
      <c r="C214" s="332"/>
      <c r="D214" s="332"/>
      <c r="E214" s="324"/>
      <c r="F214" s="325"/>
      <c r="G214" s="326"/>
      <c r="H214" s="327"/>
      <c r="I214" s="327"/>
      <c r="J214" s="328"/>
      <c r="K214" s="329">
        <f t="shared" si="51"/>
        <v>0</v>
      </c>
      <c r="L214" s="330">
        <f t="shared" si="52"/>
        <v>0</v>
      </c>
      <c r="M214" s="331">
        <f t="shared" si="53"/>
        <v>0</v>
      </c>
      <c r="N214" s="275" t="str">
        <f t="shared" si="54"/>
        <v/>
      </c>
      <c r="O214" s="271">
        <f t="shared" si="55"/>
        <v>0</v>
      </c>
      <c r="P214" s="270">
        <f t="shared" si="56"/>
        <v>0</v>
      </c>
      <c r="Q214" s="62">
        <f t="shared" si="57"/>
        <v>0</v>
      </c>
      <c r="R214" s="272" t="str">
        <f t="shared" si="58"/>
        <v/>
      </c>
      <c r="S214" s="267">
        <f t="shared" si="59"/>
        <v>0</v>
      </c>
      <c r="T214" s="101">
        <f t="shared" si="60"/>
        <v>0</v>
      </c>
      <c r="U214" s="122"/>
      <c r="V214" s="298"/>
      <c r="W214" s="131">
        <f t="shared" si="64"/>
        <v>0</v>
      </c>
      <c r="X214" s="62">
        <f t="shared" si="61"/>
        <v>0</v>
      </c>
      <c r="Y214" s="63" t="str">
        <f t="shared" si="49"/>
        <v/>
      </c>
      <c r="Z214" s="133">
        <f t="shared" si="62"/>
        <v>0</v>
      </c>
      <c r="AA214" s="139">
        <f t="shared" si="50"/>
        <v>0</v>
      </c>
      <c r="AB214" s="126"/>
      <c r="AC214" s="293"/>
      <c r="AD214" s="293"/>
      <c r="AF214" s="357">
        <f t="shared" si="63"/>
        <v>0</v>
      </c>
    </row>
    <row r="215" spans="1:239" s="22" customFormat="1" ht="24.75" hidden="1" customHeight="1" outlineLevel="1" x14ac:dyDescent="0.2">
      <c r="A215" s="177">
        <v>212</v>
      </c>
      <c r="B215" s="323"/>
      <c r="C215" s="332"/>
      <c r="D215" s="332"/>
      <c r="E215" s="324"/>
      <c r="F215" s="325"/>
      <c r="G215" s="326"/>
      <c r="H215" s="327"/>
      <c r="I215" s="327"/>
      <c r="J215" s="328"/>
      <c r="K215" s="329">
        <f t="shared" si="51"/>
        <v>0</v>
      </c>
      <c r="L215" s="330">
        <f t="shared" si="52"/>
        <v>0</v>
      </c>
      <c r="M215" s="331">
        <f t="shared" si="53"/>
        <v>0</v>
      </c>
      <c r="N215" s="275" t="str">
        <f t="shared" si="54"/>
        <v/>
      </c>
      <c r="O215" s="271">
        <f t="shared" si="55"/>
        <v>0</v>
      </c>
      <c r="P215" s="270">
        <f t="shared" si="56"/>
        <v>0</v>
      </c>
      <c r="Q215" s="62">
        <f t="shared" si="57"/>
        <v>0</v>
      </c>
      <c r="R215" s="272" t="str">
        <f t="shared" si="58"/>
        <v/>
      </c>
      <c r="S215" s="267">
        <f t="shared" si="59"/>
        <v>0</v>
      </c>
      <c r="T215" s="101">
        <f t="shared" si="60"/>
        <v>0</v>
      </c>
      <c r="U215" s="122"/>
      <c r="V215" s="298"/>
      <c r="W215" s="131">
        <f t="shared" si="64"/>
        <v>0</v>
      </c>
      <c r="X215" s="62">
        <f t="shared" si="61"/>
        <v>0</v>
      </c>
      <c r="Y215" s="63" t="str">
        <f t="shared" si="49"/>
        <v/>
      </c>
      <c r="Z215" s="133">
        <f t="shared" si="62"/>
        <v>0</v>
      </c>
      <c r="AA215" s="139">
        <f t="shared" si="50"/>
        <v>0</v>
      </c>
      <c r="AB215" s="126"/>
      <c r="AC215" s="293"/>
      <c r="AD215" s="293"/>
      <c r="AF215" s="357">
        <f t="shared" si="63"/>
        <v>0</v>
      </c>
    </row>
    <row r="216" spans="1:239" s="22" customFormat="1" ht="24.75" hidden="1" customHeight="1" outlineLevel="1" x14ac:dyDescent="0.2">
      <c r="A216" s="177">
        <v>213</v>
      </c>
      <c r="B216" s="323"/>
      <c r="C216" s="332"/>
      <c r="D216" s="332"/>
      <c r="E216" s="324"/>
      <c r="F216" s="325"/>
      <c r="G216" s="326"/>
      <c r="H216" s="327"/>
      <c r="I216" s="327"/>
      <c r="J216" s="328"/>
      <c r="K216" s="329">
        <f t="shared" si="51"/>
        <v>0</v>
      </c>
      <c r="L216" s="330">
        <f t="shared" si="52"/>
        <v>0</v>
      </c>
      <c r="M216" s="331">
        <f t="shared" si="53"/>
        <v>0</v>
      </c>
      <c r="N216" s="275" t="str">
        <f t="shared" si="54"/>
        <v/>
      </c>
      <c r="O216" s="271">
        <f t="shared" si="55"/>
        <v>0</v>
      </c>
      <c r="P216" s="270">
        <f t="shared" si="56"/>
        <v>0</v>
      </c>
      <c r="Q216" s="62">
        <f t="shared" si="57"/>
        <v>0</v>
      </c>
      <c r="R216" s="272" t="str">
        <f t="shared" si="58"/>
        <v/>
      </c>
      <c r="S216" s="267">
        <f t="shared" si="59"/>
        <v>0</v>
      </c>
      <c r="T216" s="101">
        <f t="shared" si="60"/>
        <v>0</v>
      </c>
      <c r="U216" s="122"/>
      <c r="V216" s="298"/>
      <c r="W216" s="131">
        <f t="shared" si="64"/>
        <v>0</v>
      </c>
      <c r="X216" s="62">
        <f t="shared" si="61"/>
        <v>0</v>
      </c>
      <c r="Y216" s="63" t="str">
        <f t="shared" si="49"/>
        <v/>
      </c>
      <c r="Z216" s="133">
        <f t="shared" si="62"/>
        <v>0</v>
      </c>
      <c r="AA216" s="139">
        <f t="shared" si="50"/>
        <v>0</v>
      </c>
      <c r="AB216" s="126"/>
      <c r="AC216" s="293"/>
      <c r="AD216" s="293"/>
      <c r="AF216" s="357">
        <f t="shared" si="63"/>
        <v>0</v>
      </c>
    </row>
    <row r="217" spans="1:239" s="22" customFormat="1" ht="24.75" hidden="1" customHeight="1" outlineLevel="1" x14ac:dyDescent="0.2">
      <c r="A217" s="177">
        <v>214</v>
      </c>
      <c r="B217" s="323"/>
      <c r="C217" s="332"/>
      <c r="D217" s="332"/>
      <c r="E217" s="324"/>
      <c r="F217" s="325"/>
      <c r="G217" s="326"/>
      <c r="H217" s="327"/>
      <c r="I217" s="327"/>
      <c r="J217" s="328"/>
      <c r="K217" s="329">
        <f t="shared" si="51"/>
        <v>0</v>
      </c>
      <c r="L217" s="330">
        <f t="shared" si="52"/>
        <v>0</v>
      </c>
      <c r="M217" s="331">
        <f t="shared" si="53"/>
        <v>0</v>
      </c>
      <c r="N217" s="275" t="str">
        <f t="shared" si="54"/>
        <v/>
      </c>
      <c r="O217" s="271">
        <f t="shared" si="55"/>
        <v>0</v>
      </c>
      <c r="P217" s="270">
        <f t="shared" si="56"/>
        <v>0</v>
      </c>
      <c r="Q217" s="62">
        <f t="shared" si="57"/>
        <v>0</v>
      </c>
      <c r="R217" s="272" t="str">
        <f t="shared" si="58"/>
        <v/>
      </c>
      <c r="S217" s="267">
        <f t="shared" si="59"/>
        <v>0</v>
      </c>
      <c r="T217" s="101">
        <f t="shared" si="60"/>
        <v>0</v>
      </c>
      <c r="U217" s="122"/>
      <c r="V217" s="298"/>
      <c r="W217" s="131">
        <f t="shared" si="64"/>
        <v>0</v>
      </c>
      <c r="X217" s="62">
        <f t="shared" si="61"/>
        <v>0</v>
      </c>
      <c r="Y217" s="63" t="str">
        <f t="shared" si="49"/>
        <v/>
      </c>
      <c r="Z217" s="133">
        <f t="shared" si="62"/>
        <v>0</v>
      </c>
      <c r="AA217" s="139">
        <f t="shared" si="50"/>
        <v>0</v>
      </c>
      <c r="AB217" s="126"/>
      <c r="AC217" s="293"/>
      <c r="AD217" s="293"/>
      <c r="AF217" s="357">
        <f t="shared" si="63"/>
        <v>0</v>
      </c>
    </row>
    <row r="218" spans="1:239" s="22" customFormat="1" ht="24.75" hidden="1" customHeight="1" outlineLevel="1" x14ac:dyDescent="0.2">
      <c r="A218" s="177">
        <v>215</v>
      </c>
      <c r="B218" s="323"/>
      <c r="C218" s="332"/>
      <c r="D218" s="332"/>
      <c r="E218" s="324"/>
      <c r="F218" s="325"/>
      <c r="G218" s="326"/>
      <c r="H218" s="327"/>
      <c r="I218" s="327"/>
      <c r="J218" s="328"/>
      <c r="K218" s="329">
        <f t="shared" si="51"/>
        <v>0</v>
      </c>
      <c r="L218" s="330">
        <f t="shared" si="52"/>
        <v>0</v>
      </c>
      <c r="M218" s="331">
        <f t="shared" si="53"/>
        <v>0</v>
      </c>
      <c r="N218" s="275" t="str">
        <f t="shared" si="54"/>
        <v/>
      </c>
      <c r="O218" s="271">
        <f t="shared" si="55"/>
        <v>0</v>
      </c>
      <c r="P218" s="270">
        <f t="shared" si="56"/>
        <v>0</v>
      </c>
      <c r="Q218" s="62">
        <f t="shared" si="57"/>
        <v>0</v>
      </c>
      <c r="R218" s="272" t="str">
        <f t="shared" si="58"/>
        <v/>
      </c>
      <c r="S218" s="267">
        <f t="shared" si="59"/>
        <v>0</v>
      </c>
      <c r="T218" s="101">
        <f t="shared" si="60"/>
        <v>0</v>
      </c>
      <c r="U218" s="122"/>
      <c r="V218" s="298"/>
      <c r="W218" s="131">
        <f t="shared" si="64"/>
        <v>0</v>
      </c>
      <c r="X218" s="62">
        <f t="shared" si="61"/>
        <v>0</v>
      </c>
      <c r="Y218" s="63" t="str">
        <f t="shared" si="49"/>
        <v/>
      </c>
      <c r="Z218" s="133">
        <f t="shared" si="62"/>
        <v>0</v>
      </c>
      <c r="AA218" s="139">
        <f t="shared" si="50"/>
        <v>0</v>
      </c>
      <c r="AB218" s="126"/>
      <c r="AC218" s="293"/>
      <c r="AD218" s="293"/>
      <c r="AF218" s="357">
        <f t="shared" si="63"/>
        <v>0</v>
      </c>
    </row>
    <row r="219" spans="1:239" s="22" customFormat="1" ht="24.75" hidden="1" customHeight="1" outlineLevel="1" x14ac:dyDescent="0.2">
      <c r="A219" s="177">
        <v>216</v>
      </c>
      <c r="B219" s="323"/>
      <c r="C219" s="332"/>
      <c r="D219" s="332"/>
      <c r="E219" s="324"/>
      <c r="F219" s="325"/>
      <c r="G219" s="326"/>
      <c r="H219" s="327"/>
      <c r="I219" s="327"/>
      <c r="J219" s="328"/>
      <c r="K219" s="329">
        <f t="shared" si="51"/>
        <v>0</v>
      </c>
      <c r="L219" s="330">
        <f t="shared" si="52"/>
        <v>0</v>
      </c>
      <c r="M219" s="331">
        <f t="shared" si="53"/>
        <v>0</v>
      </c>
      <c r="N219" s="275" t="str">
        <f t="shared" si="54"/>
        <v/>
      </c>
      <c r="O219" s="271">
        <f t="shared" si="55"/>
        <v>0</v>
      </c>
      <c r="P219" s="270">
        <f t="shared" si="56"/>
        <v>0</v>
      </c>
      <c r="Q219" s="62">
        <f t="shared" si="57"/>
        <v>0</v>
      </c>
      <c r="R219" s="272" t="str">
        <f t="shared" si="58"/>
        <v/>
      </c>
      <c r="S219" s="267">
        <f t="shared" si="59"/>
        <v>0</v>
      </c>
      <c r="T219" s="101">
        <f t="shared" si="60"/>
        <v>0</v>
      </c>
      <c r="U219" s="122"/>
      <c r="V219" s="298"/>
      <c r="W219" s="131">
        <f t="shared" si="64"/>
        <v>0</v>
      </c>
      <c r="X219" s="62">
        <f t="shared" si="61"/>
        <v>0</v>
      </c>
      <c r="Y219" s="63" t="str">
        <f t="shared" si="49"/>
        <v/>
      </c>
      <c r="Z219" s="133">
        <f t="shared" si="62"/>
        <v>0</v>
      </c>
      <c r="AA219" s="139">
        <f t="shared" si="50"/>
        <v>0</v>
      </c>
      <c r="AB219" s="126"/>
      <c r="AC219" s="293"/>
      <c r="AD219" s="293"/>
      <c r="AF219" s="357">
        <f t="shared" si="63"/>
        <v>0</v>
      </c>
    </row>
    <row r="220" spans="1:239" s="22" customFormat="1" ht="24.75" hidden="1" customHeight="1" outlineLevel="1" x14ac:dyDescent="0.2">
      <c r="A220" s="177">
        <v>217</v>
      </c>
      <c r="B220" s="323"/>
      <c r="C220" s="332"/>
      <c r="D220" s="332"/>
      <c r="E220" s="324"/>
      <c r="F220" s="325"/>
      <c r="G220" s="326"/>
      <c r="H220" s="327"/>
      <c r="I220" s="327"/>
      <c r="J220" s="328"/>
      <c r="K220" s="329">
        <f t="shared" si="51"/>
        <v>0</v>
      </c>
      <c r="L220" s="330">
        <f t="shared" si="52"/>
        <v>0</v>
      </c>
      <c r="M220" s="331">
        <f t="shared" si="53"/>
        <v>0</v>
      </c>
      <c r="N220" s="275" t="str">
        <f t="shared" si="54"/>
        <v/>
      </c>
      <c r="O220" s="271">
        <f t="shared" si="55"/>
        <v>0</v>
      </c>
      <c r="P220" s="270">
        <f t="shared" si="56"/>
        <v>0</v>
      </c>
      <c r="Q220" s="62">
        <f t="shared" si="57"/>
        <v>0</v>
      </c>
      <c r="R220" s="272" t="str">
        <f t="shared" si="58"/>
        <v/>
      </c>
      <c r="S220" s="267">
        <f t="shared" si="59"/>
        <v>0</v>
      </c>
      <c r="T220" s="101">
        <f t="shared" si="60"/>
        <v>0</v>
      </c>
      <c r="U220" s="122"/>
      <c r="V220" s="298"/>
      <c r="W220" s="131">
        <f t="shared" si="64"/>
        <v>0</v>
      </c>
      <c r="X220" s="62">
        <f t="shared" si="61"/>
        <v>0</v>
      </c>
      <c r="Y220" s="63" t="str">
        <f t="shared" si="49"/>
        <v/>
      </c>
      <c r="Z220" s="133">
        <f t="shared" si="62"/>
        <v>0</v>
      </c>
      <c r="AA220" s="139">
        <f t="shared" si="50"/>
        <v>0</v>
      </c>
      <c r="AB220" s="126"/>
      <c r="AC220" s="293"/>
      <c r="AD220" s="293"/>
      <c r="AF220" s="357">
        <f t="shared" si="63"/>
        <v>0</v>
      </c>
    </row>
    <row r="221" spans="1:239" s="22" customFormat="1" ht="24.75" hidden="1" customHeight="1" outlineLevel="1" x14ac:dyDescent="0.2">
      <c r="A221" s="177">
        <v>218</v>
      </c>
      <c r="B221" s="323"/>
      <c r="C221" s="332"/>
      <c r="D221" s="332"/>
      <c r="E221" s="324"/>
      <c r="F221" s="325"/>
      <c r="G221" s="326"/>
      <c r="H221" s="327"/>
      <c r="I221" s="327"/>
      <c r="J221" s="328"/>
      <c r="K221" s="329">
        <f t="shared" si="51"/>
        <v>0</v>
      </c>
      <c r="L221" s="330">
        <f t="shared" si="52"/>
        <v>0</v>
      </c>
      <c r="M221" s="331">
        <f t="shared" si="53"/>
        <v>0</v>
      </c>
      <c r="N221" s="275" t="str">
        <f t="shared" si="54"/>
        <v/>
      </c>
      <c r="O221" s="271">
        <f t="shared" si="55"/>
        <v>0</v>
      </c>
      <c r="P221" s="270">
        <f t="shared" si="56"/>
        <v>0</v>
      </c>
      <c r="Q221" s="62">
        <f t="shared" si="57"/>
        <v>0</v>
      </c>
      <c r="R221" s="272" t="str">
        <f t="shared" si="58"/>
        <v/>
      </c>
      <c r="S221" s="267">
        <f t="shared" si="59"/>
        <v>0</v>
      </c>
      <c r="T221" s="101">
        <f t="shared" si="60"/>
        <v>0</v>
      </c>
      <c r="U221" s="122"/>
      <c r="V221" s="298"/>
      <c r="W221" s="131">
        <f t="shared" si="64"/>
        <v>0</v>
      </c>
      <c r="X221" s="62">
        <f t="shared" si="61"/>
        <v>0</v>
      </c>
      <c r="Y221" s="63" t="str">
        <f t="shared" si="49"/>
        <v/>
      </c>
      <c r="Z221" s="133">
        <f t="shared" si="62"/>
        <v>0</v>
      </c>
      <c r="AA221" s="139">
        <f t="shared" si="50"/>
        <v>0</v>
      </c>
      <c r="AB221" s="126"/>
      <c r="AC221" s="293"/>
      <c r="AD221" s="293"/>
      <c r="AF221" s="357">
        <f t="shared" si="63"/>
        <v>0</v>
      </c>
    </row>
    <row r="222" spans="1:239" s="22" customFormat="1" ht="24.75" hidden="1" customHeight="1" outlineLevel="1" x14ac:dyDescent="0.2">
      <c r="A222" s="177">
        <v>219</v>
      </c>
      <c r="B222" s="323"/>
      <c r="C222" s="332"/>
      <c r="D222" s="332"/>
      <c r="E222" s="324"/>
      <c r="F222" s="325"/>
      <c r="G222" s="326"/>
      <c r="H222" s="327"/>
      <c r="I222" s="327"/>
      <c r="J222" s="328"/>
      <c r="K222" s="329">
        <f t="shared" si="51"/>
        <v>0</v>
      </c>
      <c r="L222" s="330">
        <f t="shared" si="52"/>
        <v>0</v>
      </c>
      <c r="M222" s="331">
        <f t="shared" si="53"/>
        <v>0</v>
      </c>
      <c r="N222" s="275" t="str">
        <f t="shared" si="54"/>
        <v/>
      </c>
      <c r="O222" s="271">
        <f t="shared" si="55"/>
        <v>0</v>
      </c>
      <c r="P222" s="270">
        <f t="shared" si="56"/>
        <v>0</v>
      </c>
      <c r="Q222" s="62">
        <f t="shared" si="57"/>
        <v>0</v>
      </c>
      <c r="R222" s="272" t="str">
        <f t="shared" si="58"/>
        <v/>
      </c>
      <c r="S222" s="267">
        <f t="shared" si="59"/>
        <v>0</v>
      </c>
      <c r="T222" s="101">
        <f t="shared" si="60"/>
        <v>0</v>
      </c>
      <c r="U222" s="122"/>
      <c r="V222" s="298"/>
      <c r="W222" s="131">
        <f t="shared" si="64"/>
        <v>0</v>
      </c>
      <c r="X222" s="62">
        <f t="shared" si="61"/>
        <v>0</v>
      </c>
      <c r="Y222" s="63" t="str">
        <f t="shared" si="49"/>
        <v/>
      </c>
      <c r="Z222" s="133">
        <f t="shared" si="62"/>
        <v>0</v>
      </c>
      <c r="AA222" s="139">
        <f t="shared" si="50"/>
        <v>0</v>
      </c>
      <c r="AB222" s="126"/>
      <c r="AC222" s="293"/>
      <c r="AD222" s="293"/>
      <c r="AF222" s="357">
        <f t="shared" si="63"/>
        <v>0</v>
      </c>
    </row>
    <row r="223" spans="1:239" s="22" customFormat="1" ht="24.75" hidden="1" customHeight="1" outlineLevel="1" thickBot="1" x14ac:dyDescent="0.25">
      <c r="A223" s="178">
        <v>220</v>
      </c>
      <c r="B223" s="333"/>
      <c r="C223" s="334"/>
      <c r="D223" s="334"/>
      <c r="E223" s="324"/>
      <c r="F223" s="325"/>
      <c r="G223" s="326"/>
      <c r="H223" s="327"/>
      <c r="I223" s="327"/>
      <c r="J223" s="328"/>
      <c r="K223" s="329">
        <f t="shared" si="51"/>
        <v>0</v>
      </c>
      <c r="L223" s="330">
        <f t="shared" si="52"/>
        <v>0</v>
      </c>
      <c r="M223" s="331">
        <f t="shared" si="53"/>
        <v>0</v>
      </c>
      <c r="N223" s="275" t="str">
        <f t="shared" si="54"/>
        <v/>
      </c>
      <c r="O223" s="271">
        <f t="shared" si="55"/>
        <v>0</v>
      </c>
      <c r="P223" s="270">
        <f t="shared" si="56"/>
        <v>0</v>
      </c>
      <c r="Q223" s="62">
        <f t="shared" si="57"/>
        <v>0</v>
      </c>
      <c r="R223" s="272" t="str">
        <f t="shared" si="58"/>
        <v/>
      </c>
      <c r="S223" s="267">
        <f>(IF(OR($B223=0,$C223=0,$D223=0),0,IF(OR($E223=0,($G223+$F223=0),$H223=0),0,MIN((VLOOKUP($E223,$A$232:$C$244,3,0))*(IF($E223=6,$P223,$O223))*((MIN((VLOOKUP($E223,$A$232:$E$244,5,0)),(IF($E223=6,$O223,$P223))))),MIN((VLOOKUP($E223,$A$232:$C$244,3,0)),($F223+$G223))*(IF($E223=6,$P223,((MIN((VLOOKUP($E223,$A$232:$E$244,5,0)),$P223)))))))))*$Q223</f>
        <v>0</v>
      </c>
      <c r="T223" s="101">
        <f t="shared" si="60"/>
        <v>0</v>
      </c>
      <c r="U223" s="122"/>
      <c r="V223" s="298"/>
      <c r="W223" s="131">
        <f t="shared" si="64"/>
        <v>0</v>
      </c>
      <c r="X223" s="204">
        <f t="shared" si="61"/>
        <v>0</v>
      </c>
      <c r="Y223" s="63" t="str">
        <f t="shared" si="49"/>
        <v/>
      </c>
      <c r="Z223" s="133">
        <f t="shared" si="62"/>
        <v>0</v>
      </c>
      <c r="AA223" s="139">
        <f t="shared" si="50"/>
        <v>0</v>
      </c>
      <c r="AB223" s="126"/>
      <c r="AC223" s="293"/>
      <c r="AD223" s="293"/>
      <c r="AF223" s="357">
        <f t="shared" si="63"/>
        <v>0</v>
      </c>
    </row>
    <row r="224" spans="1:239" s="51" customFormat="1" ht="18.75" customHeight="1" collapsed="1" x14ac:dyDescent="0.2">
      <c r="A224" s="50"/>
      <c r="B224" s="560" t="s">
        <v>34</v>
      </c>
      <c r="C224" s="561"/>
      <c r="D224" s="562"/>
      <c r="E224" s="562"/>
      <c r="F224" s="335">
        <f>SUM(F4:F223)</f>
        <v>0</v>
      </c>
      <c r="G224" s="230">
        <f>SUM(G4:G223)</f>
        <v>0</v>
      </c>
      <c r="H224" s="230"/>
      <c r="I224" s="230"/>
      <c r="J224" s="336"/>
      <c r="K224" s="428">
        <f>SUM(K4:K223)</f>
        <v>0</v>
      </c>
      <c r="L224" s="337">
        <f>SUM(L4:L223)</f>
        <v>0</v>
      </c>
      <c r="M224" s="336">
        <f>SUM(M4:M223)</f>
        <v>0</v>
      </c>
      <c r="N224" s="73"/>
      <c r="O224" s="73"/>
      <c r="P224" s="73"/>
      <c r="Q224" s="74">
        <f>SUM(Q4:Q223)</f>
        <v>0</v>
      </c>
      <c r="R224" s="81"/>
      <c r="S224" s="74">
        <f>SUM(S4:S223)</f>
        <v>0</v>
      </c>
      <c r="T224" s="78">
        <f>SUM(T4:T223)</f>
        <v>0</v>
      </c>
      <c r="U224" s="122"/>
      <c r="V224" s="298"/>
      <c r="W224" s="205">
        <f>IF($AA$2&gt;0,$AA$2*P224,P224)</f>
        <v>0</v>
      </c>
      <c r="X224" s="206">
        <f t="shared" si="61"/>
        <v>0</v>
      </c>
      <c r="Y224" s="207" t="str">
        <f>IF(AND($AA$2&gt;0,W224&gt;0),(IF(($AA$2*P224=W224),"קיצוץ אחיד","נימוק?")),(IF((W224-P224=0),"","נימוק?")))</f>
        <v/>
      </c>
      <c r="Z224" s="208">
        <f>SUM(Z4:Z223)</f>
        <v>0</v>
      </c>
      <c r="AA224" s="209">
        <f>SUM(AA4:AA223)</f>
        <v>0</v>
      </c>
      <c r="AB224" s="126"/>
      <c r="AC224" s="293"/>
      <c r="AD224" s="293"/>
      <c r="AE224" s="22"/>
      <c r="AF224" s="358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</row>
    <row r="225" spans="1:239" s="51" customFormat="1" ht="18.75" customHeight="1" x14ac:dyDescent="0.2">
      <c r="A225" s="52"/>
      <c r="B225" s="563" t="s">
        <v>35</v>
      </c>
      <c r="C225" s="564"/>
      <c r="D225" s="338"/>
      <c r="E225" s="339">
        <f>+C254</f>
        <v>0.2</v>
      </c>
      <c r="F225" s="461">
        <f>SUMIF($E$4:$E$223,"&lt;&gt;99",F4:F223)*$E$225</f>
        <v>0</v>
      </c>
      <c r="G225" s="341">
        <f>SUMIF($E$4:$E$223,"&lt;&gt;99",G4:G223)*$E$225</f>
        <v>0</v>
      </c>
      <c r="H225" s="341"/>
      <c r="I225" s="341"/>
      <c r="J225" s="342"/>
      <c r="K225" s="461">
        <f>SUMIF($E$4:$E$223,"&lt;&gt;99",K4:K223)*$E$225</f>
        <v>0</v>
      </c>
      <c r="L225" s="462"/>
      <c r="M225" s="340">
        <f>SUMIF($E$4:$E$223,"&lt;&gt;99",M4:M223)*$E$225</f>
        <v>0</v>
      </c>
      <c r="N225" s="75"/>
      <c r="O225" s="75"/>
      <c r="P225" s="75"/>
      <c r="Q225" s="82"/>
      <c r="R225" s="72"/>
      <c r="S225" s="72">
        <f>SUMIF($E$4:$E$223,"&lt;&gt;99",S4:S223)*$E$225</f>
        <v>0</v>
      </c>
      <c r="T225" s="79"/>
      <c r="U225" s="122"/>
      <c r="V225" s="298"/>
      <c r="W225" s="131">
        <f>IF($AA$2&gt;0,$AA$2*P225,P225)</f>
        <v>0</v>
      </c>
      <c r="X225" s="62">
        <f t="shared" si="61"/>
        <v>0</v>
      </c>
      <c r="Y225" s="63" t="str">
        <f>IF(AND($AA$2&gt;0,W225&gt;0),(IF(($AA$2*P225=W225),"קיצוץ אחיד","נימוק?")),(IF((W225-P225=0),"","נימוק?")))</f>
        <v/>
      </c>
      <c r="Z225" s="446">
        <f>SUMIF($E$4:$E$223,"&lt;&gt;99",Z4:Z223)*$E$225</f>
        <v>0</v>
      </c>
      <c r="AA225" s="210"/>
      <c r="AB225" s="126"/>
      <c r="AC225" s="293"/>
      <c r="AD225" s="293"/>
      <c r="AE225" s="22"/>
      <c r="AF225" s="358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</row>
    <row r="226" spans="1:239" s="22" customFormat="1" ht="18.75" customHeight="1" thickBot="1" x14ac:dyDescent="0.25">
      <c r="A226" s="53"/>
      <c r="B226" s="556" t="s">
        <v>33</v>
      </c>
      <c r="C226" s="557"/>
      <c r="D226" s="558"/>
      <c r="E226" s="558"/>
      <c r="F226" s="343">
        <f>F224+F225</f>
        <v>0</v>
      </c>
      <c r="G226" s="344">
        <f>G224+G225</f>
        <v>0</v>
      </c>
      <c r="H226" s="344"/>
      <c r="I226" s="344"/>
      <c r="J226" s="345"/>
      <c r="K226" s="345">
        <f>K224+K225</f>
        <v>0</v>
      </c>
      <c r="L226" s="346">
        <f>L224+L225</f>
        <v>0</v>
      </c>
      <c r="M226" s="345">
        <f>M224+M225</f>
        <v>0</v>
      </c>
      <c r="N226" s="76"/>
      <c r="O226" s="76"/>
      <c r="P226" s="76"/>
      <c r="Q226" s="77">
        <f>Q224+Q225</f>
        <v>0</v>
      </c>
      <c r="R226" s="77"/>
      <c r="S226" s="77">
        <f>S224+S225</f>
        <v>0</v>
      </c>
      <c r="T226" s="80">
        <f>T224+T225</f>
        <v>0</v>
      </c>
      <c r="U226" s="123"/>
      <c r="V226" s="299"/>
      <c r="W226" s="147">
        <f>IF($AA$2&gt;0,$AA$2*P226,P226)</f>
        <v>0</v>
      </c>
      <c r="X226" s="148">
        <f t="shared" si="61"/>
        <v>0</v>
      </c>
      <c r="Y226" s="149" t="str">
        <f>IF(AND($AA$2&gt;0,W226&gt;0),(IF(($AA$2*P226=W226),"קיצוץ אחיד","נימוק?")),(IF((W226-P226=0),"","נימוק?")))</f>
        <v/>
      </c>
      <c r="Z226" s="211">
        <f>Z224+Z225</f>
        <v>0</v>
      </c>
      <c r="AA226" s="212">
        <f>AA224+AA225</f>
        <v>0</v>
      </c>
      <c r="AB226" s="127"/>
      <c r="AC226" s="293"/>
      <c r="AD226" s="293"/>
      <c r="AF226" s="358"/>
    </row>
    <row r="227" spans="1:239" x14ac:dyDescent="0.2">
      <c r="B227" s="38"/>
      <c r="C227" s="54"/>
      <c r="D227" s="54"/>
      <c r="E227" s="54"/>
      <c r="F227" s="54"/>
      <c r="G227" s="54"/>
      <c r="H227" s="54"/>
      <c r="I227" s="54"/>
      <c r="J227" s="54"/>
      <c r="AF227" s="352"/>
    </row>
    <row r="228" spans="1:239" ht="25.5" customHeight="1" x14ac:dyDescent="0.2">
      <c r="A228" s="55"/>
      <c r="B228" s="559"/>
      <c r="C228" s="559"/>
      <c r="D228" s="104"/>
      <c r="E228" s="93"/>
      <c r="F228" s="93"/>
      <c r="G228" s="93"/>
      <c r="H228" s="93"/>
      <c r="I228" s="93"/>
      <c r="J228" s="93"/>
      <c r="AF228" s="352"/>
    </row>
    <row r="229" spans="1:239" ht="24" customHeight="1" x14ac:dyDescent="0.2">
      <c r="AF229" s="352"/>
    </row>
    <row r="230" spans="1:239" ht="15.75" customHeight="1" x14ac:dyDescent="0.25">
      <c r="A230" s="565" t="s">
        <v>39</v>
      </c>
      <c r="B230" s="566"/>
      <c r="C230" s="566"/>
      <c r="D230" s="566"/>
      <c r="E230" s="566"/>
      <c r="F230" s="566"/>
      <c r="G230" s="566"/>
      <c r="AF230" s="352"/>
    </row>
    <row r="231" spans="1:239" s="260" customFormat="1" ht="31.9" customHeight="1" x14ac:dyDescent="0.2">
      <c r="A231" s="262" t="s">
        <v>12</v>
      </c>
      <c r="B231" s="262" t="s">
        <v>13</v>
      </c>
      <c r="C231" s="573" t="s">
        <v>145</v>
      </c>
      <c r="D231" s="574"/>
      <c r="E231" s="567" t="s">
        <v>265</v>
      </c>
      <c r="F231" s="568"/>
      <c r="G231" s="569"/>
      <c r="K231" s="15"/>
      <c r="L231" s="15"/>
      <c r="M231" s="15"/>
      <c r="AC231" s="294"/>
      <c r="AD231" s="294"/>
      <c r="AF231" s="359"/>
    </row>
    <row r="232" spans="1:239" ht="15.75" x14ac:dyDescent="0.25">
      <c r="A232" s="263">
        <v>1</v>
      </c>
      <c r="B232" s="262" t="s">
        <v>14</v>
      </c>
      <c r="C232" s="554">
        <v>30000</v>
      </c>
      <c r="D232" s="555"/>
      <c r="E232" s="551">
        <v>1</v>
      </c>
      <c r="F232" s="552"/>
      <c r="G232" s="553"/>
      <c r="AF232" s="352"/>
    </row>
    <row r="233" spans="1:239" ht="15.75" x14ac:dyDescent="0.25">
      <c r="A233" s="263">
        <v>2</v>
      </c>
      <c r="B233" s="263" t="s">
        <v>143</v>
      </c>
      <c r="C233" s="554">
        <v>30000</v>
      </c>
      <c r="D233" s="555"/>
      <c r="E233" s="551">
        <v>1</v>
      </c>
      <c r="F233" s="552"/>
      <c r="G233" s="553"/>
      <c r="H233" s="15" t="s">
        <v>214</v>
      </c>
      <c r="AF233" s="352"/>
    </row>
    <row r="234" spans="1:239" ht="15.75" x14ac:dyDescent="0.25">
      <c r="A234" s="263">
        <v>3</v>
      </c>
      <c r="B234" s="263" t="s">
        <v>141</v>
      </c>
      <c r="C234" s="554">
        <v>35000</v>
      </c>
      <c r="D234" s="555"/>
      <c r="E234" s="570">
        <v>0.5</v>
      </c>
      <c r="F234" s="571"/>
      <c r="G234" s="572"/>
      <c r="AF234" s="352"/>
    </row>
    <row r="235" spans="1:239" ht="15.75" x14ac:dyDescent="0.25">
      <c r="A235" s="263">
        <v>4</v>
      </c>
      <c r="B235" s="263" t="s">
        <v>144</v>
      </c>
      <c r="C235" s="554">
        <v>35000</v>
      </c>
      <c r="D235" s="555"/>
      <c r="E235" s="570">
        <v>0.75</v>
      </c>
      <c r="F235" s="571"/>
      <c r="G235" s="572"/>
      <c r="AF235" s="352"/>
    </row>
    <row r="236" spans="1:239" ht="15.75" x14ac:dyDescent="0.25">
      <c r="A236" s="263">
        <v>5</v>
      </c>
      <c r="B236" s="262" t="s">
        <v>142</v>
      </c>
      <c r="C236" s="554">
        <v>30000</v>
      </c>
      <c r="D236" s="555"/>
      <c r="E236" s="551">
        <v>1</v>
      </c>
      <c r="F236" s="552"/>
      <c r="G236" s="553"/>
      <c r="AF236" s="352"/>
    </row>
    <row r="237" spans="1:239" ht="15.75" x14ac:dyDescent="0.25">
      <c r="A237" s="263">
        <v>6</v>
      </c>
      <c r="B237" s="262" t="s">
        <v>23</v>
      </c>
      <c r="C237" s="554">
        <v>30000</v>
      </c>
      <c r="D237" s="555"/>
      <c r="E237" s="570">
        <v>0.3</v>
      </c>
      <c r="F237" s="571"/>
      <c r="G237" s="572"/>
      <c r="AF237" s="352"/>
    </row>
    <row r="238" spans="1:239" ht="15.75" x14ac:dyDescent="0.25">
      <c r="A238" s="263">
        <v>7</v>
      </c>
      <c r="B238" s="262" t="s">
        <v>28</v>
      </c>
      <c r="C238" s="549">
        <v>6000</v>
      </c>
      <c r="D238" s="550"/>
      <c r="E238" s="551">
        <v>1</v>
      </c>
      <c r="F238" s="552"/>
      <c r="G238" s="553"/>
      <c r="AF238" s="352"/>
    </row>
    <row r="239" spans="1:239" ht="15.75" x14ac:dyDescent="0.25">
      <c r="A239" s="263">
        <v>8</v>
      </c>
      <c r="B239" s="262" t="s">
        <v>168</v>
      </c>
      <c r="C239" s="549">
        <v>42000</v>
      </c>
      <c r="D239" s="550"/>
      <c r="E239" s="551">
        <v>1</v>
      </c>
      <c r="F239" s="552"/>
      <c r="G239" s="553"/>
      <c r="AF239" s="352"/>
    </row>
    <row r="240" spans="1:239" ht="15.75" x14ac:dyDescent="0.25">
      <c r="A240" s="263">
        <v>9</v>
      </c>
      <c r="B240" s="262" t="s">
        <v>259</v>
      </c>
      <c r="C240" s="549">
        <v>35000</v>
      </c>
      <c r="D240" s="550"/>
      <c r="E240" s="551">
        <v>1</v>
      </c>
      <c r="F240" s="552"/>
      <c r="G240" s="553"/>
      <c r="I240" s="259"/>
      <c r="J240" s="259"/>
      <c r="AF240" s="352"/>
    </row>
    <row r="241" spans="1:32" ht="15.75" x14ac:dyDescent="0.25">
      <c r="A241" s="263">
        <v>10</v>
      </c>
      <c r="B241" s="262" t="s">
        <v>260</v>
      </c>
      <c r="C241" s="549">
        <v>19000</v>
      </c>
      <c r="D241" s="550"/>
      <c r="E241" s="551">
        <v>1</v>
      </c>
      <c r="F241" s="552"/>
      <c r="G241" s="553"/>
      <c r="H241" s="495"/>
      <c r="I241" s="259"/>
      <c r="J241" s="259"/>
      <c r="AF241" s="352"/>
    </row>
    <row r="242" spans="1:32" ht="15.75" x14ac:dyDescent="0.25">
      <c r="A242" s="263">
        <v>11</v>
      </c>
      <c r="B242" s="262" t="s">
        <v>261</v>
      </c>
      <c r="C242" s="549">
        <v>8000</v>
      </c>
      <c r="D242" s="550"/>
      <c r="E242" s="551">
        <v>1</v>
      </c>
      <c r="F242" s="552"/>
      <c r="G242" s="553"/>
      <c r="H242" s="495"/>
      <c r="I242" s="261"/>
      <c r="AF242" s="352"/>
    </row>
    <row r="243" spans="1:32" ht="26.25" x14ac:dyDescent="0.25">
      <c r="A243" s="263">
        <v>12</v>
      </c>
      <c r="B243" s="262" t="s">
        <v>251</v>
      </c>
      <c r="C243" s="549">
        <v>10000</v>
      </c>
      <c r="D243" s="550"/>
      <c r="E243" s="551">
        <v>1</v>
      </c>
      <c r="F243" s="552"/>
      <c r="G243" s="553"/>
      <c r="H243" s="495"/>
      <c r="AF243" s="352"/>
    </row>
    <row r="244" spans="1:32" ht="26.25" x14ac:dyDescent="0.25">
      <c r="A244" s="263">
        <v>13</v>
      </c>
      <c r="B244" s="262" t="s">
        <v>262</v>
      </c>
      <c r="C244" s="549">
        <v>35000</v>
      </c>
      <c r="D244" s="550"/>
      <c r="E244" s="551">
        <v>1</v>
      </c>
      <c r="F244" s="552"/>
      <c r="G244" s="553"/>
      <c r="H244" s="495"/>
      <c r="AF244" s="352"/>
    </row>
    <row r="245" spans="1:32" ht="18.75" customHeight="1" x14ac:dyDescent="0.25">
      <c r="B245" s="548"/>
      <c r="C245" s="548"/>
      <c r="D245" s="548"/>
      <c r="E245" s="548"/>
      <c r="F245" s="495"/>
      <c r="G245" s="495"/>
      <c r="H245" s="495"/>
      <c r="I245" s="259"/>
      <c r="J245" s="259"/>
      <c r="AF245" s="352"/>
    </row>
    <row r="246" spans="1:32" ht="15.75" customHeight="1" x14ac:dyDescent="0.25">
      <c r="B246" s="460"/>
      <c r="C246" s="460"/>
      <c r="D246" s="460"/>
      <c r="E246" s="460"/>
      <c r="F246" s="460"/>
      <c r="G246" s="460"/>
      <c r="H246" s="460"/>
      <c r="I246" s="259"/>
      <c r="J246" s="259"/>
      <c r="AF246" s="352"/>
    </row>
    <row r="247" spans="1:32" ht="16.5" customHeight="1" x14ac:dyDescent="0.25">
      <c r="B247" s="548" t="s">
        <v>147</v>
      </c>
      <c r="C247" s="548"/>
      <c r="D247" s="548"/>
      <c r="E247" s="548"/>
      <c r="F247" s="548"/>
      <c r="G247" s="548"/>
      <c r="H247" s="548"/>
      <c r="I247" s="548"/>
      <c r="AF247" s="352"/>
    </row>
    <row r="248" spans="1:32" ht="16.5" customHeight="1" x14ac:dyDescent="0.25">
      <c r="B248" s="460"/>
      <c r="C248" s="460"/>
      <c r="D248" s="460"/>
      <c r="E248" s="460"/>
      <c r="F248" s="460"/>
      <c r="G248" s="460"/>
      <c r="H248" s="460"/>
      <c r="AF248" s="352"/>
    </row>
    <row r="249" spans="1:32" ht="12.75" customHeight="1" x14ac:dyDescent="0.25">
      <c r="H249" s="460"/>
      <c r="AF249" s="352"/>
    </row>
    <row r="250" spans="1:32" x14ac:dyDescent="0.2">
      <c r="AF250" s="352"/>
    </row>
    <row r="251" spans="1:32" x14ac:dyDescent="0.2">
      <c r="AF251" s="352"/>
    </row>
    <row r="252" spans="1:32" x14ac:dyDescent="0.2">
      <c r="AF252" s="352"/>
    </row>
    <row r="253" spans="1:32" x14ac:dyDescent="0.2">
      <c r="A253" s="452">
        <f>+'ראשי-פרטים כלליים וריכוז הוצאות'!C117</f>
        <v>1</v>
      </c>
      <c r="AF253" s="352"/>
    </row>
    <row r="254" spans="1:32" x14ac:dyDescent="0.2">
      <c r="A254">
        <f>VLOOKUP(+'ראשי-פרטים כלליים וריכוז הוצאות'!C117,'ראשי-פרטים כלליים וריכוז הוצאות'!$F$117:$P$138,3,0)</f>
        <v>1</v>
      </c>
      <c r="B254" s="15">
        <f>+'ראשי-פרטים כלליים וריכוז הוצאות'!C117</f>
        <v>1</v>
      </c>
      <c r="C254" s="15">
        <f>VLOOKUP(B254,'ראשי-פרטים כלליים וריכוז הוצאות'!$F$117:$O$139,10,0)*0.2</f>
        <v>0.2</v>
      </c>
      <c r="AF254" s="352"/>
    </row>
    <row r="255" spans="1:32" x14ac:dyDescent="0.2">
      <c r="B255" s="15">
        <f>+'ראשי-פרטים כלליים וריכוז הוצאות'!F12</f>
        <v>0</v>
      </c>
      <c r="C255" s="348">
        <f>IF(OR(B254=2,B254=4),24,IF(B254=3,36,12))</f>
        <v>12</v>
      </c>
      <c r="AF255" s="352"/>
    </row>
    <row r="256" spans="1:32" x14ac:dyDescent="0.2">
      <c r="AF256" s="352"/>
    </row>
    <row r="257" spans="1:32" x14ac:dyDescent="0.2">
      <c r="AF257" s="352"/>
    </row>
    <row r="258" spans="1:32" x14ac:dyDescent="0.2">
      <c r="AF258" s="352"/>
    </row>
    <row r="259" spans="1:32" x14ac:dyDescent="0.2">
      <c r="A259" s="459">
        <f>VLOOKUP(+'ראשי-פרטים כלליים וריכוז הוצאות'!C117,'ראשי-פרטים כלליים וריכוז הוצאות'!$F$116:$L$134,2,0)</f>
        <v>1</v>
      </c>
      <c r="AF259" s="352"/>
    </row>
    <row r="260" spans="1:32" x14ac:dyDescent="0.2">
      <c r="AF260" s="352"/>
    </row>
    <row r="261" spans="1:32" x14ac:dyDescent="0.2">
      <c r="AF261" s="352"/>
    </row>
    <row r="262" spans="1:32" x14ac:dyDescent="0.2">
      <c r="C262" s="349"/>
      <c r="AF262" s="352"/>
    </row>
    <row r="263" spans="1:32" x14ac:dyDescent="0.2">
      <c r="AF263" s="352"/>
    </row>
    <row r="264" spans="1:32" x14ac:dyDescent="0.2">
      <c r="AF264" s="352"/>
    </row>
    <row r="265" spans="1:32" x14ac:dyDescent="0.2">
      <c r="AF265" s="352"/>
    </row>
    <row r="266" spans="1:32" x14ac:dyDescent="0.2">
      <c r="AF266" s="352"/>
    </row>
    <row r="267" spans="1:32" x14ac:dyDescent="0.2">
      <c r="AF267" s="352"/>
    </row>
    <row r="268" spans="1:32" x14ac:dyDescent="0.2">
      <c r="AF268" s="352"/>
    </row>
    <row r="269" spans="1:32" x14ac:dyDescent="0.2">
      <c r="AF269" s="352"/>
    </row>
    <row r="270" spans="1:32" x14ac:dyDescent="0.2">
      <c r="AF270" s="352"/>
    </row>
    <row r="271" spans="1:32" x14ac:dyDescent="0.2">
      <c r="AF271" s="352"/>
    </row>
    <row r="272" spans="1:32" x14ac:dyDescent="0.2">
      <c r="AF272" s="352"/>
    </row>
    <row r="273" spans="32:32" x14ac:dyDescent="0.2">
      <c r="AF273" s="352"/>
    </row>
    <row r="274" spans="32:32" x14ac:dyDescent="0.2">
      <c r="AF274" s="352"/>
    </row>
    <row r="275" spans="32:32" x14ac:dyDescent="0.2">
      <c r="AF275" s="352"/>
    </row>
    <row r="276" spans="32:32" x14ac:dyDescent="0.2">
      <c r="AF276" s="352"/>
    </row>
    <row r="277" spans="32:32" x14ac:dyDescent="0.2">
      <c r="AF277" s="352"/>
    </row>
    <row r="278" spans="32:32" x14ac:dyDescent="0.2">
      <c r="AF278" s="352"/>
    </row>
    <row r="279" spans="32:32" x14ac:dyDescent="0.2">
      <c r="AF279" s="352"/>
    </row>
    <row r="280" spans="32:32" x14ac:dyDescent="0.2">
      <c r="AF280" s="352"/>
    </row>
    <row r="281" spans="32:32" x14ac:dyDescent="0.2">
      <c r="AF281" s="352"/>
    </row>
    <row r="282" spans="32:32" x14ac:dyDescent="0.2">
      <c r="AF282" s="352"/>
    </row>
    <row r="283" spans="32:32" x14ac:dyDescent="0.2">
      <c r="AF283" s="352"/>
    </row>
    <row r="284" spans="32:32" x14ac:dyDescent="0.2">
      <c r="AF284" s="352"/>
    </row>
    <row r="285" spans="32:32" x14ac:dyDescent="0.2">
      <c r="AF285" s="352"/>
    </row>
    <row r="286" spans="32:32" x14ac:dyDescent="0.2">
      <c r="AF286" s="352"/>
    </row>
    <row r="287" spans="32:32" x14ac:dyDescent="0.2">
      <c r="AF287" s="352"/>
    </row>
    <row r="288" spans="32:32" x14ac:dyDescent="0.2">
      <c r="AF288" s="352"/>
    </row>
    <row r="289" spans="32:32" x14ac:dyDescent="0.2">
      <c r="AF289" s="352"/>
    </row>
    <row r="290" spans="32:32" x14ac:dyDescent="0.2">
      <c r="AF290" s="352"/>
    </row>
    <row r="291" spans="32:32" x14ac:dyDescent="0.2">
      <c r="AF291" s="352"/>
    </row>
    <row r="292" spans="32:32" x14ac:dyDescent="0.2">
      <c r="AF292" s="352"/>
    </row>
    <row r="293" spans="32:32" x14ac:dyDescent="0.2">
      <c r="AF293" s="352"/>
    </row>
    <row r="294" spans="32:32" x14ac:dyDescent="0.2">
      <c r="AF294" s="352"/>
    </row>
    <row r="295" spans="32:32" x14ac:dyDescent="0.2">
      <c r="AF295" s="352"/>
    </row>
    <row r="296" spans="32:32" x14ac:dyDescent="0.2">
      <c r="AF296" s="352"/>
    </row>
    <row r="297" spans="32:32" x14ac:dyDescent="0.2">
      <c r="AF297" s="352"/>
    </row>
    <row r="298" spans="32:32" x14ac:dyDescent="0.2">
      <c r="AF298" s="352"/>
    </row>
    <row r="299" spans="32:32" x14ac:dyDescent="0.2">
      <c r="AF299" s="352"/>
    </row>
    <row r="300" spans="32:32" x14ac:dyDescent="0.2">
      <c r="AF300" s="352"/>
    </row>
  </sheetData>
  <sheetProtection password="CAD0" sheet="1" objects="1" scenarios="1"/>
  <dataConsolidate/>
  <customSheetViews>
    <customSheetView guid="{0C0A7354-1E68-4AF0-8238-6CB67405E9AA}" showPageBreaks="1" hiddenColumns="1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48">
    <mergeCell ref="E239:G239"/>
    <mergeCell ref="A1:C1"/>
    <mergeCell ref="AB1:AB3"/>
    <mergeCell ref="K1:L1"/>
    <mergeCell ref="K2:M2"/>
    <mergeCell ref="W1:AA1"/>
    <mergeCell ref="W2:Z2"/>
    <mergeCell ref="U1:U3"/>
    <mergeCell ref="N2:S2"/>
    <mergeCell ref="N1:T1"/>
    <mergeCell ref="F2:J2"/>
    <mergeCell ref="B2:E2"/>
    <mergeCell ref="H1:I1"/>
    <mergeCell ref="F1:G1"/>
    <mergeCell ref="C235:D235"/>
    <mergeCell ref="C236:D236"/>
    <mergeCell ref="C241:D241"/>
    <mergeCell ref="E241:G241"/>
    <mergeCell ref="A230:G230"/>
    <mergeCell ref="E231:G231"/>
    <mergeCell ref="E232:G232"/>
    <mergeCell ref="E233:G233"/>
    <mergeCell ref="E234:G234"/>
    <mergeCell ref="E235:G235"/>
    <mergeCell ref="E236:G236"/>
    <mergeCell ref="E237:G237"/>
    <mergeCell ref="C240:D240"/>
    <mergeCell ref="E240:G240"/>
    <mergeCell ref="E238:G238"/>
    <mergeCell ref="C231:D231"/>
    <mergeCell ref="C232:D232"/>
    <mergeCell ref="C239:D239"/>
    <mergeCell ref="C237:D237"/>
    <mergeCell ref="C238:D238"/>
    <mergeCell ref="B226:E226"/>
    <mergeCell ref="B228:C228"/>
    <mergeCell ref="B224:E224"/>
    <mergeCell ref="B225:C225"/>
    <mergeCell ref="C233:D233"/>
    <mergeCell ref="C234:D234"/>
    <mergeCell ref="B245:E245"/>
    <mergeCell ref="B247:I247"/>
    <mergeCell ref="C242:D242"/>
    <mergeCell ref="E242:G242"/>
    <mergeCell ref="C243:D243"/>
    <mergeCell ref="E243:G243"/>
    <mergeCell ref="C244:D244"/>
    <mergeCell ref="E244:G244"/>
  </mergeCells>
  <phoneticPr fontId="6" type="noConversion"/>
  <conditionalFormatting sqref="X4:X226 Q4:Q223">
    <cfRule type="cellIs" dxfId="75" priority="5" stopIfTrue="1" operator="notEqual">
      <formula>$J4</formula>
    </cfRule>
  </conditionalFormatting>
  <conditionalFormatting sqref="W4:W226">
    <cfRule type="cellIs" dxfId="74" priority="6" stopIfTrue="1" operator="between">
      <formula>0.001</formula>
      <formula>0.09999</formula>
    </cfRule>
    <cfRule type="cellIs" dxfId="73" priority="7" stopIfTrue="1" operator="notEqual">
      <formula>$P4</formula>
    </cfRule>
  </conditionalFormatting>
  <conditionalFormatting sqref="I4:I223">
    <cfRule type="cellIs" dxfId="72" priority="8" stopIfTrue="1" operator="between">
      <formula>0.001</formula>
      <formula>0.09999</formula>
    </cfRule>
    <cfRule type="expression" dxfId="71" priority="9" stopIfTrue="1">
      <formula>OR(AND($E4=3,$I4&gt;0.500001),AND($E4=4,$I4&gt;0.7500001))</formula>
    </cfRule>
  </conditionalFormatting>
  <conditionalFormatting sqref="H4:H223">
    <cfRule type="cellIs" dxfId="70" priority="10" stopIfTrue="1" operator="between">
      <formula>0.001</formula>
      <formula>0.09999</formula>
    </cfRule>
    <cfRule type="expression" dxfId="69" priority="11" stopIfTrue="1">
      <formula>AND($E4=6,$H4&gt;0.33333)</formula>
    </cfRule>
  </conditionalFormatting>
  <conditionalFormatting sqref="P4:P223">
    <cfRule type="cellIs" dxfId="68" priority="12" stopIfTrue="1" operator="between">
      <formula>0.001</formula>
      <formula>0.09999</formula>
    </cfRule>
    <cfRule type="cellIs" dxfId="67" priority="13" stopIfTrue="1" operator="notEqual">
      <formula>$I4</formula>
    </cfRule>
  </conditionalFormatting>
  <conditionalFormatting sqref="O4:O223">
    <cfRule type="cellIs" dxfId="66" priority="14" stopIfTrue="1" operator="between">
      <formula>0.001</formula>
      <formula>0.09999</formula>
    </cfRule>
    <cfRule type="cellIs" dxfId="65" priority="15" stopIfTrue="1" operator="lessThan">
      <formula>H4</formula>
    </cfRule>
  </conditionalFormatting>
  <conditionalFormatting sqref="J4:J223">
    <cfRule type="cellIs" dxfId="64" priority="16" stopIfTrue="1" operator="greaterThan">
      <formula>12</formula>
    </cfRule>
  </conditionalFormatting>
  <conditionalFormatting sqref="Y224:Y226">
    <cfRule type="cellIs" dxfId="63" priority="17" stopIfTrue="1" operator="equal">
      <formula>"נימוק?"</formula>
    </cfRule>
  </conditionalFormatting>
  <conditionalFormatting sqref="Y4:Y223 R4:R223">
    <cfRule type="cellIs" dxfId="62" priority="18" stopIfTrue="1" operator="equal">
      <formula>"נא להזין נימוק"</formula>
    </cfRule>
    <cfRule type="cellIs" dxfId="61" priority="19" stopIfTrue="1" operator="equal">
      <formula>"עצור: אחוז תעסוקה נמוך מ-10%"</formula>
    </cfRule>
  </conditionalFormatting>
  <conditionalFormatting sqref="A246:XFD246 A245:B245 I245:XFD245 A248:XFD1048576 A247:B247 J247:XFD247 N231:XFD244 A1:XFD230">
    <cfRule type="expression" dxfId="60" priority="45">
      <formula>$A$259=0</formula>
    </cfRule>
  </conditionalFormatting>
  <dataValidations xWindow="488" yWindow="489" count="7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4:I223">
      <formula1>IF(E4=3,0.500001,IF(E4=4,0.7500001,1.00001))</formula1>
    </dataValidation>
    <dataValidation type="decimal" operator="lessThan" allowBlank="1" showInputMessage="1" showErrorMessage="1" error="חלקיות המשרה ואחוז העסקה מוגבלים ל-100% בלבד!_x000a_איש סגל אקדמי במשרה מלאה באקדמיה, תוכר משרתו במו&quot;פ עד לתקרה של 33% משרה" sqref="H4:H223">
      <formula1>IF(E4=6,0.33333333,1.0000001)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>
      <formula1>0.000001</formula1>
      <formula2>H4</formula2>
    </dataValidation>
    <dataValidation type="decimal" allowBlank="1" showInputMessage="1" showErrorMessage="1" sqref="F4:G223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>
      <formula1>$C$255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>
      <formula1>$A$232:$A$244</formula1>
    </dataValidation>
  </dataValidations>
  <hyperlinks>
    <hyperlink ref="E3" location="'כח אדם - שכר'!A230:A244" display="קוד שכר"/>
    <hyperlink ref="A230:C230" location="'כח אדם - שכר'!A4" display="טבלת קודי שכר (הקשה על תא זה תחזיר אותך לראשית הטבלה)"/>
    <hyperlink ref="A230:G230" location="'כח אדם - שכר'!A4" tooltip="הקשה על התא תחזיר אתכם לראשית הגליון" display="טבלת קודי שכר (הקשה על תא זה תחזיר אותך לראשית הטבלה)"/>
  </hyperlinks>
  <printOptions horizontalCentered="1" verticalCentered="1"/>
  <pageMargins left="0.35" right="0.41" top="0.39370078740157483" bottom="0.43307086614173229" header="0.31496062992125984" footer="0.19685039370078741"/>
  <pageSetup paperSize="9" scale="36" fitToHeight="14" orientation="landscape" r:id="rId2"/>
  <headerFooter alignWithMargins="0">
    <oddFooter>עמוד &amp;P מתוך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>
    <tabColor indexed="42"/>
    <pageSetUpPr fitToPage="1"/>
  </sheetPr>
  <dimension ref="A1:U70"/>
  <sheetViews>
    <sheetView showGridLines="0" rightToLeft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15" bestFit="1" customWidth="1"/>
    <col min="2" max="2" width="25" style="15" customWidth="1"/>
    <col min="3" max="3" width="24.7109375" style="15" customWidth="1"/>
    <col min="4" max="4" width="13" style="15" customWidth="1"/>
    <col min="5" max="5" width="7.28515625" style="15" customWidth="1"/>
    <col min="6" max="6" width="14.85546875" style="15" customWidth="1"/>
    <col min="7" max="7" width="16" style="15" customWidth="1"/>
    <col min="8" max="8" width="15.28515625" style="15" hidden="1" customWidth="1" outlineLevel="1"/>
    <col min="9" max="9" width="12.28515625" style="15" hidden="1" customWidth="1" outlineLevel="1"/>
    <col min="10" max="10" width="13.28515625" style="15" hidden="1" customWidth="1" outlineLevel="1"/>
    <col min="11" max="11" width="23.28515625" style="15" hidden="1" customWidth="1" outlineLevel="1"/>
    <col min="12" max="12" width="13.7109375" style="15" hidden="1" customWidth="1" outlineLevel="1"/>
    <col min="13" max="13" width="23.85546875" style="15" hidden="1" customWidth="1" outlineLevel="1"/>
    <col min="14" max="14" width="7.7109375" style="15" customWidth="1" collapsed="1"/>
    <col min="15" max="15" width="15.28515625" style="15" hidden="1" customWidth="1" outlineLevel="1"/>
    <col min="16" max="16" width="12.28515625" style="15" hidden="1" customWidth="1" outlineLevel="1"/>
    <col min="17" max="17" width="13.28515625" style="15" hidden="1" customWidth="1" outlineLevel="1"/>
    <col min="18" max="18" width="23.28515625" style="15" hidden="1" customWidth="1" outlineLevel="1"/>
    <col min="19" max="19" width="13.7109375" style="15" hidden="1" customWidth="1" outlineLevel="1"/>
    <col min="20" max="20" width="23.85546875" style="15" hidden="1" customWidth="1" outlineLevel="1"/>
    <col min="21" max="21" width="8.28515625" style="15" customWidth="1" collapsed="1"/>
    <col min="22" max="16384" width="9.140625" style="15"/>
  </cols>
  <sheetData>
    <row r="1" spans="1:21" s="34" customFormat="1" ht="45" customHeight="1" thickBot="1" x14ac:dyDescent="0.3">
      <c r="A1" s="605" t="s">
        <v>31</v>
      </c>
      <c r="B1" s="606"/>
      <c r="C1" s="606"/>
      <c r="D1" s="69"/>
      <c r="E1" s="33"/>
      <c r="F1" s="102"/>
      <c r="G1" s="130"/>
      <c r="H1" s="609" t="s">
        <v>135</v>
      </c>
      <c r="I1" s="610"/>
      <c r="J1" s="611"/>
      <c r="K1" s="602" t="s">
        <v>140</v>
      </c>
      <c r="L1" s="603"/>
      <c r="M1" s="265"/>
      <c r="N1" s="120" t="s">
        <v>71</v>
      </c>
      <c r="O1" s="612" t="s">
        <v>235</v>
      </c>
      <c r="P1" s="613"/>
      <c r="Q1" s="614"/>
      <c r="R1" s="607" t="s">
        <v>102</v>
      </c>
      <c r="S1" s="608"/>
      <c r="T1" s="118"/>
      <c r="U1" s="124" t="s">
        <v>215</v>
      </c>
    </row>
    <row r="2" spans="1:21" ht="25.5" x14ac:dyDescent="0.2">
      <c r="A2" s="35" t="s">
        <v>36</v>
      </c>
      <c r="B2" s="35" t="s">
        <v>53</v>
      </c>
      <c r="C2" s="35" t="s">
        <v>54</v>
      </c>
      <c r="D2" s="35" t="s">
        <v>60</v>
      </c>
      <c r="E2" s="35" t="s">
        <v>61</v>
      </c>
      <c r="F2" s="35" t="s">
        <v>203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s="22" customFormat="1" ht="26.65" customHeight="1" x14ac:dyDescent="0.2">
      <c r="A3" s="310">
        <v>1</v>
      </c>
      <c r="B3" s="304"/>
      <c r="C3" s="305"/>
      <c r="D3" s="306"/>
      <c r="E3" s="306"/>
      <c r="F3" s="307"/>
      <c r="G3" s="308">
        <f>E3*D3</f>
        <v>0</v>
      </c>
      <c r="H3" s="157">
        <f t="shared" ref="H3:H42" si="0">D3</f>
        <v>0</v>
      </c>
      <c r="I3" s="64">
        <f t="shared" ref="I3:I42" si="1">E3</f>
        <v>0</v>
      </c>
      <c r="J3" s="277">
        <f t="shared" ref="J3:J42" si="2">IF($M$1&gt;0,1-$M$1,100%)</f>
        <v>1</v>
      </c>
      <c r="K3" s="91">
        <f>H3*I3*J3</f>
        <v>0</v>
      </c>
      <c r="L3" s="92"/>
      <c r="M3" s="106" t="str">
        <f t="shared" ref="M3:M42" si="3">IF(L3&gt;0,(VLOOKUP(L3,$L$50:$M$55,2,0)),"")</f>
        <v/>
      </c>
      <c r="N3" s="122"/>
      <c r="O3" s="105">
        <f>H3</f>
        <v>0</v>
      </c>
      <c r="P3" s="63">
        <f>I3</f>
        <v>0</v>
      </c>
      <c r="Q3" s="90">
        <f t="shared" ref="Q3:Q42" si="4">IF($T$1&gt;0,((1-$T$1)*(1-$M$1)),J3)</f>
        <v>1</v>
      </c>
      <c r="R3" s="111">
        <f>O3*P3*Q3</f>
        <v>0</v>
      </c>
      <c r="S3" s="92"/>
      <c r="T3" s="106" t="str">
        <f t="shared" ref="T3:T42" si="5">IF(S3&gt;0,(VLOOKUP(S3,$L$50:$M$55,2,0)),"")</f>
        <v/>
      </c>
      <c r="U3" s="126"/>
    </row>
    <row r="4" spans="1:21" s="22" customFormat="1" ht="26.65" customHeight="1" x14ac:dyDescent="0.2">
      <c r="A4" s="310">
        <v>2</v>
      </c>
      <c r="B4" s="304"/>
      <c r="C4" s="306"/>
      <c r="D4" s="306"/>
      <c r="E4" s="306"/>
      <c r="F4" s="307"/>
      <c r="G4" s="308">
        <f t="shared" ref="G4:G42" si="6">E4*D4</f>
        <v>0</v>
      </c>
      <c r="H4" s="157">
        <f t="shared" si="0"/>
        <v>0</v>
      </c>
      <c r="I4" s="64">
        <f t="shared" si="1"/>
        <v>0</v>
      </c>
      <c r="J4" s="277">
        <f t="shared" si="2"/>
        <v>1</v>
      </c>
      <c r="K4" s="91">
        <f t="shared" ref="K4:K42" si="7">H4*I4*J4</f>
        <v>0</v>
      </c>
      <c r="L4" s="92"/>
      <c r="M4" s="106" t="str">
        <f t="shared" si="3"/>
        <v/>
      </c>
      <c r="N4" s="122"/>
      <c r="O4" s="105">
        <f t="shared" ref="O4:O42" si="8">H4</f>
        <v>0</v>
      </c>
      <c r="P4" s="63">
        <f t="shared" ref="P4:P42" si="9">I4</f>
        <v>0</v>
      </c>
      <c r="Q4" s="90">
        <f t="shared" si="4"/>
        <v>1</v>
      </c>
      <c r="R4" s="111">
        <f t="shared" ref="R4:R42" si="10">O4*P4*Q4</f>
        <v>0</v>
      </c>
      <c r="S4" s="92"/>
      <c r="T4" s="106" t="str">
        <f t="shared" si="5"/>
        <v/>
      </c>
      <c r="U4" s="126"/>
    </row>
    <row r="5" spans="1:21" s="22" customFormat="1" ht="26.65" customHeight="1" x14ac:dyDescent="0.2">
      <c r="A5" s="310">
        <v>3</v>
      </c>
      <c r="B5" s="304"/>
      <c r="C5" s="306"/>
      <c r="D5" s="306"/>
      <c r="E5" s="306"/>
      <c r="F5" s="307"/>
      <c r="G5" s="308">
        <f t="shared" si="6"/>
        <v>0</v>
      </c>
      <c r="H5" s="157">
        <f t="shared" si="0"/>
        <v>0</v>
      </c>
      <c r="I5" s="64">
        <f t="shared" si="1"/>
        <v>0</v>
      </c>
      <c r="J5" s="277">
        <f t="shared" si="2"/>
        <v>1</v>
      </c>
      <c r="K5" s="91">
        <f t="shared" si="7"/>
        <v>0</v>
      </c>
      <c r="L5" s="92"/>
      <c r="M5" s="106" t="str">
        <f t="shared" si="3"/>
        <v/>
      </c>
      <c r="N5" s="122"/>
      <c r="O5" s="105">
        <f t="shared" si="8"/>
        <v>0</v>
      </c>
      <c r="P5" s="63">
        <f t="shared" si="9"/>
        <v>0</v>
      </c>
      <c r="Q5" s="90">
        <f t="shared" si="4"/>
        <v>1</v>
      </c>
      <c r="R5" s="111">
        <f t="shared" si="10"/>
        <v>0</v>
      </c>
      <c r="S5" s="92"/>
      <c r="T5" s="106" t="str">
        <f t="shared" si="5"/>
        <v/>
      </c>
      <c r="U5" s="126"/>
    </row>
    <row r="6" spans="1:21" s="22" customFormat="1" ht="26.65" customHeight="1" x14ac:dyDescent="0.2">
      <c r="A6" s="310">
        <v>4</v>
      </c>
      <c r="B6" s="304"/>
      <c r="C6" s="306"/>
      <c r="D6" s="306"/>
      <c r="E6" s="306"/>
      <c r="F6" s="307"/>
      <c r="G6" s="308">
        <f t="shared" si="6"/>
        <v>0</v>
      </c>
      <c r="H6" s="157">
        <f t="shared" si="0"/>
        <v>0</v>
      </c>
      <c r="I6" s="64">
        <f t="shared" si="1"/>
        <v>0</v>
      </c>
      <c r="J6" s="277">
        <f t="shared" si="2"/>
        <v>1</v>
      </c>
      <c r="K6" s="91">
        <f t="shared" si="7"/>
        <v>0</v>
      </c>
      <c r="L6" s="92"/>
      <c r="M6" s="106" t="str">
        <f t="shared" si="3"/>
        <v/>
      </c>
      <c r="N6" s="122"/>
      <c r="O6" s="105">
        <f t="shared" si="8"/>
        <v>0</v>
      </c>
      <c r="P6" s="63">
        <f t="shared" si="9"/>
        <v>0</v>
      </c>
      <c r="Q6" s="90">
        <f t="shared" si="4"/>
        <v>1</v>
      </c>
      <c r="R6" s="111">
        <f t="shared" si="10"/>
        <v>0</v>
      </c>
      <c r="S6" s="92"/>
      <c r="T6" s="106" t="str">
        <f t="shared" si="5"/>
        <v/>
      </c>
      <c r="U6" s="126"/>
    </row>
    <row r="7" spans="1:21" s="22" customFormat="1" ht="26.65" customHeight="1" x14ac:dyDescent="0.2">
      <c r="A7" s="310">
        <v>5</v>
      </c>
      <c r="B7" s="304"/>
      <c r="C7" s="306"/>
      <c r="D7" s="306"/>
      <c r="E7" s="306"/>
      <c r="F7" s="307"/>
      <c r="G7" s="308">
        <f t="shared" si="6"/>
        <v>0</v>
      </c>
      <c r="H7" s="157">
        <f t="shared" si="0"/>
        <v>0</v>
      </c>
      <c r="I7" s="64">
        <f t="shared" si="1"/>
        <v>0</v>
      </c>
      <c r="J7" s="277">
        <f t="shared" si="2"/>
        <v>1</v>
      </c>
      <c r="K7" s="91">
        <f t="shared" si="7"/>
        <v>0</v>
      </c>
      <c r="L7" s="92"/>
      <c r="M7" s="106" t="str">
        <f t="shared" si="3"/>
        <v/>
      </c>
      <c r="N7" s="122"/>
      <c r="O7" s="105">
        <f t="shared" si="8"/>
        <v>0</v>
      </c>
      <c r="P7" s="63">
        <f t="shared" si="9"/>
        <v>0</v>
      </c>
      <c r="Q7" s="90">
        <f t="shared" si="4"/>
        <v>1</v>
      </c>
      <c r="R7" s="111">
        <f t="shared" si="10"/>
        <v>0</v>
      </c>
      <c r="S7" s="92"/>
      <c r="T7" s="106" t="str">
        <f t="shared" si="5"/>
        <v/>
      </c>
      <c r="U7" s="126"/>
    </row>
    <row r="8" spans="1:21" s="22" customFormat="1" ht="26.65" customHeight="1" x14ac:dyDescent="0.2">
      <c r="A8" s="310">
        <v>6</v>
      </c>
      <c r="B8" s="304"/>
      <c r="C8" s="306"/>
      <c r="D8" s="306"/>
      <c r="E8" s="306"/>
      <c r="F8" s="307"/>
      <c r="G8" s="308">
        <f t="shared" si="6"/>
        <v>0</v>
      </c>
      <c r="H8" s="157">
        <f t="shared" si="0"/>
        <v>0</v>
      </c>
      <c r="I8" s="64">
        <f t="shared" si="1"/>
        <v>0</v>
      </c>
      <c r="J8" s="277">
        <f t="shared" si="2"/>
        <v>1</v>
      </c>
      <c r="K8" s="91">
        <f t="shared" si="7"/>
        <v>0</v>
      </c>
      <c r="L8" s="92"/>
      <c r="M8" s="106" t="str">
        <f t="shared" si="3"/>
        <v/>
      </c>
      <c r="N8" s="122"/>
      <c r="O8" s="105">
        <f t="shared" si="8"/>
        <v>0</v>
      </c>
      <c r="P8" s="63">
        <f t="shared" si="9"/>
        <v>0</v>
      </c>
      <c r="Q8" s="90">
        <f t="shared" si="4"/>
        <v>1</v>
      </c>
      <c r="R8" s="111">
        <f t="shared" si="10"/>
        <v>0</v>
      </c>
      <c r="S8" s="92"/>
      <c r="T8" s="106" t="str">
        <f t="shared" si="5"/>
        <v/>
      </c>
      <c r="U8" s="126"/>
    </row>
    <row r="9" spans="1:21" s="22" customFormat="1" ht="26.65" customHeight="1" x14ac:dyDescent="0.2">
      <c r="A9" s="310">
        <v>7</v>
      </c>
      <c r="B9" s="304"/>
      <c r="C9" s="306"/>
      <c r="D9" s="306"/>
      <c r="E9" s="306"/>
      <c r="F9" s="307"/>
      <c r="G9" s="308">
        <f t="shared" si="6"/>
        <v>0</v>
      </c>
      <c r="H9" s="157">
        <f t="shared" si="0"/>
        <v>0</v>
      </c>
      <c r="I9" s="64">
        <f t="shared" si="1"/>
        <v>0</v>
      </c>
      <c r="J9" s="277">
        <f t="shared" si="2"/>
        <v>1</v>
      </c>
      <c r="K9" s="91">
        <f t="shared" si="7"/>
        <v>0</v>
      </c>
      <c r="L9" s="92"/>
      <c r="M9" s="106" t="str">
        <f t="shared" si="3"/>
        <v/>
      </c>
      <c r="N9" s="122"/>
      <c r="O9" s="105">
        <f t="shared" si="8"/>
        <v>0</v>
      </c>
      <c r="P9" s="63">
        <f t="shared" si="9"/>
        <v>0</v>
      </c>
      <c r="Q9" s="90">
        <f t="shared" si="4"/>
        <v>1</v>
      </c>
      <c r="R9" s="111">
        <f t="shared" si="10"/>
        <v>0</v>
      </c>
      <c r="S9" s="92"/>
      <c r="T9" s="106" t="str">
        <f t="shared" si="5"/>
        <v/>
      </c>
      <c r="U9" s="126"/>
    </row>
    <row r="10" spans="1:21" s="22" customFormat="1" ht="26.65" customHeight="1" x14ac:dyDescent="0.2">
      <c r="A10" s="310">
        <v>8</v>
      </c>
      <c r="B10" s="304"/>
      <c r="C10" s="306"/>
      <c r="D10" s="306"/>
      <c r="E10" s="306"/>
      <c r="F10" s="307"/>
      <c r="G10" s="308">
        <f t="shared" si="6"/>
        <v>0</v>
      </c>
      <c r="H10" s="157">
        <f t="shared" si="0"/>
        <v>0</v>
      </c>
      <c r="I10" s="64">
        <f t="shared" si="1"/>
        <v>0</v>
      </c>
      <c r="J10" s="277">
        <f t="shared" si="2"/>
        <v>1</v>
      </c>
      <c r="K10" s="91">
        <f t="shared" si="7"/>
        <v>0</v>
      </c>
      <c r="L10" s="92"/>
      <c r="M10" s="106" t="str">
        <f t="shared" si="3"/>
        <v/>
      </c>
      <c r="N10" s="122"/>
      <c r="O10" s="105">
        <f t="shared" si="8"/>
        <v>0</v>
      </c>
      <c r="P10" s="63">
        <f t="shared" si="9"/>
        <v>0</v>
      </c>
      <c r="Q10" s="90">
        <f t="shared" si="4"/>
        <v>1</v>
      </c>
      <c r="R10" s="111">
        <f t="shared" si="10"/>
        <v>0</v>
      </c>
      <c r="S10" s="92"/>
      <c r="T10" s="106" t="str">
        <f t="shared" si="5"/>
        <v/>
      </c>
      <c r="U10" s="126"/>
    </row>
    <row r="11" spans="1:21" s="22" customFormat="1" ht="26.65" customHeight="1" x14ac:dyDescent="0.2">
      <c r="A11" s="310">
        <v>9</v>
      </c>
      <c r="B11" s="304"/>
      <c r="C11" s="306"/>
      <c r="D11" s="306"/>
      <c r="E11" s="306"/>
      <c r="F11" s="307"/>
      <c r="G11" s="308">
        <f t="shared" si="6"/>
        <v>0</v>
      </c>
      <c r="H11" s="157">
        <f t="shared" si="0"/>
        <v>0</v>
      </c>
      <c r="I11" s="64">
        <f t="shared" si="1"/>
        <v>0</v>
      </c>
      <c r="J11" s="277">
        <f t="shared" si="2"/>
        <v>1</v>
      </c>
      <c r="K11" s="91">
        <f t="shared" si="7"/>
        <v>0</v>
      </c>
      <c r="L11" s="92"/>
      <c r="M11" s="106" t="str">
        <f t="shared" si="3"/>
        <v/>
      </c>
      <c r="N11" s="122"/>
      <c r="O11" s="105">
        <f t="shared" si="8"/>
        <v>0</v>
      </c>
      <c r="P11" s="63">
        <f t="shared" si="9"/>
        <v>0</v>
      </c>
      <c r="Q11" s="90">
        <f t="shared" si="4"/>
        <v>1</v>
      </c>
      <c r="R11" s="111">
        <f t="shared" si="10"/>
        <v>0</v>
      </c>
      <c r="S11" s="92"/>
      <c r="T11" s="106" t="str">
        <f t="shared" si="5"/>
        <v/>
      </c>
      <c r="U11" s="126"/>
    </row>
    <row r="12" spans="1:21" s="22" customFormat="1" ht="26.65" customHeight="1" x14ac:dyDescent="0.2">
      <c r="A12" s="310">
        <v>10</v>
      </c>
      <c r="B12" s="304"/>
      <c r="C12" s="306"/>
      <c r="D12" s="306"/>
      <c r="E12" s="306"/>
      <c r="F12" s="307"/>
      <c r="G12" s="308">
        <f t="shared" si="6"/>
        <v>0</v>
      </c>
      <c r="H12" s="157">
        <f t="shared" si="0"/>
        <v>0</v>
      </c>
      <c r="I12" s="64">
        <f t="shared" si="1"/>
        <v>0</v>
      </c>
      <c r="J12" s="277">
        <f t="shared" si="2"/>
        <v>1</v>
      </c>
      <c r="K12" s="91">
        <f t="shared" si="7"/>
        <v>0</v>
      </c>
      <c r="L12" s="92"/>
      <c r="M12" s="106" t="str">
        <f t="shared" si="3"/>
        <v/>
      </c>
      <c r="N12" s="122"/>
      <c r="O12" s="105">
        <f t="shared" si="8"/>
        <v>0</v>
      </c>
      <c r="P12" s="63">
        <f t="shared" si="9"/>
        <v>0</v>
      </c>
      <c r="Q12" s="90">
        <f t="shared" si="4"/>
        <v>1</v>
      </c>
      <c r="R12" s="111">
        <f t="shared" si="10"/>
        <v>0</v>
      </c>
      <c r="S12" s="92"/>
      <c r="T12" s="106" t="str">
        <f t="shared" si="5"/>
        <v/>
      </c>
      <c r="U12" s="126"/>
    </row>
    <row r="13" spans="1:21" s="22" customFormat="1" ht="26.65" customHeight="1" x14ac:dyDescent="0.2">
      <c r="A13" s="310">
        <v>11</v>
      </c>
      <c r="B13" s="304"/>
      <c r="C13" s="306"/>
      <c r="D13" s="306"/>
      <c r="E13" s="306"/>
      <c r="F13" s="307"/>
      <c r="G13" s="308">
        <f t="shared" si="6"/>
        <v>0</v>
      </c>
      <c r="H13" s="157">
        <f t="shared" si="0"/>
        <v>0</v>
      </c>
      <c r="I13" s="64">
        <f t="shared" si="1"/>
        <v>0</v>
      </c>
      <c r="J13" s="277">
        <f t="shared" si="2"/>
        <v>1</v>
      </c>
      <c r="K13" s="91">
        <f t="shared" si="7"/>
        <v>0</v>
      </c>
      <c r="L13" s="92"/>
      <c r="M13" s="106" t="str">
        <f t="shared" si="3"/>
        <v/>
      </c>
      <c r="N13" s="122"/>
      <c r="O13" s="105">
        <f t="shared" si="8"/>
        <v>0</v>
      </c>
      <c r="P13" s="63">
        <f t="shared" si="9"/>
        <v>0</v>
      </c>
      <c r="Q13" s="90">
        <f t="shared" si="4"/>
        <v>1</v>
      </c>
      <c r="R13" s="111">
        <f t="shared" si="10"/>
        <v>0</v>
      </c>
      <c r="S13" s="92"/>
      <c r="T13" s="106" t="str">
        <f t="shared" si="5"/>
        <v/>
      </c>
      <c r="U13" s="126"/>
    </row>
    <row r="14" spans="1:21" s="22" customFormat="1" ht="26.65" customHeight="1" x14ac:dyDescent="0.2">
      <c r="A14" s="310">
        <v>12</v>
      </c>
      <c r="B14" s="304"/>
      <c r="C14" s="306"/>
      <c r="D14" s="306"/>
      <c r="E14" s="306"/>
      <c r="F14" s="307"/>
      <c r="G14" s="308">
        <f t="shared" si="6"/>
        <v>0</v>
      </c>
      <c r="H14" s="157">
        <f t="shared" si="0"/>
        <v>0</v>
      </c>
      <c r="I14" s="64">
        <f t="shared" si="1"/>
        <v>0</v>
      </c>
      <c r="J14" s="277">
        <f t="shared" si="2"/>
        <v>1</v>
      </c>
      <c r="K14" s="91">
        <f t="shared" si="7"/>
        <v>0</v>
      </c>
      <c r="L14" s="92"/>
      <c r="M14" s="106" t="str">
        <f t="shared" si="3"/>
        <v/>
      </c>
      <c r="N14" s="122"/>
      <c r="O14" s="105">
        <f t="shared" si="8"/>
        <v>0</v>
      </c>
      <c r="P14" s="63">
        <f t="shared" si="9"/>
        <v>0</v>
      </c>
      <c r="Q14" s="90">
        <f t="shared" si="4"/>
        <v>1</v>
      </c>
      <c r="R14" s="111">
        <f t="shared" si="10"/>
        <v>0</v>
      </c>
      <c r="S14" s="92"/>
      <c r="T14" s="106" t="str">
        <f t="shared" si="5"/>
        <v/>
      </c>
      <c r="U14" s="126"/>
    </row>
    <row r="15" spans="1:21" s="22" customFormat="1" ht="26.65" customHeight="1" x14ac:dyDescent="0.2">
      <c r="A15" s="310">
        <v>13</v>
      </c>
      <c r="B15" s="304"/>
      <c r="C15" s="306"/>
      <c r="D15" s="306"/>
      <c r="E15" s="306"/>
      <c r="F15" s="307"/>
      <c r="G15" s="308">
        <f t="shared" si="6"/>
        <v>0</v>
      </c>
      <c r="H15" s="157">
        <f t="shared" si="0"/>
        <v>0</v>
      </c>
      <c r="I15" s="64">
        <f t="shared" si="1"/>
        <v>0</v>
      </c>
      <c r="J15" s="277">
        <f t="shared" si="2"/>
        <v>1</v>
      </c>
      <c r="K15" s="91">
        <f t="shared" si="7"/>
        <v>0</v>
      </c>
      <c r="L15" s="92"/>
      <c r="M15" s="106" t="str">
        <f t="shared" si="3"/>
        <v/>
      </c>
      <c r="N15" s="122"/>
      <c r="O15" s="105">
        <f t="shared" si="8"/>
        <v>0</v>
      </c>
      <c r="P15" s="63">
        <f t="shared" si="9"/>
        <v>0</v>
      </c>
      <c r="Q15" s="90">
        <f t="shared" si="4"/>
        <v>1</v>
      </c>
      <c r="R15" s="111">
        <f t="shared" si="10"/>
        <v>0</v>
      </c>
      <c r="S15" s="92"/>
      <c r="T15" s="106" t="str">
        <f t="shared" si="5"/>
        <v/>
      </c>
      <c r="U15" s="126"/>
    </row>
    <row r="16" spans="1:21" s="22" customFormat="1" ht="26.65" customHeight="1" x14ac:dyDescent="0.2">
      <c r="A16" s="310">
        <v>14</v>
      </c>
      <c r="B16" s="304"/>
      <c r="C16" s="306"/>
      <c r="D16" s="306"/>
      <c r="E16" s="306"/>
      <c r="F16" s="307"/>
      <c r="G16" s="308">
        <f t="shared" si="6"/>
        <v>0</v>
      </c>
      <c r="H16" s="157">
        <f t="shared" si="0"/>
        <v>0</v>
      </c>
      <c r="I16" s="64">
        <f t="shared" si="1"/>
        <v>0</v>
      </c>
      <c r="J16" s="277">
        <f t="shared" si="2"/>
        <v>1</v>
      </c>
      <c r="K16" s="91">
        <f t="shared" si="7"/>
        <v>0</v>
      </c>
      <c r="L16" s="92"/>
      <c r="M16" s="106" t="str">
        <f t="shared" si="3"/>
        <v/>
      </c>
      <c r="N16" s="122"/>
      <c r="O16" s="105">
        <f t="shared" si="8"/>
        <v>0</v>
      </c>
      <c r="P16" s="63">
        <f t="shared" si="9"/>
        <v>0</v>
      </c>
      <c r="Q16" s="90">
        <f t="shared" si="4"/>
        <v>1</v>
      </c>
      <c r="R16" s="111">
        <f t="shared" si="10"/>
        <v>0</v>
      </c>
      <c r="S16" s="92"/>
      <c r="T16" s="106" t="str">
        <f t="shared" si="5"/>
        <v/>
      </c>
      <c r="U16" s="126"/>
    </row>
    <row r="17" spans="1:21" s="22" customFormat="1" ht="26.65" customHeight="1" x14ac:dyDescent="0.2">
      <c r="A17" s="310">
        <v>15</v>
      </c>
      <c r="B17" s="304"/>
      <c r="C17" s="306"/>
      <c r="D17" s="306"/>
      <c r="E17" s="306"/>
      <c r="F17" s="307"/>
      <c r="G17" s="308">
        <f t="shared" si="6"/>
        <v>0</v>
      </c>
      <c r="H17" s="157">
        <f t="shared" si="0"/>
        <v>0</v>
      </c>
      <c r="I17" s="64">
        <f t="shared" si="1"/>
        <v>0</v>
      </c>
      <c r="J17" s="277">
        <f t="shared" si="2"/>
        <v>1</v>
      </c>
      <c r="K17" s="91">
        <f t="shared" si="7"/>
        <v>0</v>
      </c>
      <c r="L17" s="92"/>
      <c r="M17" s="106" t="str">
        <f t="shared" si="3"/>
        <v/>
      </c>
      <c r="N17" s="122"/>
      <c r="O17" s="105">
        <f t="shared" si="8"/>
        <v>0</v>
      </c>
      <c r="P17" s="63">
        <f t="shared" si="9"/>
        <v>0</v>
      </c>
      <c r="Q17" s="90">
        <f t="shared" si="4"/>
        <v>1</v>
      </c>
      <c r="R17" s="111">
        <f t="shared" si="10"/>
        <v>0</v>
      </c>
      <c r="S17" s="92"/>
      <c r="T17" s="106" t="str">
        <f t="shared" si="5"/>
        <v/>
      </c>
      <c r="U17" s="126"/>
    </row>
    <row r="18" spans="1:21" s="22" customFormat="1" ht="26.65" customHeight="1" x14ac:dyDescent="0.2">
      <c r="A18" s="310">
        <v>16</v>
      </c>
      <c r="B18" s="304"/>
      <c r="C18" s="306"/>
      <c r="D18" s="306"/>
      <c r="E18" s="306"/>
      <c r="F18" s="307"/>
      <c r="G18" s="308">
        <f t="shared" si="6"/>
        <v>0</v>
      </c>
      <c r="H18" s="157">
        <f t="shared" si="0"/>
        <v>0</v>
      </c>
      <c r="I18" s="64">
        <f t="shared" si="1"/>
        <v>0</v>
      </c>
      <c r="J18" s="277">
        <f t="shared" si="2"/>
        <v>1</v>
      </c>
      <c r="K18" s="91">
        <f t="shared" si="7"/>
        <v>0</v>
      </c>
      <c r="L18" s="92"/>
      <c r="M18" s="106" t="str">
        <f t="shared" si="3"/>
        <v/>
      </c>
      <c r="N18" s="122"/>
      <c r="O18" s="105">
        <f t="shared" si="8"/>
        <v>0</v>
      </c>
      <c r="P18" s="63">
        <f t="shared" si="9"/>
        <v>0</v>
      </c>
      <c r="Q18" s="90">
        <f t="shared" si="4"/>
        <v>1</v>
      </c>
      <c r="R18" s="111">
        <f t="shared" si="10"/>
        <v>0</v>
      </c>
      <c r="S18" s="92"/>
      <c r="T18" s="106" t="str">
        <f t="shared" si="5"/>
        <v/>
      </c>
      <c r="U18" s="126"/>
    </row>
    <row r="19" spans="1:21" s="22" customFormat="1" ht="26.65" customHeight="1" x14ac:dyDescent="0.2">
      <c r="A19" s="310">
        <v>17</v>
      </c>
      <c r="B19" s="304"/>
      <c r="C19" s="306"/>
      <c r="D19" s="306"/>
      <c r="E19" s="306"/>
      <c r="F19" s="307"/>
      <c r="G19" s="308">
        <f t="shared" si="6"/>
        <v>0</v>
      </c>
      <c r="H19" s="157">
        <f t="shared" si="0"/>
        <v>0</v>
      </c>
      <c r="I19" s="64">
        <f t="shared" si="1"/>
        <v>0</v>
      </c>
      <c r="J19" s="277">
        <f t="shared" si="2"/>
        <v>1</v>
      </c>
      <c r="K19" s="91">
        <f t="shared" si="7"/>
        <v>0</v>
      </c>
      <c r="L19" s="92"/>
      <c r="M19" s="106" t="str">
        <f t="shared" si="3"/>
        <v/>
      </c>
      <c r="N19" s="122"/>
      <c r="O19" s="105">
        <f t="shared" si="8"/>
        <v>0</v>
      </c>
      <c r="P19" s="63">
        <f t="shared" si="9"/>
        <v>0</v>
      </c>
      <c r="Q19" s="90">
        <f t="shared" si="4"/>
        <v>1</v>
      </c>
      <c r="R19" s="111">
        <f t="shared" si="10"/>
        <v>0</v>
      </c>
      <c r="S19" s="92"/>
      <c r="T19" s="106" t="str">
        <f t="shared" si="5"/>
        <v/>
      </c>
      <c r="U19" s="126"/>
    </row>
    <row r="20" spans="1:21" s="22" customFormat="1" ht="26.65" customHeight="1" x14ac:dyDescent="0.2">
      <c r="A20" s="310">
        <v>18</v>
      </c>
      <c r="B20" s="304"/>
      <c r="C20" s="306"/>
      <c r="D20" s="306"/>
      <c r="E20" s="306"/>
      <c r="F20" s="307"/>
      <c r="G20" s="308">
        <f t="shared" si="6"/>
        <v>0</v>
      </c>
      <c r="H20" s="157">
        <f t="shared" si="0"/>
        <v>0</v>
      </c>
      <c r="I20" s="64">
        <f t="shared" si="1"/>
        <v>0</v>
      </c>
      <c r="J20" s="277">
        <f t="shared" si="2"/>
        <v>1</v>
      </c>
      <c r="K20" s="91">
        <f t="shared" si="7"/>
        <v>0</v>
      </c>
      <c r="L20" s="92"/>
      <c r="M20" s="106" t="str">
        <f t="shared" si="3"/>
        <v/>
      </c>
      <c r="N20" s="122"/>
      <c r="O20" s="105">
        <f t="shared" si="8"/>
        <v>0</v>
      </c>
      <c r="P20" s="63">
        <f t="shared" si="9"/>
        <v>0</v>
      </c>
      <c r="Q20" s="90">
        <f t="shared" si="4"/>
        <v>1</v>
      </c>
      <c r="R20" s="111">
        <f t="shared" si="10"/>
        <v>0</v>
      </c>
      <c r="S20" s="92"/>
      <c r="T20" s="106" t="str">
        <f t="shared" si="5"/>
        <v/>
      </c>
      <c r="U20" s="126"/>
    </row>
    <row r="21" spans="1:21" s="22" customFormat="1" ht="26.65" customHeight="1" x14ac:dyDescent="0.2">
      <c r="A21" s="310">
        <v>19</v>
      </c>
      <c r="B21" s="304"/>
      <c r="C21" s="306"/>
      <c r="D21" s="306"/>
      <c r="E21" s="306"/>
      <c r="F21" s="307"/>
      <c r="G21" s="308">
        <f t="shared" si="6"/>
        <v>0</v>
      </c>
      <c r="H21" s="157">
        <f t="shared" si="0"/>
        <v>0</v>
      </c>
      <c r="I21" s="64">
        <f t="shared" si="1"/>
        <v>0</v>
      </c>
      <c r="J21" s="277">
        <f t="shared" si="2"/>
        <v>1</v>
      </c>
      <c r="K21" s="91">
        <f t="shared" si="7"/>
        <v>0</v>
      </c>
      <c r="L21" s="92"/>
      <c r="M21" s="106" t="str">
        <f t="shared" si="3"/>
        <v/>
      </c>
      <c r="N21" s="122"/>
      <c r="O21" s="105">
        <f t="shared" si="8"/>
        <v>0</v>
      </c>
      <c r="P21" s="63">
        <f t="shared" si="9"/>
        <v>0</v>
      </c>
      <c r="Q21" s="90">
        <f t="shared" si="4"/>
        <v>1</v>
      </c>
      <c r="R21" s="111">
        <f t="shared" si="10"/>
        <v>0</v>
      </c>
      <c r="S21" s="92"/>
      <c r="T21" s="106" t="str">
        <f t="shared" si="5"/>
        <v/>
      </c>
      <c r="U21" s="126"/>
    </row>
    <row r="22" spans="1:21" s="22" customFormat="1" ht="26.65" customHeight="1" x14ac:dyDescent="0.2">
      <c r="A22" s="310">
        <v>20</v>
      </c>
      <c r="B22" s="304"/>
      <c r="C22" s="306"/>
      <c r="D22" s="306"/>
      <c r="E22" s="306"/>
      <c r="F22" s="307"/>
      <c r="G22" s="308">
        <f t="shared" si="6"/>
        <v>0</v>
      </c>
      <c r="H22" s="157">
        <f t="shared" si="0"/>
        <v>0</v>
      </c>
      <c r="I22" s="64">
        <f t="shared" si="1"/>
        <v>0</v>
      </c>
      <c r="J22" s="277">
        <f t="shared" si="2"/>
        <v>1</v>
      </c>
      <c r="K22" s="91">
        <f t="shared" si="7"/>
        <v>0</v>
      </c>
      <c r="L22" s="92"/>
      <c r="M22" s="106" t="str">
        <f t="shared" si="3"/>
        <v/>
      </c>
      <c r="N22" s="122"/>
      <c r="O22" s="105">
        <f t="shared" si="8"/>
        <v>0</v>
      </c>
      <c r="P22" s="63">
        <f t="shared" si="9"/>
        <v>0</v>
      </c>
      <c r="Q22" s="90">
        <f t="shared" si="4"/>
        <v>1</v>
      </c>
      <c r="R22" s="111">
        <f t="shared" si="10"/>
        <v>0</v>
      </c>
      <c r="S22" s="92"/>
      <c r="T22" s="106" t="str">
        <f t="shared" si="5"/>
        <v/>
      </c>
      <c r="U22" s="126"/>
    </row>
    <row r="23" spans="1:21" s="22" customFormat="1" ht="26.65" customHeight="1" x14ac:dyDescent="0.2">
      <c r="A23" s="310">
        <v>21</v>
      </c>
      <c r="B23" s="304"/>
      <c r="C23" s="306"/>
      <c r="D23" s="306"/>
      <c r="E23" s="306"/>
      <c r="F23" s="307"/>
      <c r="G23" s="308">
        <f t="shared" si="6"/>
        <v>0</v>
      </c>
      <c r="H23" s="157">
        <f t="shared" si="0"/>
        <v>0</v>
      </c>
      <c r="I23" s="64">
        <f t="shared" si="1"/>
        <v>0</v>
      </c>
      <c r="J23" s="277">
        <f t="shared" si="2"/>
        <v>1</v>
      </c>
      <c r="K23" s="91">
        <f t="shared" si="7"/>
        <v>0</v>
      </c>
      <c r="L23" s="92"/>
      <c r="M23" s="106" t="str">
        <f t="shared" si="3"/>
        <v/>
      </c>
      <c r="N23" s="122"/>
      <c r="O23" s="105">
        <f t="shared" si="8"/>
        <v>0</v>
      </c>
      <c r="P23" s="63">
        <f t="shared" si="9"/>
        <v>0</v>
      </c>
      <c r="Q23" s="90">
        <f t="shared" si="4"/>
        <v>1</v>
      </c>
      <c r="R23" s="111">
        <f t="shared" si="10"/>
        <v>0</v>
      </c>
      <c r="S23" s="92"/>
      <c r="T23" s="106" t="str">
        <f t="shared" si="5"/>
        <v/>
      </c>
      <c r="U23" s="126"/>
    </row>
    <row r="24" spans="1:21" s="22" customFormat="1" ht="26.65" customHeight="1" x14ac:dyDescent="0.2">
      <c r="A24" s="310">
        <v>22</v>
      </c>
      <c r="B24" s="304"/>
      <c r="C24" s="306"/>
      <c r="D24" s="306"/>
      <c r="E24" s="306"/>
      <c r="F24" s="307"/>
      <c r="G24" s="308">
        <f t="shared" si="6"/>
        <v>0</v>
      </c>
      <c r="H24" s="157">
        <f t="shared" si="0"/>
        <v>0</v>
      </c>
      <c r="I24" s="64">
        <f t="shared" si="1"/>
        <v>0</v>
      </c>
      <c r="J24" s="277">
        <f t="shared" si="2"/>
        <v>1</v>
      </c>
      <c r="K24" s="91">
        <f t="shared" si="7"/>
        <v>0</v>
      </c>
      <c r="L24" s="92"/>
      <c r="M24" s="106" t="str">
        <f t="shared" si="3"/>
        <v/>
      </c>
      <c r="N24" s="122"/>
      <c r="O24" s="105">
        <f t="shared" si="8"/>
        <v>0</v>
      </c>
      <c r="P24" s="63">
        <f t="shared" si="9"/>
        <v>0</v>
      </c>
      <c r="Q24" s="90">
        <f t="shared" si="4"/>
        <v>1</v>
      </c>
      <c r="R24" s="111">
        <f t="shared" si="10"/>
        <v>0</v>
      </c>
      <c r="S24" s="92"/>
      <c r="T24" s="106" t="str">
        <f t="shared" si="5"/>
        <v/>
      </c>
      <c r="U24" s="126"/>
    </row>
    <row r="25" spans="1:21" s="22" customFormat="1" ht="26.65" customHeight="1" x14ac:dyDescent="0.2">
      <c r="A25" s="310">
        <v>23</v>
      </c>
      <c r="B25" s="304"/>
      <c r="C25" s="306"/>
      <c r="D25" s="306"/>
      <c r="E25" s="306"/>
      <c r="F25" s="307"/>
      <c r="G25" s="308">
        <f t="shared" si="6"/>
        <v>0</v>
      </c>
      <c r="H25" s="157">
        <f t="shared" si="0"/>
        <v>0</v>
      </c>
      <c r="I25" s="64">
        <f t="shared" si="1"/>
        <v>0</v>
      </c>
      <c r="J25" s="277">
        <f t="shared" si="2"/>
        <v>1</v>
      </c>
      <c r="K25" s="91">
        <f t="shared" si="7"/>
        <v>0</v>
      </c>
      <c r="L25" s="92"/>
      <c r="M25" s="106" t="str">
        <f t="shared" si="3"/>
        <v/>
      </c>
      <c r="N25" s="122"/>
      <c r="O25" s="105">
        <f t="shared" si="8"/>
        <v>0</v>
      </c>
      <c r="P25" s="63">
        <f t="shared" si="9"/>
        <v>0</v>
      </c>
      <c r="Q25" s="90">
        <f t="shared" si="4"/>
        <v>1</v>
      </c>
      <c r="R25" s="111">
        <f t="shared" si="10"/>
        <v>0</v>
      </c>
      <c r="S25" s="92"/>
      <c r="T25" s="106" t="str">
        <f t="shared" si="5"/>
        <v/>
      </c>
      <c r="U25" s="126"/>
    </row>
    <row r="26" spans="1:21" s="22" customFormat="1" ht="26.65" customHeight="1" x14ac:dyDescent="0.2">
      <c r="A26" s="310">
        <v>24</v>
      </c>
      <c r="B26" s="304"/>
      <c r="C26" s="306"/>
      <c r="D26" s="306"/>
      <c r="E26" s="306"/>
      <c r="F26" s="307"/>
      <c r="G26" s="308">
        <f t="shared" si="6"/>
        <v>0</v>
      </c>
      <c r="H26" s="157">
        <f t="shared" si="0"/>
        <v>0</v>
      </c>
      <c r="I26" s="64">
        <f t="shared" si="1"/>
        <v>0</v>
      </c>
      <c r="J26" s="277">
        <f t="shared" si="2"/>
        <v>1</v>
      </c>
      <c r="K26" s="91">
        <f t="shared" si="7"/>
        <v>0</v>
      </c>
      <c r="L26" s="92"/>
      <c r="M26" s="106" t="str">
        <f t="shared" si="3"/>
        <v/>
      </c>
      <c r="N26" s="122"/>
      <c r="O26" s="105">
        <f t="shared" si="8"/>
        <v>0</v>
      </c>
      <c r="P26" s="63">
        <f t="shared" si="9"/>
        <v>0</v>
      </c>
      <c r="Q26" s="90">
        <f t="shared" si="4"/>
        <v>1</v>
      </c>
      <c r="R26" s="111">
        <f t="shared" si="10"/>
        <v>0</v>
      </c>
      <c r="S26" s="92"/>
      <c r="T26" s="106" t="str">
        <f t="shared" si="5"/>
        <v/>
      </c>
      <c r="U26" s="126"/>
    </row>
    <row r="27" spans="1:21" s="22" customFormat="1" ht="26.65" customHeight="1" x14ac:dyDescent="0.2">
      <c r="A27" s="310">
        <v>25</v>
      </c>
      <c r="B27" s="304"/>
      <c r="C27" s="306"/>
      <c r="D27" s="306"/>
      <c r="E27" s="306"/>
      <c r="F27" s="307"/>
      <c r="G27" s="308">
        <f t="shared" si="6"/>
        <v>0</v>
      </c>
      <c r="H27" s="157">
        <f t="shared" si="0"/>
        <v>0</v>
      </c>
      <c r="I27" s="64">
        <f t="shared" si="1"/>
        <v>0</v>
      </c>
      <c r="J27" s="277">
        <f t="shared" si="2"/>
        <v>1</v>
      </c>
      <c r="K27" s="91">
        <f t="shared" si="7"/>
        <v>0</v>
      </c>
      <c r="L27" s="92"/>
      <c r="M27" s="106" t="str">
        <f t="shared" si="3"/>
        <v/>
      </c>
      <c r="N27" s="122"/>
      <c r="O27" s="105">
        <f t="shared" si="8"/>
        <v>0</v>
      </c>
      <c r="P27" s="63">
        <f t="shared" si="9"/>
        <v>0</v>
      </c>
      <c r="Q27" s="90">
        <f t="shared" si="4"/>
        <v>1</v>
      </c>
      <c r="R27" s="111">
        <f t="shared" si="10"/>
        <v>0</v>
      </c>
      <c r="S27" s="92"/>
      <c r="T27" s="106" t="str">
        <f t="shared" si="5"/>
        <v/>
      </c>
      <c r="U27" s="126"/>
    </row>
    <row r="28" spans="1:21" s="22" customFormat="1" ht="26.65" customHeight="1" x14ac:dyDescent="0.2">
      <c r="A28" s="310">
        <v>26</v>
      </c>
      <c r="B28" s="304"/>
      <c r="C28" s="306"/>
      <c r="D28" s="306"/>
      <c r="E28" s="306"/>
      <c r="F28" s="307"/>
      <c r="G28" s="308">
        <f t="shared" si="6"/>
        <v>0</v>
      </c>
      <c r="H28" s="157">
        <f t="shared" si="0"/>
        <v>0</v>
      </c>
      <c r="I28" s="64">
        <f t="shared" si="1"/>
        <v>0</v>
      </c>
      <c r="J28" s="277">
        <f t="shared" si="2"/>
        <v>1</v>
      </c>
      <c r="K28" s="91">
        <f t="shared" si="7"/>
        <v>0</v>
      </c>
      <c r="L28" s="92"/>
      <c r="M28" s="106" t="str">
        <f t="shared" si="3"/>
        <v/>
      </c>
      <c r="N28" s="122"/>
      <c r="O28" s="105">
        <f t="shared" si="8"/>
        <v>0</v>
      </c>
      <c r="P28" s="63">
        <f t="shared" si="9"/>
        <v>0</v>
      </c>
      <c r="Q28" s="90">
        <f t="shared" si="4"/>
        <v>1</v>
      </c>
      <c r="R28" s="111">
        <f t="shared" si="10"/>
        <v>0</v>
      </c>
      <c r="S28" s="92"/>
      <c r="T28" s="106" t="str">
        <f t="shared" si="5"/>
        <v/>
      </c>
      <c r="U28" s="126"/>
    </row>
    <row r="29" spans="1:21" s="22" customFormat="1" ht="26.65" customHeight="1" x14ac:dyDescent="0.2">
      <c r="A29" s="310">
        <v>27</v>
      </c>
      <c r="B29" s="304"/>
      <c r="C29" s="306"/>
      <c r="D29" s="306"/>
      <c r="E29" s="306"/>
      <c r="F29" s="307"/>
      <c r="G29" s="308">
        <f t="shared" si="6"/>
        <v>0</v>
      </c>
      <c r="H29" s="157">
        <f t="shared" si="0"/>
        <v>0</v>
      </c>
      <c r="I29" s="64">
        <f t="shared" si="1"/>
        <v>0</v>
      </c>
      <c r="J29" s="277">
        <f t="shared" si="2"/>
        <v>1</v>
      </c>
      <c r="K29" s="91">
        <f t="shared" si="7"/>
        <v>0</v>
      </c>
      <c r="L29" s="92"/>
      <c r="M29" s="106" t="str">
        <f t="shared" si="3"/>
        <v/>
      </c>
      <c r="N29" s="122"/>
      <c r="O29" s="105">
        <f t="shared" si="8"/>
        <v>0</v>
      </c>
      <c r="P29" s="63">
        <f t="shared" si="9"/>
        <v>0</v>
      </c>
      <c r="Q29" s="90">
        <f t="shared" si="4"/>
        <v>1</v>
      </c>
      <c r="R29" s="111">
        <f t="shared" si="10"/>
        <v>0</v>
      </c>
      <c r="S29" s="92"/>
      <c r="T29" s="106" t="str">
        <f t="shared" si="5"/>
        <v/>
      </c>
      <c r="U29" s="126"/>
    </row>
    <row r="30" spans="1:21" s="22" customFormat="1" ht="26.65" customHeight="1" x14ac:dyDescent="0.2">
      <c r="A30" s="310">
        <v>28</v>
      </c>
      <c r="B30" s="304"/>
      <c r="C30" s="306"/>
      <c r="D30" s="306"/>
      <c r="E30" s="306"/>
      <c r="F30" s="307"/>
      <c r="G30" s="308">
        <f t="shared" si="6"/>
        <v>0</v>
      </c>
      <c r="H30" s="157">
        <f t="shared" si="0"/>
        <v>0</v>
      </c>
      <c r="I30" s="64">
        <f t="shared" si="1"/>
        <v>0</v>
      </c>
      <c r="J30" s="277">
        <f t="shared" si="2"/>
        <v>1</v>
      </c>
      <c r="K30" s="91">
        <f t="shared" si="7"/>
        <v>0</v>
      </c>
      <c r="L30" s="92"/>
      <c r="M30" s="106" t="str">
        <f t="shared" si="3"/>
        <v/>
      </c>
      <c r="N30" s="122"/>
      <c r="O30" s="105">
        <f t="shared" si="8"/>
        <v>0</v>
      </c>
      <c r="P30" s="63">
        <f t="shared" si="9"/>
        <v>0</v>
      </c>
      <c r="Q30" s="90">
        <f t="shared" si="4"/>
        <v>1</v>
      </c>
      <c r="R30" s="111">
        <f t="shared" si="10"/>
        <v>0</v>
      </c>
      <c r="S30" s="92"/>
      <c r="T30" s="106" t="str">
        <f t="shared" si="5"/>
        <v/>
      </c>
      <c r="U30" s="126"/>
    </row>
    <row r="31" spans="1:21" s="22" customFormat="1" ht="26.65" customHeight="1" x14ac:dyDescent="0.2">
      <c r="A31" s="310">
        <v>29</v>
      </c>
      <c r="B31" s="304"/>
      <c r="C31" s="306"/>
      <c r="D31" s="306"/>
      <c r="E31" s="306"/>
      <c r="F31" s="307"/>
      <c r="G31" s="308">
        <f t="shared" si="6"/>
        <v>0</v>
      </c>
      <c r="H31" s="157">
        <f t="shared" si="0"/>
        <v>0</v>
      </c>
      <c r="I31" s="64">
        <f t="shared" si="1"/>
        <v>0</v>
      </c>
      <c r="J31" s="277">
        <f t="shared" si="2"/>
        <v>1</v>
      </c>
      <c r="K31" s="91">
        <f t="shared" si="7"/>
        <v>0</v>
      </c>
      <c r="L31" s="92"/>
      <c r="M31" s="106" t="str">
        <f t="shared" si="3"/>
        <v/>
      </c>
      <c r="N31" s="122"/>
      <c r="O31" s="105">
        <f t="shared" si="8"/>
        <v>0</v>
      </c>
      <c r="P31" s="63">
        <f t="shared" si="9"/>
        <v>0</v>
      </c>
      <c r="Q31" s="90">
        <f t="shared" si="4"/>
        <v>1</v>
      </c>
      <c r="R31" s="111">
        <f t="shared" si="10"/>
        <v>0</v>
      </c>
      <c r="S31" s="92"/>
      <c r="T31" s="106" t="str">
        <f t="shared" si="5"/>
        <v/>
      </c>
      <c r="U31" s="126"/>
    </row>
    <row r="32" spans="1:21" s="22" customFormat="1" ht="26.65" customHeight="1" x14ac:dyDescent="0.2">
      <c r="A32" s="310">
        <v>30</v>
      </c>
      <c r="B32" s="304"/>
      <c r="C32" s="306"/>
      <c r="D32" s="306"/>
      <c r="E32" s="306"/>
      <c r="F32" s="307"/>
      <c r="G32" s="308">
        <f t="shared" si="6"/>
        <v>0</v>
      </c>
      <c r="H32" s="157">
        <f t="shared" si="0"/>
        <v>0</v>
      </c>
      <c r="I32" s="64">
        <f t="shared" si="1"/>
        <v>0</v>
      </c>
      <c r="J32" s="277">
        <f t="shared" si="2"/>
        <v>1</v>
      </c>
      <c r="K32" s="91">
        <f t="shared" si="7"/>
        <v>0</v>
      </c>
      <c r="L32" s="92"/>
      <c r="M32" s="106" t="str">
        <f t="shared" si="3"/>
        <v/>
      </c>
      <c r="N32" s="122"/>
      <c r="O32" s="105">
        <f t="shared" si="8"/>
        <v>0</v>
      </c>
      <c r="P32" s="63">
        <f t="shared" si="9"/>
        <v>0</v>
      </c>
      <c r="Q32" s="90">
        <f t="shared" si="4"/>
        <v>1</v>
      </c>
      <c r="R32" s="111">
        <f t="shared" si="10"/>
        <v>0</v>
      </c>
      <c r="S32" s="92"/>
      <c r="T32" s="106" t="str">
        <f t="shared" si="5"/>
        <v/>
      </c>
      <c r="U32" s="126"/>
    </row>
    <row r="33" spans="1:21" s="22" customFormat="1" ht="26.65" customHeight="1" x14ac:dyDescent="0.2">
      <c r="A33" s="310">
        <v>31</v>
      </c>
      <c r="B33" s="304"/>
      <c r="C33" s="306"/>
      <c r="D33" s="306"/>
      <c r="E33" s="306"/>
      <c r="F33" s="307"/>
      <c r="G33" s="308">
        <f t="shared" si="6"/>
        <v>0</v>
      </c>
      <c r="H33" s="157">
        <f t="shared" si="0"/>
        <v>0</v>
      </c>
      <c r="I33" s="64">
        <f t="shared" si="1"/>
        <v>0</v>
      </c>
      <c r="J33" s="277">
        <f t="shared" si="2"/>
        <v>1</v>
      </c>
      <c r="K33" s="91">
        <f t="shared" si="7"/>
        <v>0</v>
      </c>
      <c r="L33" s="92"/>
      <c r="M33" s="106" t="str">
        <f t="shared" si="3"/>
        <v/>
      </c>
      <c r="N33" s="122"/>
      <c r="O33" s="105">
        <f t="shared" si="8"/>
        <v>0</v>
      </c>
      <c r="P33" s="63">
        <f t="shared" si="9"/>
        <v>0</v>
      </c>
      <c r="Q33" s="90">
        <f t="shared" si="4"/>
        <v>1</v>
      </c>
      <c r="R33" s="111">
        <f t="shared" si="10"/>
        <v>0</v>
      </c>
      <c r="S33" s="92"/>
      <c r="T33" s="106" t="str">
        <f t="shared" si="5"/>
        <v/>
      </c>
      <c r="U33" s="126"/>
    </row>
    <row r="34" spans="1:21" s="22" customFormat="1" ht="26.65" customHeight="1" x14ac:dyDescent="0.2">
      <c r="A34" s="310">
        <v>32</v>
      </c>
      <c r="B34" s="304"/>
      <c r="C34" s="306"/>
      <c r="D34" s="306"/>
      <c r="E34" s="306"/>
      <c r="F34" s="307"/>
      <c r="G34" s="308">
        <f t="shared" si="6"/>
        <v>0</v>
      </c>
      <c r="H34" s="157">
        <f t="shared" si="0"/>
        <v>0</v>
      </c>
      <c r="I34" s="64">
        <f t="shared" si="1"/>
        <v>0</v>
      </c>
      <c r="J34" s="277">
        <f t="shared" si="2"/>
        <v>1</v>
      </c>
      <c r="K34" s="91">
        <f t="shared" si="7"/>
        <v>0</v>
      </c>
      <c r="L34" s="92"/>
      <c r="M34" s="106" t="str">
        <f t="shared" si="3"/>
        <v/>
      </c>
      <c r="N34" s="122"/>
      <c r="O34" s="105">
        <f t="shared" si="8"/>
        <v>0</v>
      </c>
      <c r="P34" s="63">
        <f t="shared" si="9"/>
        <v>0</v>
      </c>
      <c r="Q34" s="90">
        <f t="shared" si="4"/>
        <v>1</v>
      </c>
      <c r="R34" s="111">
        <f t="shared" si="10"/>
        <v>0</v>
      </c>
      <c r="S34" s="92"/>
      <c r="T34" s="106" t="str">
        <f t="shared" si="5"/>
        <v/>
      </c>
      <c r="U34" s="126"/>
    </row>
    <row r="35" spans="1:21" s="22" customFormat="1" ht="26.65" customHeight="1" x14ac:dyDescent="0.2">
      <c r="A35" s="310">
        <v>33</v>
      </c>
      <c r="B35" s="304"/>
      <c r="C35" s="306"/>
      <c r="D35" s="306"/>
      <c r="E35" s="306"/>
      <c r="F35" s="307"/>
      <c r="G35" s="308">
        <f t="shared" si="6"/>
        <v>0</v>
      </c>
      <c r="H35" s="157">
        <f t="shared" si="0"/>
        <v>0</v>
      </c>
      <c r="I35" s="64">
        <f t="shared" si="1"/>
        <v>0</v>
      </c>
      <c r="J35" s="277">
        <f t="shared" si="2"/>
        <v>1</v>
      </c>
      <c r="K35" s="91">
        <f t="shared" si="7"/>
        <v>0</v>
      </c>
      <c r="L35" s="92"/>
      <c r="M35" s="106" t="str">
        <f t="shared" si="3"/>
        <v/>
      </c>
      <c r="N35" s="122"/>
      <c r="O35" s="105">
        <f t="shared" si="8"/>
        <v>0</v>
      </c>
      <c r="P35" s="63">
        <f t="shared" si="9"/>
        <v>0</v>
      </c>
      <c r="Q35" s="90">
        <f t="shared" si="4"/>
        <v>1</v>
      </c>
      <c r="R35" s="111">
        <f t="shared" si="10"/>
        <v>0</v>
      </c>
      <c r="S35" s="92"/>
      <c r="T35" s="106" t="str">
        <f t="shared" si="5"/>
        <v/>
      </c>
      <c r="U35" s="126"/>
    </row>
    <row r="36" spans="1:21" s="22" customFormat="1" ht="26.65" customHeight="1" x14ac:dyDescent="0.2">
      <c r="A36" s="310">
        <v>34</v>
      </c>
      <c r="B36" s="304"/>
      <c r="C36" s="306"/>
      <c r="D36" s="306"/>
      <c r="E36" s="306"/>
      <c r="F36" s="307"/>
      <c r="G36" s="308">
        <f t="shared" si="6"/>
        <v>0</v>
      </c>
      <c r="H36" s="157">
        <f t="shared" si="0"/>
        <v>0</v>
      </c>
      <c r="I36" s="64">
        <f t="shared" si="1"/>
        <v>0</v>
      </c>
      <c r="J36" s="277">
        <f t="shared" si="2"/>
        <v>1</v>
      </c>
      <c r="K36" s="91">
        <f t="shared" si="7"/>
        <v>0</v>
      </c>
      <c r="L36" s="92"/>
      <c r="M36" s="106" t="str">
        <f t="shared" si="3"/>
        <v/>
      </c>
      <c r="N36" s="122"/>
      <c r="O36" s="105">
        <f t="shared" si="8"/>
        <v>0</v>
      </c>
      <c r="P36" s="63">
        <f t="shared" si="9"/>
        <v>0</v>
      </c>
      <c r="Q36" s="90">
        <f t="shared" si="4"/>
        <v>1</v>
      </c>
      <c r="R36" s="111">
        <f t="shared" si="10"/>
        <v>0</v>
      </c>
      <c r="S36" s="92"/>
      <c r="T36" s="106" t="str">
        <f t="shared" si="5"/>
        <v/>
      </c>
      <c r="U36" s="126"/>
    </row>
    <row r="37" spans="1:21" s="22" customFormat="1" ht="26.65" customHeight="1" x14ac:dyDescent="0.2">
      <c r="A37" s="310">
        <v>35</v>
      </c>
      <c r="B37" s="304"/>
      <c r="C37" s="306"/>
      <c r="D37" s="306"/>
      <c r="E37" s="306"/>
      <c r="F37" s="307"/>
      <c r="G37" s="308">
        <f t="shared" si="6"/>
        <v>0</v>
      </c>
      <c r="H37" s="157">
        <f t="shared" si="0"/>
        <v>0</v>
      </c>
      <c r="I37" s="64">
        <f t="shared" si="1"/>
        <v>0</v>
      </c>
      <c r="J37" s="277">
        <f t="shared" si="2"/>
        <v>1</v>
      </c>
      <c r="K37" s="91">
        <f t="shared" si="7"/>
        <v>0</v>
      </c>
      <c r="L37" s="92"/>
      <c r="M37" s="106" t="str">
        <f t="shared" si="3"/>
        <v/>
      </c>
      <c r="N37" s="122"/>
      <c r="O37" s="105">
        <f t="shared" si="8"/>
        <v>0</v>
      </c>
      <c r="P37" s="63">
        <f t="shared" si="9"/>
        <v>0</v>
      </c>
      <c r="Q37" s="90">
        <f t="shared" si="4"/>
        <v>1</v>
      </c>
      <c r="R37" s="111">
        <f t="shared" si="10"/>
        <v>0</v>
      </c>
      <c r="S37" s="92"/>
      <c r="T37" s="106" t="str">
        <f t="shared" si="5"/>
        <v/>
      </c>
      <c r="U37" s="126"/>
    </row>
    <row r="38" spans="1:21" s="22" customFormat="1" ht="26.65" customHeight="1" x14ac:dyDescent="0.2">
      <c r="A38" s="310">
        <v>36</v>
      </c>
      <c r="B38" s="304"/>
      <c r="C38" s="306"/>
      <c r="D38" s="306"/>
      <c r="E38" s="306"/>
      <c r="F38" s="307"/>
      <c r="G38" s="308">
        <f t="shared" si="6"/>
        <v>0</v>
      </c>
      <c r="H38" s="157">
        <f t="shared" si="0"/>
        <v>0</v>
      </c>
      <c r="I38" s="64">
        <f t="shared" si="1"/>
        <v>0</v>
      </c>
      <c r="J38" s="277">
        <f t="shared" si="2"/>
        <v>1</v>
      </c>
      <c r="K38" s="91">
        <f t="shared" si="7"/>
        <v>0</v>
      </c>
      <c r="L38" s="92"/>
      <c r="M38" s="106" t="str">
        <f t="shared" si="3"/>
        <v/>
      </c>
      <c r="N38" s="122"/>
      <c r="O38" s="105">
        <f t="shared" si="8"/>
        <v>0</v>
      </c>
      <c r="P38" s="63">
        <f t="shared" si="9"/>
        <v>0</v>
      </c>
      <c r="Q38" s="90">
        <f t="shared" si="4"/>
        <v>1</v>
      </c>
      <c r="R38" s="111">
        <f t="shared" si="10"/>
        <v>0</v>
      </c>
      <c r="S38" s="92"/>
      <c r="T38" s="106" t="str">
        <f t="shared" si="5"/>
        <v/>
      </c>
      <c r="U38" s="126"/>
    </row>
    <row r="39" spans="1:21" s="22" customFormat="1" ht="26.65" customHeight="1" x14ac:dyDescent="0.2">
      <c r="A39" s="310">
        <v>37</v>
      </c>
      <c r="B39" s="304"/>
      <c r="C39" s="306"/>
      <c r="D39" s="306"/>
      <c r="E39" s="306"/>
      <c r="F39" s="307"/>
      <c r="G39" s="308">
        <f t="shared" si="6"/>
        <v>0</v>
      </c>
      <c r="H39" s="157">
        <f t="shared" si="0"/>
        <v>0</v>
      </c>
      <c r="I39" s="64">
        <f t="shared" si="1"/>
        <v>0</v>
      </c>
      <c r="J39" s="277">
        <f t="shared" si="2"/>
        <v>1</v>
      </c>
      <c r="K39" s="91">
        <f t="shared" si="7"/>
        <v>0</v>
      </c>
      <c r="L39" s="92"/>
      <c r="M39" s="106" t="str">
        <f t="shared" si="3"/>
        <v/>
      </c>
      <c r="N39" s="122"/>
      <c r="O39" s="105">
        <f t="shared" si="8"/>
        <v>0</v>
      </c>
      <c r="P39" s="63">
        <f t="shared" si="9"/>
        <v>0</v>
      </c>
      <c r="Q39" s="90">
        <f t="shared" si="4"/>
        <v>1</v>
      </c>
      <c r="R39" s="111">
        <f t="shared" si="10"/>
        <v>0</v>
      </c>
      <c r="S39" s="92"/>
      <c r="T39" s="106" t="str">
        <f t="shared" si="5"/>
        <v/>
      </c>
      <c r="U39" s="126"/>
    </row>
    <row r="40" spans="1:21" s="22" customFormat="1" ht="26.65" customHeight="1" x14ac:dyDescent="0.2">
      <c r="A40" s="310">
        <v>38</v>
      </c>
      <c r="B40" s="304"/>
      <c r="C40" s="306"/>
      <c r="D40" s="306"/>
      <c r="E40" s="306"/>
      <c r="F40" s="307"/>
      <c r="G40" s="308">
        <f t="shared" si="6"/>
        <v>0</v>
      </c>
      <c r="H40" s="157">
        <f t="shared" si="0"/>
        <v>0</v>
      </c>
      <c r="I40" s="64">
        <f t="shared" si="1"/>
        <v>0</v>
      </c>
      <c r="J40" s="277">
        <f t="shared" si="2"/>
        <v>1</v>
      </c>
      <c r="K40" s="91">
        <f t="shared" si="7"/>
        <v>0</v>
      </c>
      <c r="L40" s="92"/>
      <c r="M40" s="106" t="str">
        <f t="shared" si="3"/>
        <v/>
      </c>
      <c r="N40" s="122"/>
      <c r="O40" s="105">
        <f t="shared" si="8"/>
        <v>0</v>
      </c>
      <c r="P40" s="63">
        <f t="shared" si="9"/>
        <v>0</v>
      </c>
      <c r="Q40" s="90">
        <f t="shared" si="4"/>
        <v>1</v>
      </c>
      <c r="R40" s="111">
        <f t="shared" si="10"/>
        <v>0</v>
      </c>
      <c r="S40" s="92"/>
      <c r="T40" s="106" t="str">
        <f t="shared" si="5"/>
        <v/>
      </c>
      <c r="U40" s="126"/>
    </row>
    <row r="41" spans="1:21" s="22" customFormat="1" ht="26.65" customHeight="1" x14ac:dyDescent="0.2">
      <c r="A41" s="310">
        <v>39</v>
      </c>
      <c r="B41" s="304"/>
      <c r="C41" s="306"/>
      <c r="D41" s="306"/>
      <c r="E41" s="306"/>
      <c r="F41" s="307"/>
      <c r="G41" s="308">
        <f t="shared" si="6"/>
        <v>0</v>
      </c>
      <c r="H41" s="157">
        <f t="shared" si="0"/>
        <v>0</v>
      </c>
      <c r="I41" s="64">
        <f t="shared" si="1"/>
        <v>0</v>
      </c>
      <c r="J41" s="277">
        <f t="shared" si="2"/>
        <v>1</v>
      </c>
      <c r="K41" s="91">
        <f t="shared" si="7"/>
        <v>0</v>
      </c>
      <c r="L41" s="92"/>
      <c r="M41" s="106" t="str">
        <f t="shared" si="3"/>
        <v/>
      </c>
      <c r="N41" s="122"/>
      <c r="O41" s="105">
        <f t="shared" si="8"/>
        <v>0</v>
      </c>
      <c r="P41" s="63">
        <f t="shared" si="9"/>
        <v>0</v>
      </c>
      <c r="Q41" s="90">
        <f t="shared" si="4"/>
        <v>1</v>
      </c>
      <c r="R41" s="111">
        <f t="shared" si="10"/>
        <v>0</v>
      </c>
      <c r="S41" s="92"/>
      <c r="T41" s="106" t="str">
        <f t="shared" si="5"/>
        <v/>
      </c>
      <c r="U41" s="126"/>
    </row>
    <row r="42" spans="1:21" s="22" customFormat="1" ht="26.65" customHeight="1" x14ac:dyDescent="0.2">
      <c r="A42" s="310">
        <v>40</v>
      </c>
      <c r="B42" s="304"/>
      <c r="C42" s="306"/>
      <c r="D42" s="306"/>
      <c r="E42" s="306"/>
      <c r="F42" s="307"/>
      <c r="G42" s="308">
        <f t="shared" si="6"/>
        <v>0</v>
      </c>
      <c r="H42" s="157">
        <f t="shared" si="0"/>
        <v>0</v>
      </c>
      <c r="I42" s="64">
        <f t="shared" si="1"/>
        <v>0</v>
      </c>
      <c r="J42" s="277">
        <f t="shared" si="2"/>
        <v>1</v>
      </c>
      <c r="K42" s="91">
        <f t="shared" si="7"/>
        <v>0</v>
      </c>
      <c r="L42" s="92"/>
      <c r="M42" s="106" t="str">
        <f t="shared" si="3"/>
        <v/>
      </c>
      <c r="N42" s="122"/>
      <c r="O42" s="105">
        <f t="shared" si="8"/>
        <v>0</v>
      </c>
      <c r="P42" s="63">
        <f t="shared" si="9"/>
        <v>0</v>
      </c>
      <c r="Q42" s="90">
        <f t="shared" si="4"/>
        <v>1</v>
      </c>
      <c r="R42" s="111">
        <f t="shared" si="10"/>
        <v>0</v>
      </c>
      <c r="S42" s="92"/>
      <c r="T42" s="106" t="str">
        <f t="shared" si="5"/>
        <v/>
      </c>
      <c r="U42" s="126"/>
    </row>
    <row r="43" spans="1:21" s="22" customFormat="1" ht="25.5" customHeight="1" thickBot="1" x14ac:dyDescent="0.25">
      <c r="A43" s="463"/>
      <c r="B43" s="464" t="s">
        <v>4</v>
      </c>
      <c r="C43" s="465"/>
      <c r="D43" s="465"/>
      <c r="E43" s="465"/>
      <c r="F43" s="465"/>
      <c r="G43" s="466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5" spans="1:21" x14ac:dyDescent="0.2"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1" x14ac:dyDescent="0.2">
      <c r="M46" s="40"/>
      <c r="N46" s="39"/>
      <c r="T46" s="40"/>
    </row>
    <row r="47" spans="1:21" x14ac:dyDescent="0.2">
      <c r="N47" s="39"/>
    </row>
    <row r="48" spans="1:2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x14ac:dyDescent="0.2">
      <c r="N56" s="39"/>
    </row>
    <row r="57" spans="1:20" x14ac:dyDescent="0.2">
      <c r="N57" s="39"/>
    </row>
    <row r="58" spans="1:20" x14ac:dyDescent="0.2">
      <c r="N58" s="39"/>
    </row>
    <row r="59" spans="1:20" x14ac:dyDescent="0.2">
      <c r="N59" s="39"/>
    </row>
    <row r="60" spans="1:20" hidden="1" x14ac:dyDescent="0.2">
      <c r="N60" s="39"/>
    </row>
    <row r="61" spans="1:20" hidden="1" x14ac:dyDescent="0.2"/>
    <row r="62" spans="1:20" hidden="1" x14ac:dyDescent="0.2"/>
    <row r="63" spans="1:20" hidden="1" x14ac:dyDescent="0.2"/>
    <row r="64" spans="1:20" hidden="1" x14ac:dyDescent="0.2"/>
    <row r="65" spans="1:1" hidden="1" x14ac:dyDescent="0.2"/>
    <row r="66" spans="1:1" hidden="1" x14ac:dyDescent="0.2"/>
    <row r="67" spans="1:1" hidden="1" x14ac:dyDescent="0.2"/>
    <row r="68" spans="1:1" hidden="1" x14ac:dyDescent="0.2">
      <c r="A68" s="496">
        <f>+'ראשי-פרטים כלליים וריכוז הוצאות'!C117</f>
        <v>1</v>
      </c>
    </row>
    <row r="69" spans="1:1" hidden="1" x14ac:dyDescent="0.2">
      <c r="A69" s="496">
        <f>VLOOKUP(+'ראשי-פרטים כלליים וריכוז הוצאות'!C117,'ראשי-פרטים כלליים וריכוז הוצאות'!$F$116:$Q$134,3,0)</f>
        <v>1</v>
      </c>
    </row>
    <row r="70" spans="1:1" hidden="1" x14ac:dyDescent="0.2"/>
  </sheetData>
  <sheetProtection password="CAD0" sheet="1" objects="1" scenarios="1"/>
  <customSheetViews>
    <customSheetView guid="{0C0A7354-1E68-4AF0-8238-6CB67405E9AA}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K1:L1"/>
    <mergeCell ref="S48:T48"/>
    <mergeCell ref="A48:B48"/>
    <mergeCell ref="L48:M48"/>
    <mergeCell ref="A1:C1"/>
    <mergeCell ref="R1:S1"/>
    <mergeCell ref="H1:J1"/>
    <mergeCell ref="O1:Q1"/>
  </mergeCells>
  <phoneticPr fontId="6" type="noConversion"/>
  <conditionalFormatting sqref="H3:I42">
    <cfRule type="cellIs" dxfId="59" priority="3" stopIfTrue="1" operator="notEqual">
      <formula>D3</formula>
    </cfRule>
  </conditionalFormatting>
  <conditionalFormatting sqref="O3:P42">
    <cfRule type="cellIs" dxfId="58" priority="4" stopIfTrue="1" operator="notEqual">
      <formula>H3</formula>
    </cfRule>
  </conditionalFormatting>
  <conditionalFormatting sqref="K3:K42">
    <cfRule type="cellIs" dxfId="57" priority="5" stopIfTrue="1" operator="notEqual">
      <formula>G3</formula>
    </cfRule>
  </conditionalFormatting>
  <conditionalFormatting sqref="J3:J42 Q3:Q42">
    <cfRule type="cellIs" dxfId="56" priority="6" stopIfTrue="1" operator="notEqual">
      <formula>1-$M$1</formula>
    </cfRule>
  </conditionalFormatting>
  <conditionalFormatting sqref="A68:A69">
    <cfRule type="expression" dxfId="55" priority="2" stopIfTrue="1">
      <formula>OR($A$68=1,$A$68=3,$A$68=5,$A$68=6)</formula>
    </cfRule>
  </conditionalFormatting>
  <conditionalFormatting sqref="A1:XFD1048576">
    <cfRule type="expression" dxfId="54" priority="1">
      <formula>$A$69=0</formula>
    </cfRule>
  </conditionalFormatting>
  <dataValidations xWindow="670" yWindow="257"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rintOptions horizontalCentered="1" verticalCentered="1"/>
  <pageMargins left="0.31496062992125984" right="0.15748031496062992" top="0.39370078740157483" bottom="0.47244094488188981" header="0.31496062992125984" footer="0.23622047244094491"/>
  <pageSetup paperSize="9" scale="31" orientation="portrait" r:id="rId2"/>
  <headerFooter alignWithMargins="0">
    <oddFooter>עמוד &amp;P מתוך &amp;N</oddFooter>
  </headerFooter>
  <cellWatches>
    <cellWatch r="C12"/>
  </cellWatch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>
    <tabColor indexed="42"/>
    <pageSetUpPr fitToPage="1"/>
  </sheetPr>
  <dimension ref="A1:Y70"/>
  <sheetViews>
    <sheetView rightToLeft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27" bestFit="1" customWidth="1"/>
    <col min="2" max="2" width="25" style="27" customWidth="1"/>
    <col min="3" max="3" width="24.7109375" style="27" customWidth="1"/>
    <col min="4" max="4" width="8.7109375" style="27" customWidth="1"/>
    <col min="5" max="5" width="12.7109375" style="27" customWidth="1"/>
    <col min="6" max="6" width="10.7109375" style="27" customWidth="1"/>
    <col min="7" max="7" width="9.28515625" style="27" customWidth="1"/>
    <col min="8" max="8" width="14.85546875" style="27" customWidth="1"/>
    <col min="9" max="9" width="12" style="27" customWidth="1"/>
    <col min="10" max="10" width="12" style="27" hidden="1" customWidth="1" outlineLevel="1"/>
    <col min="11" max="11" width="17.28515625" style="27" hidden="1" customWidth="1" outlineLevel="1"/>
    <col min="12" max="12" width="13.28515625" style="27" hidden="1" customWidth="1" outlineLevel="1"/>
    <col min="13" max="13" width="23.28515625" style="27" hidden="1" customWidth="1" outlineLevel="1"/>
    <col min="14" max="14" width="13.7109375" style="27" hidden="1" customWidth="1" outlineLevel="1"/>
    <col min="15" max="15" width="10.140625" style="27" hidden="1" customWidth="1" outlineLevel="1"/>
    <col min="16" max="16" width="7.7109375" style="27" customWidth="1" collapsed="1"/>
    <col min="17" max="17" width="15.28515625" style="27" hidden="1" customWidth="1" outlineLevel="1"/>
    <col min="18" max="18" width="14" style="27" hidden="1" customWidth="1" outlineLevel="1"/>
    <col min="19" max="20" width="23.28515625" style="27" hidden="1" customWidth="1" outlineLevel="1"/>
    <col min="21" max="21" width="13.7109375" style="27" hidden="1" customWidth="1" outlineLevel="1"/>
    <col min="22" max="22" width="21" style="27" hidden="1" customWidth="1" outlineLevel="1"/>
    <col min="23" max="23" width="8" style="27" customWidth="1" collapsed="1"/>
    <col min="24" max="24" width="9.140625" style="27"/>
    <col min="25" max="25" width="9.140625" style="365"/>
    <col min="26" max="31" width="9.140625" style="27"/>
    <col min="32" max="32" width="9.28515625" style="27" customWidth="1"/>
    <col min="33" max="16384" width="9.140625" style="27"/>
  </cols>
  <sheetData>
    <row r="1" spans="1:25" s="85" customFormat="1" ht="42.75" customHeight="1" thickBot="1" x14ac:dyDescent="0.3">
      <c r="A1" s="621" t="s">
        <v>116</v>
      </c>
      <c r="B1" s="606"/>
      <c r="C1" s="606"/>
      <c r="D1" s="69"/>
      <c r="E1" s="69"/>
      <c r="F1" s="33"/>
      <c r="G1" s="33"/>
      <c r="H1" s="102"/>
      <c r="I1" s="130"/>
      <c r="J1" s="615" t="s">
        <v>134</v>
      </c>
      <c r="K1" s="616"/>
      <c r="L1" s="617"/>
      <c r="M1" s="602" t="s">
        <v>146</v>
      </c>
      <c r="N1" s="603"/>
      <c r="O1" s="266">
        <v>0</v>
      </c>
      <c r="P1" s="128" t="s">
        <v>71</v>
      </c>
      <c r="Q1" s="612" t="s">
        <v>236</v>
      </c>
      <c r="R1" s="614"/>
      <c r="S1" s="607" t="s">
        <v>102</v>
      </c>
      <c r="T1" s="620"/>
      <c r="U1" s="608"/>
      <c r="V1" s="266">
        <v>0</v>
      </c>
      <c r="W1" s="129" t="s">
        <v>215</v>
      </c>
      <c r="Y1" s="365"/>
    </row>
    <row r="2" spans="1:25" ht="64.900000000000006" customHeight="1" x14ac:dyDescent="0.2">
      <c r="A2" s="35" t="s">
        <v>75</v>
      </c>
      <c r="B2" s="35" t="s">
        <v>73</v>
      </c>
      <c r="C2" s="35" t="s">
        <v>74</v>
      </c>
      <c r="D2" s="35" t="str">
        <f>IF(A68=5,B66,B67)</f>
        <v>קב"מ בארץ או בחו"ל</v>
      </c>
      <c r="E2" s="35" t="s">
        <v>204</v>
      </c>
      <c r="F2" s="35" t="s">
        <v>60</v>
      </c>
      <c r="G2" s="35" t="s">
        <v>188</v>
      </c>
      <c r="H2" s="35" t="s">
        <v>98</v>
      </c>
      <c r="I2" s="140" t="s">
        <v>62</v>
      </c>
      <c r="J2" s="368" t="s">
        <v>61</v>
      </c>
      <c r="K2" s="368" t="s">
        <v>186</v>
      </c>
      <c r="L2" s="369" t="s">
        <v>72</v>
      </c>
      <c r="M2" s="68" t="s">
        <v>70</v>
      </c>
      <c r="N2" s="68" t="s">
        <v>148</v>
      </c>
      <c r="O2" s="174" t="s">
        <v>24</v>
      </c>
      <c r="P2" s="121"/>
      <c r="Q2" s="176" t="s">
        <v>187</v>
      </c>
      <c r="R2" s="110" t="s">
        <v>72</v>
      </c>
      <c r="S2" s="110" t="s">
        <v>100</v>
      </c>
      <c r="T2" s="110" t="s">
        <v>128</v>
      </c>
      <c r="U2" s="110" t="s">
        <v>96</v>
      </c>
      <c r="V2" s="170" t="s">
        <v>24</v>
      </c>
      <c r="W2" s="125"/>
    </row>
    <row r="3" spans="1:25" s="87" customFormat="1" ht="24" customHeight="1" x14ac:dyDescent="0.2">
      <c r="A3" s="310">
        <v>1</v>
      </c>
      <c r="B3" s="304"/>
      <c r="C3" s="445"/>
      <c r="D3" s="312"/>
      <c r="E3" s="311"/>
      <c r="F3" s="306"/>
      <c r="G3" s="364"/>
      <c r="H3" s="307"/>
      <c r="I3" s="308">
        <f>IF(D3&gt;0,F3*G3,0)</f>
        <v>0</v>
      </c>
      <c r="J3" s="105">
        <f t="shared" ref="J3:J11" si="0">+G3</f>
        <v>0</v>
      </c>
      <c r="K3" s="105">
        <f t="shared" ref="K3:K11" si="1">+J3*F3</f>
        <v>0</v>
      </c>
      <c r="L3" s="277">
        <f t="shared" ref="L3:L42" si="2">IF($O$1&gt;0,1-$O$1,100%)</f>
        <v>1</v>
      </c>
      <c r="M3" s="91">
        <f>K3*L3</f>
        <v>0</v>
      </c>
      <c r="N3" s="92"/>
      <c r="O3" s="171" t="str">
        <f t="shared" ref="O3:O42" si="3">IF(N3&gt;0,(VLOOKUP(N3,$N$50:$O$55,2,0)),"")</f>
        <v/>
      </c>
      <c r="P3" s="122"/>
      <c r="Q3" s="157">
        <f t="shared" ref="Q3:Q43" si="4">K3</f>
        <v>0</v>
      </c>
      <c r="R3" s="90">
        <f t="shared" ref="R3:R42" si="5">IF($V$1&gt;0,((1-$V$1)*(1-$O$1)),L3)</f>
        <v>1</v>
      </c>
      <c r="S3" s="111">
        <f>Q3*R3</f>
        <v>0</v>
      </c>
      <c r="T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המרכז",IF(S3=0,"",(IF(S3/'ראשי-פרטים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" s="92"/>
      <c r="V3" s="171" t="str">
        <f>IF(U3&gt;0,(VLOOKUP(U3,$U$50:$V$55,2,0)),"")</f>
        <v/>
      </c>
      <c r="W3" s="126"/>
      <c r="Y3" s="366">
        <f>IF(AND(G3&lt;&gt;1,E3="קבוע"),1,0)</f>
        <v>0</v>
      </c>
    </row>
    <row r="4" spans="1:25" s="87" customFormat="1" ht="24" customHeight="1" x14ac:dyDescent="0.2">
      <c r="A4" s="310">
        <v>2</v>
      </c>
      <c r="B4" s="304"/>
      <c r="C4" s="311"/>
      <c r="D4" s="312"/>
      <c r="E4" s="311"/>
      <c r="F4" s="306"/>
      <c r="G4" s="364"/>
      <c r="H4" s="307"/>
      <c r="I4" s="308">
        <f>IF(D4&gt;0,F4*G4,0)</f>
        <v>0</v>
      </c>
      <c r="J4" s="105">
        <f t="shared" si="0"/>
        <v>0</v>
      </c>
      <c r="K4" s="105">
        <f t="shared" si="1"/>
        <v>0</v>
      </c>
      <c r="L4" s="277">
        <f t="shared" si="2"/>
        <v>1</v>
      </c>
      <c r="M4" s="91">
        <f t="shared" ref="M4:M42" si="6">K4*L4</f>
        <v>0</v>
      </c>
      <c r="N4" s="92"/>
      <c r="O4" s="171" t="str">
        <f t="shared" si="3"/>
        <v/>
      </c>
      <c r="P4" s="122"/>
      <c r="Q4" s="157">
        <f t="shared" si="4"/>
        <v>0</v>
      </c>
      <c r="R4" s="90">
        <f t="shared" si="5"/>
        <v>1</v>
      </c>
      <c r="S4" s="111">
        <f t="shared" ref="S4:S42" si="7">Q4*R4</f>
        <v>0</v>
      </c>
      <c r="T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המרכז",IF(S4=0,"",(IF(S4/'ראשי-פרטים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" s="92"/>
      <c r="V4" s="171" t="str">
        <f t="shared" ref="V4:V42" si="8">IF(U4&gt;0,(VLOOKUP(U4,$U$50:$V$55,2,0)),"")</f>
        <v/>
      </c>
      <c r="W4" s="126"/>
      <c r="Y4" s="366">
        <f t="shared" ref="Y4:Y42" si="9">IF(AND(G4&lt;&gt;1,E4="קבוע"),1,0)</f>
        <v>0</v>
      </c>
    </row>
    <row r="5" spans="1:25" s="87" customFormat="1" ht="24" customHeight="1" x14ac:dyDescent="0.2">
      <c r="A5" s="310">
        <v>3</v>
      </c>
      <c r="B5" s="304"/>
      <c r="C5" s="312"/>
      <c r="D5" s="312"/>
      <c r="E5" s="311"/>
      <c r="F5" s="306"/>
      <c r="G5" s="364"/>
      <c r="H5" s="307"/>
      <c r="I5" s="308">
        <f t="shared" ref="I5:I42" si="10">IF(D5&gt;0,F5*G5,0)</f>
        <v>0</v>
      </c>
      <c r="J5" s="105">
        <f t="shared" si="0"/>
        <v>0</v>
      </c>
      <c r="K5" s="105">
        <f t="shared" si="1"/>
        <v>0</v>
      </c>
      <c r="L5" s="277">
        <f t="shared" si="2"/>
        <v>1</v>
      </c>
      <c r="M5" s="91">
        <f t="shared" si="6"/>
        <v>0</v>
      </c>
      <c r="N5" s="92"/>
      <c r="O5" s="171" t="str">
        <f t="shared" si="3"/>
        <v/>
      </c>
      <c r="P5" s="122"/>
      <c r="Q5" s="157">
        <f t="shared" si="4"/>
        <v>0</v>
      </c>
      <c r="R5" s="90">
        <f t="shared" si="5"/>
        <v>1</v>
      </c>
      <c r="S5" s="111">
        <f t="shared" si="7"/>
        <v>0</v>
      </c>
      <c r="T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המרכז",IF(S5=0,"",(IF(S5/'ראשי-פרטים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5" s="92"/>
      <c r="V5" s="171" t="str">
        <f t="shared" si="8"/>
        <v/>
      </c>
      <c r="W5" s="126"/>
      <c r="Y5" s="366">
        <f t="shared" si="9"/>
        <v>0</v>
      </c>
    </row>
    <row r="6" spans="1:25" s="87" customFormat="1" ht="24" customHeight="1" x14ac:dyDescent="0.2">
      <c r="A6" s="310">
        <v>4</v>
      </c>
      <c r="B6" s="304"/>
      <c r="C6" s="312"/>
      <c r="D6" s="312"/>
      <c r="E6" s="311"/>
      <c r="F6" s="306"/>
      <c r="G6" s="364">
        <f t="shared" ref="G6:G42" si="11">IF(E6="מחיר קבוע",1,)</f>
        <v>0</v>
      </c>
      <c r="H6" s="307"/>
      <c r="I6" s="308">
        <f t="shared" si="10"/>
        <v>0</v>
      </c>
      <c r="J6" s="105">
        <f t="shared" si="0"/>
        <v>0</v>
      </c>
      <c r="K6" s="105">
        <f t="shared" si="1"/>
        <v>0</v>
      </c>
      <c r="L6" s="277">
        <f t="shared" si="2"/>
        <v>1</v>
      </c>
      <c r="M6" s="91">
        <f t="shared" si="6"/>
        <v>0</v>
      </c>
      <c r="N6" s="92"/>
      <c r="O6" s="171" t="str">
        <f t="shared" si="3"/>
        <v/>
      </c>
      <c r="P6" s="122"/>
      <c r="Q6" s="157">
        <f t="shared" si="4"/>
        <v>0</v>
      </c>
      <c r="R6" s="90">
        <f t="shared" si="5"/>
        <v>1</v>
      </c>
      <c r="S6" s="111">
        <f t="shared" si="7"/>
        <v>0</v>
      </c>
      <c r="T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המרכז",IF(S6=0,"",(IF(S6/'ראשי-פרטים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6" s="92"/>
      <c r="V6" s="171" t="str">
        <f t="shared" si="8"/>
        <v/>
      </c>
      <c r="W6" s="126"/>
      <c r="Y6" s="366">
        <f t="shared" si="9"/>
        <v>0</v>
      </c>
    </row>
    <row r="7" spans="1:25" s="87" customFormat="1" ht="24" customHeight="1" x14ac:dyDescent="0.2">
      <c r="A7" s="310">
        <v>5</v>
      </c>
      <c r="B7" s="304"/>
      <c r="C7" s="312"/>
      <c r="D7" s="312"/>
      <c r="E7" s="311"/>
      <c r="F7" s="306"/>
      <c r="G7" s="364">
        <f t="shared" si="11"/>
        <v>0</v>
      </c>
      <c r="H7" s="307"/>
      <c r="I7" s="308">
        <f t="shared" si="10"/>
        <v>0</v>
      </c>
      <c r="J7" s="105">
        <f t="shared" si="0"/>
        <v>0</v>
      </c>
      <c r="K7" s="105">
        <f t="shared" si="1"/>
        <v>0</v>
      </c>
      <c r="L7" s="277">
        <f t="shared" si="2"/>
        <v>1</v>
      </c>
      <c r="M7" s="91">
        <f t="shared" si="6"/>
        <v>0</v>
      </c>
      <c r="N7" s="92"/>
      <c r="O7" s="171" t="str">
        <f t="shared" si="3"/>
        <v/>
      </c>
      <c r="P7" s="122"/>
      <c r="Q7" s="157">
        <f t="shared" si="4"/>
        <v>0</v>
      </c>
      <c r="R7" s="90">
        <f t="shared" si="5"/>
        <v>1</v>
      </c>
      <c r="S7" s="111">
        <f t="shared" si="7"/>
        <v>0</v>
      </c>
      <c r="T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המרכז",IF(S7=0,"",(IF(S7/'ראשי-פרטים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7" s="92"/>
      <c r="V7" s="171" t="str">
        <f t="shared" si="8"/>
        <v/>
      </c>
      <c r="W7" s="126"/>
      <c r="Y7" s="366">
        <f t="shared" si="9"/>
        <v>0</v>
      </c>
    </row>
    <row r="8" spans="1:25" s="87" customFormat="1" ht="24" customHeight="1" x14ac:dyDescent="0.2">
      <c r="A8" s="310">
        <v>6</v>
      </c>
      <c r="B8" s="304"/>
      <c r="C8" s="312"/>
      <c r="D8" s="312"/>
      <c r="E8" s="311"/>
      <c r="F8" s="306"/>
      <c r="G8" s="364">
        <f t="shared" si="11"/>
        <v>0</v>
      </c>
      <c r="H8" s="307"/>
      <c r="I8" s="308">
        <f t="shared" si="10"/>
        <v>0</v>
      </c>
      <c r="J8" s="105">
        <f t="shared" si="0"/>
        <v>0</v>
      </c>
      <c r="K8" s="105">
        <f t="shared" si="1"/>
        <v>0</v>
      </c>
      <c r="L8" s="277">
        <f t="shared" si="2"/>
        <v>1</v>
      </c>
      <c r="M8" s="91">
        <f t="shared" si="6"/>
        <v>0</v>
      </c>
      <c r="N8" s="92"/>
      <c r="O8" s="171" t="str">
        <f t="shared" si="3"/>
        <v/>
      </c>
      <c r="P8" s="122"/>
      <c r="Q8" s="157">
        <f t="shared" si="4"/>
        <v>0</v>
      </c>
      <c r="R8" s="90">
        <f t="shared" si="5"/>
        <v>1</v>
      </c>
      <c r="S8" s="111">
        <f t="shared" si="7"/>
        <v>0</v>
      </c>
      <c r="T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המרכז",IF(S8=0,"",(IF(S8/'ראשי-פרטים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8" s="92"/>
      <c r="V8" s="171" t="str">
        <f t="shared" si="8"/>
        <v/>
      </c>
      <c r="W8" s="126"/>
      <c r="Y8" s="366">
        <f t="shared" si="9"/>
        <v>0</v>
      </c>
    </row>
    <row r="9" spans="1:25" s="87" customFormat="1" ht="24" customHeight="1" x14ac:dyDescent="0.2">
      <c r="A9" s="310">
        <v>7</v>
      </c>
      <c r="B9" s="304"/>
      <c r="C9" s="312"/>
      <c r="D9" s="312"/>
      <c r="E9" s="311"/>
      <c r="F9" s="306"/>
      <c r="G9" s="364">
        <f t="shared" si="11"/>
        <v>0</v>
      </c>
      <c r="H9" s="307"/>
      <c r="I9" s="308">
        <f t="shared" si="10"/>
        <v>0</v>
      </c>
      <c r="J9" s="105">
        <f t="shared" si="0"/>
        <v>0</v>
      </c>
      <c r="K9" s="105">
        <f t="shared" si="1"/>
        <v>0</v>
      </c>
      <c r="L9" s="277">
        <f t="shared" si="2"/>
        <v>1</v>
      </c>
      <c r="M9" s="91">
        <f t="shared" si="6"/>
        <v>0</v>
      </c>
      <c r="N9" s="92"/>
      <c r="O9" s="171" t="str">
        <f t="shared" si="3"/>
        <v/>
      </c>
      <c r="P9" s="122"/>
      <c r="Q9" s="157">
        <f t="shared" si="4"/>
        <v>0</v>
      </c>
      <c r="R9" s="90">
        <f t="shared" si="5"/>
        <v>1</v>
      </c>
      <c r="S9" s="111">
        <f t="shared" si="7"/>
        <v>0</v>
      </c>
      <c r="T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המרכז",IF(S9=0,"",(IF(S9/'ראשי-פרטים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9" s="92"/>
      <c r="V9" s="171" t="str">
        <f t="shared" si="8"/>
        <v/>
      </c>
      <c r="W9" s="126"/>
      <c r="Y9" s="366">
        <f t="shared" si="9"/>
        <v>0</v>
      </c>
    </row>
    <row r="10" spans="1:25" s="87" customFormat="1" ht="24" customHeight="1" x14ac:dyDescent="0.2">
      <c r="A10" s="310">
        <v>8</v>
      </c>
      <c r="B10" s="304"/>
      <c r="C10" s="312"/>
      <c r="D10" s="312"/>
      <c r="E10" s="311"/>
      <c r="F10" s="306"/>
      <c r="G10" s="364">
        <f t="shared" si="11"/>
        <v>0</v>
      </c>
      <c r="H10" s="307"/>
      <c r="I10" s="308">
        <f t="shared" si="10"/>
        <v>0</v>
      </c>
      <c r="J10" s="105">
        <f t="shared" si="0"/>
        <v>0</v>
      </c>
      <c r="K10" s="105">
        <f t="shared" si="1"/>
        <v>0</v>
      </c>
      <c r="L10" s="277">
        <f t="shared" si="2"/>
        <v>1</v>
      </c>
      <c r="M10" s="91">
        <f t="shared" si="6"/>
        <v>0</v>
      </c>
      <c r="N10" s="92"/>
      <c r="O10" s="171" t="str">
        <f t="shared" si="3"/>
        <v/>
      </c>
      <c r="P10" s="122"/>
      <c r="Q10" s="157">
        <f t="shared" si="4"/>
        <v>0</v>
      </c>
      <c r="R10" s="90">
        <f t="shared" si="5"/>
        <v>1</v>
      </c>
      <c r="S10" s="111">
        <f t="shared" si="7"/>
        <v>0</v>
      </c>
      <c r="T1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המרכז",IF(S10=0,"",(IF(S10/'ראשי-פרטים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0" s="92"/>
      <c r="V10" s="171" t="str">
        <f t="shared" si="8"/>
        <v/>
      </c>
      <c r="W10" s="126"/>
      <c r="Y10" s="366">
        <f t="shared" si="9"/>
        <v>0</v>
      </c>
    </row>
    <row r="11" spans="1:25" s="87" customFormat="1" ht="24" customHeight="1" x14ac:dyDescent="0.2">
      <c r="A11" s="310">
        <v>9</v>
      </c>
      <c r="B11" s="304"/>
      <c r="C11" s="312"/>
      <c r="D11" s="312"/>
      <c r="E11" s="311"/>
      <c r="F11" s="306"/>
      <c r="G11" s="364">
        <f t="shared" si="11"/>
        <v>0</v>
      </c>
      <c r="H11" s="307"/>
      <c r="I11" s="308">
        <f t="shared" si="10"/>
        <v>0</v>
      </c>
      <c r="J11" s="105">
        <f t="shared" si="0"/>
        <v>0</v>
      </c>
      <c r="K11" s="105">
        <f t="shared" si="1"/>
        <v>0</v>
      </c>
      <c r="L11" s="277">
        <f t="shared" si="2"/>
        <v>1</v>
      </c>
      <c r="M11" s="91">
        <f t="shared" si="6"/>
        <v>0</v>
      </c>
      <c r="N11" s="92"/>
      <c r="O11" s="171" t="str">
        <f t="shared" si="3"/>
        <v/>
      </c>
      <c r="P11" s="122"/>
      <c r="Q11" s="157">
        <f t="shared" si="4"/>
        <v>0</v>
      </c>
      <c r="R11" s="90">
        <f t="shared" si="5"/>
        <v>1</v>
      </c>
      <c r="S11" s="111">
        <f t="shared" si="7"/>
        <v>0</v>
      </c>
      <c r="T1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המרכז",IF(S11=0,"",(IF(S11/'ראשי-פרטים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1" s="92"/>
      <c r="V11" s="171" t="str">
        <f t="shared" si="8"/>
        <v/>
      </c>
      <c r="W11" s="126"/>
      <c r="Y11" s="366">
        <f t="shared" si="9"/>
        <v>0</v>
      </c>
    </row>
    <row r="12" spans="1:25" s="87" customFormat="1" ht="24" customHeight="1" x14ac:dyDescent="0.2">
      <c r="A12" s="310">
        <v>10</v>
      </c>
      <c r="B12" s="304"/>
      <c r="C12" s="312"/>
      <c r="D12" s="312"/>
      <c r="E12" s="311"/>
      <c r="F12" s="306"/>
      <c r="G12" s="364">
        <f t="shared" si="11"/>
        <v>0</v>
      </c>
      <c r="H12" s="307"/>
      <c r="I12" s="308">
        <f t="shared" si="10"/>
        <v>0</v>
      </c>
      <c r="J12" s="105">
        <f>+G12</f>
        <v>0</v>
      </c>
      <c r="K12" s="105">
        <f>+J12*F12</f>
        <v>0</v>
      </c>
      <c r="L12" s="277">
        <f t="shared" si="2"/>
        <v>1</v>
      </c>
      <c r="M12" s="91">
        <f t="shared" si="6"/>
        <v>0</v>
      </c>
      <c r="N12" s="92"/>
      <c r="O12" s="171" t="str">
        <f t="shared" si="3"/>
        <v/>
      </c>
      <c r="P12" s="122"/>
      <c r="Q12" s="157">
        <f t="shared" si="4"/>
        <v>0</v>
      </c>
      <c r="R12" s="90">
        <f t="shared" si="5"/>
        <v>1</v>
      </c>
      <c r="S12" s="111">
        <f t="shared" si="7"/>
        <v>0</v>
      </c>
      <c r="T1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המרכז",IF(S12=0,"",(IF(S12/'ראשי-פרטים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2" s="92"/>
      <c r="V12" s="171" t="str">
        <f t="shared" si="8"/>
        <v/>
      </c>
      <c r="W12" s="126"/>
      <c r="Y12" s="366">
        <f t="shared" si="9"/>
        <v>0</v>
      </c>
    </row>
    <row r="13" spans="1:25" s="87" customFormat="1" ht="24" customHeight="1" x14ac:dyDescent="0.2">
      <c r="A13" s="310">
        <v>11</v>
      </c>
      <c r="B13" s="304"/>
      <c r="C13" s="312"/>
      <c r="D13" s="312"/>
      <c r="E13" s="311"/>
      <c r="F13" s="306"/>
      <c r="G13" s="364">
        <f t="shared" si="11"/>
        <v>0</v>
      </c>
      <c r="H13" s="307"/>
      <c r="I13" s="308">
        <f t="shared" si="10"/>
        <v>0</v>
      </c>
      <c r="J13" s="105">
        <f t="shared" ref="J13:J42" si="12">+G13</f>
        <v>0</v>
      </c>
      <c r="K13" s="105">
        <f t="shared" ref="K13:K42" si="13">+J13*F13</f>
        <v>0</v>
      </c>
      <c r="L13" s="277">
        <f t="shared" si="2"/>
        <v>1</v>
      </c>
      <c r="M13" s="91">
        <f t="shared" si="6"/>
        <v>0</v>
      </c>
      <c r="N13" s="92"/>
      <c r="O13" s="171" t="str">
        <f t="shared" si="3"/>
        <v/>
      </c>
      <c r="P13" s="122"/>
      <c r="Q13" s="157">
        <f t="shared" si="4"/>
        <v>0</v>
      </c>
      <c r="R13" s="90">
        <f t="shared" si="5"/>
        <v>1</v>
      </c>
      <c r="S13" s="111">
        <f t="shared" si="7"/>
        <v>0</v>
      </c>
      <c r="T1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המרכז",IF(S13=0,"",(IF(S13/'ראשי-פרטים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3" s="92"/>
      <c r="V13" s="171" t="str">
        <f t="shared" si="8"/>
        <v/>
      </c>
      <c r="W13" s="126"/>
      <c r="Y13" s="366">
        <f t="shared" si="9"/>
        <v>0</v>
      </c>
    </row>
    <row r="14" spans="1:25" s="87" customFormat="1" ht="24" customHeight="1" x14ac:dyDescent="0.2">
      <c r="A14" s="310">
        <v>12</v>
      </c>
      <c r="B14" s="304"/>
      <c r="C14" s="312"/>
      <c r="D14" s="312"/>
      <c r="E14" s="311"/>
      <c r="F14" s="306"/>
      <c r="G14" s="364">
        <f t="shared" si="11"/>
        <v>0</v>
      </c>
      <c r="H14" s="307"/>
      <c r="I14" s="308">
        <f t="shared" si="10"/>
        <v>0</v>
      </c>
      <c r="J14" s="105">
        <f t="shared" si="12"/>
        <v>0</v>
      </c>
      <c r="K14" s="105">
        <f t="shared" si="13"/>
        <v>0</v>
      </c>
      <c r="L14" s="277">
        <f t="shared" si="2"/>
        <v>1</v>
      </c>
      <c r="M14" s="91">
        <f t="shared" si="6"/>
        <v>0</v>
      </c>
      <c r="N14" s="92"/>
      <c r="O14" s="171" t="str">
        <f t="shared" si="3"/>
        <v/>
      </c>
      <c r="P14" s="122"/>
      <c r="Q14" s="157">
        <f t="shared" si="4"/>
        <v>0</v>
      </c>
      <c r="R14" s="90">
        <f t="shared" si="5"/>
        <v>1</v>
      </c>
      <c r="S14" s="111">
        <f t="shared" si="7"/>
        <v>0</v>
      </c>
      <c r="T1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המרכז",IF(S14=0,"",(IF(S14/'ראשי-פרטים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4" s="92"/>
      <c r="V14" s="171" t="str">
        <f t="shared" si="8"/>
        <v/>
      </c>
      <c r="W14" s="126"/>
      <c r="Y14" s="366">
        <f t="shared" si="9"/>
        <v>0</v>
      </c>
    </row>
    <row r="15" spans="1:25" s="87" customFormat="1" ht="24" customHeight="1" x14ac:dyDescent="0.2">
      <c r="A15" s="310">
        <v>13</v>
      </c>
      <c r="B15" s="304"/>
      <c r="C15" s="312"/>
      <c r="D15" s="312"/>
      <c r="E15" s="311"/>
      <c r="F15" s="306"/>
      <c r="G15" s="364">
        <f t="shared" si="11"/>
        <v>0</v>
      </c>
      <c r="H15" s="307"/>
      <c r="I15" s="308">
        <f t="shared" si="10"/>
        <v>0</v>
      </c>
      <c r="J15" s="105">
        <f t="shared" si="12"/>
        <v>0</v>
      </c>
      <c r="K15" s="105">
        <f t="shared" si="13"/>
        <v>0</v>
      </c>
      <c r="L15" s="277">
        <f t="shared" si="2"/>
        <v>1</v>
      </c>
      <c r="M15" s="91">
        <f t="shared" si="6"/>
        <v>0</v>
      </c>
      <c r="N15" s="92"/>
      <c r="O15" s="171" t="str">
        <f t="shared" si="3"/>
        <v/>
      </c>
      <c r="P15" s="122"/>
      <c r="Q15" s="157">
        <f t="shared" si="4"/>
        <v>0</v>
      </c>
      <c r="R15" s="90">
        <f t="shared" si="5"/>
        <v>1</v>
      </c>
      <c r="S15" s="111">
        <f t="shared" si="7"/>
        <v>0</v>
      </c>
      <c r="T1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המרכז",IF(S15=0,"",(IF(S15/'ראשי-פרטים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5" s="92"/>
      <c r="V15" s="171" t="str">
        <f t="shared" si="8"/>
        <v/>
      </c>
      <c r="W15" s="126"/>
      <c r="Y15" s="366">
        <f t="shared" si="9"/>
        <v>0</v>
      </c>
    </row>
    <row r="16" spans="1:25" s="87" customFormat="1" ht="24" customHeight="1" x14ac:dyDescent="0.2">
      <c r="A16" s="310">
        <v>14</v>
      </c>
      <c r="B16" s="304"/>
      <c r="C16" s="312"/>
      <c r="D16" s="312"/>
      <c r="E16" s="311"/>
      <c r="F16" s="306"/>
      <c r="G16" s="364">
        <f t="shared" si="11"/>
        <v>0</v>
      </c>
      <c r="H16" s="307"/>
      <c r="I16" s="308">
        <f t="shared" si="10"/>
        <v>0</v>
      </c>
      <c r="J16" s="105">
        <f t="shared" si="12"/>
        <v>0</v>
      </c>
      <c r="K16" s="105">
        <f t="shared" si="13"/>
        <v>0</v>
      </c>
      <c r="L16" s="277">
        <f t="shared" si="2"/>
        <v>1</v>
      </c>
      <c r="M16" s="91">
        <f t="shared" si="6"/>
        <v>0</v>
      </c>
      <c r="N16" s="92"/>
      <c r="O16" s="171" t="str">
        <f t="shared" si="3"/>
        <v/>
      </c>
      <c r="P16" s="122"/>
      <c r="Q16" s="157">
        <f t="shared" si="4"/>
        <v>0</v>
      </c>
      <c r="R16" s="90">
        <f t="shared" si="5"/>
        <v>1</v>
      </c>
      <c r="S16" s="111">
        <f t="shared" si="7"/>
        <v>0</v>
      </c>
      <c r="T1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המרכז",IF(S16=0,"",(IF(S16/'ראשי-פרטים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6" s="92"/>
      <c r="V16" s="171" t="str">
        <f t="shared" si="8"/>
        <v/>
      </c>
      <c r="W16" s="126"/>
      <c r="Y16" s="366">
        <f t="shared" si="9"/>
        <v>0</v>
      </c>
    </row>
    <row r="17" spans="1:25" s="87" customFormat="1" ht="24" customHeight="1" x14ac:dyDescent="0.2">
      <c r="A17" s="310">
        <v>15</v>
      </c>
      <c r="B17" s="304"/>
      <c r="C17" s="312"/>
      <c r="D17" s="312"/>
      <c r="E17" s="311"/>
      <c r="F17" s="306"/>
      <c r="G17" s="364">
        <f t="shared" si="11"/>
        <v>0</v>
      </c>
      <c r="H17" s="307"/>
      <c r="I17" s="308">
        <f t="shared" si="10"/>
        <v>0</v>
      </c>
      <c r="J17" s="105">
        <f t="shared" si="12"/>
        <v>0</v>
      </c>
      <c r="K17" s="105">
        <f t="shared" si="13"/>
        <v>0</v>
      </c>
      <c r="L17" s="277">
        <f t="shared" si="2"/>
        <v>1</v>
      </c>
      <c r="M17" s="91">
        <f t="shared" si="6"/>
        <v>0</v>
      </c>
      <c r="N17" s="92"/>
      <c r="O17" s="171" t="str">
        <f t="shared" si="3"/>
        <v/>
      </c>
      <c r="P17" s="122"/>
      <c r="Q17" s="157">
        <f t="shared" si="4"/>
        <v>0</v>
      </c>
      <c r="R17" s="90">
        <f t="shared" si="5"/>
        <v>1</v>
      </c>
      <c r="S17" s="111">
        <f t="shared" si="7"/>
        <v>0</v>
      </c>
      <c r="T1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המרכז",IF(S17=0,"",(IF(S17/'ראשי-פרטים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7" s="92"/>
      <c r="V17" s="171" t="str">
        <f t="shared" si="8"/>
        <v/>
      </c>
      <c r="W17" s="126"/>
      <c r="Y17" s="366">
        <f t="shared" si="9"/>
        <v>0</v>
      </c>
    </row>
    <row r="18" spans="1:25" s="87" customFormat="1" ht="24" customHeight="1" x14ac:dyDescent="0.2">
      <c r="A18" s="310">
        <v>16</v>
      </c>
      <c r="B18" s="304"/>
      <c r="C18" s="312"/>
      <c r="D18" s="312"/>
      <c r="E18" s="311"/>
      <c r="F18" s="306"/>
      <c r="G18" s="364">
        <f t="shared" si="11"/>
        <v>0</v>
      </c>
      <c r="H18" s="307"/>
      <c r="I18" s="308">
        <f t="shared" si="10"/>
        <v>0</v>
      </c>
      <c r="J18" s="105">
        <f t="shared" si="12"/>
        <v>0</v>
      </c>
      <c r="K18" s="105">
        <f t="shared" si="13"/>
        <v>0</v>
      </c>
      <c r="L18" s="277">
        <f t="shared" si="2"/>
        <v>1</v>
      </c>
      <c r="M18" s="91">
        <f t="shared" si="6"/>
        <v>0</v>
      </c>
      <c r="N18" s="92"/>
      <c r="O18" s="171" t="str">
        <f t="shared" si="3"/>
        <v/>
      </c>
      <c r="P18" s="122"/>
      <c r="Q18" s="157">
        <f t="shared" si="4"/>
        <v>0</v>
      </c>
      <c r="R18" s="90">
        <f t="shared" si="5"/>
        <v>1</v>
      </c>
      <c r="S18" s="111">
        <f t="shared" si="7"/>
        <v>0</v>
      </c>
      <c r="T1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המרכז",IF(S18=0,"",(IF(S18/'ראשי-פרטים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8" s="92"/>
      <c r="V18" s="171" t="str">
        <f t="shared" si="8"/>
        <v/>
      </c>
      <c r="W18" s="126"/>
      <c r="Y18" s="366">
        <f t="shared" si="9"/>
        <v>0</v>
      </c>
    </row>
    <row r="19" spans="1:25" s="87" customFormat="1" ht="24" customHeight="1" x14ac:dyDescent="0.2">
      <c r="A19" s="310">
        <v>17</v>
      </c>
      <c r="B19" s="304"/>
      <c r="C19" s="312"/>
      <c r="D19" s="312"/>
      <c r="E19" s="311"/>
      <c r="F19" s="306"/>
      <c r="G19" s="364">
        <f t="shared" si="11"/>
        <v>0</v>
      </c>
      <c r="H19" s="307"/>
      <c r="I19" s="308">
        <f t="shared" si="10"/>
        <v>0</v>
      </c>
      <c r="J19" s="105">
        <f t="shared" si="12"/>
        <v>0</v>
      </c>
      <c r="K19" s="105">
        <f t="shared" si="13"/>
        <v>0</v>
      </c>
      <c r="L19" s="277">
        <f t="shared" si="2"/>
        <v>1</v>
      </c>
      <c r="M19" s="91">
        <f t="shared" si="6"/>
        <v>0</v>
      </c>
      <c r="N19" s="92"/>
      <c r="O19" s="171" t="str">
        <f t="shared" si="3"/>
        <v/>
      </c>
      <c r="P19" s="122"/>
      <c r="Q19" s="157">
        <f t="shared" si="4"/>
        <v>0</v>
      </c>
      <c r="R19" s="90">
        <f t="shared" si="5"/>
        <v>1</v>
      </c>
      <c r="S19" s="111">
        <f t="shared" si="7"/>
        <v>0</v>
      </c>
      <c r="T1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המרכז",IF(S19=0,"",(IF(S19/'ראשי-פרטים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9" s="92"/>
      <c r="V19" s="171" t="str">
        <f t="shared" si="8"/>
        <v/>
      </c>
      <c r="W19" s="126"/>
      <c r="Y19" s="366">
        <f t="shared" si="9"/>
        <v>0</v>
      </c>
    </row>
    <row r="20" spans="1:25" s="87" customFormat="1" ht="24" customHeight="1" x14ac:dyDescent="0.2">
      <c r="A20" s="310">
        <v>18</v>
      </c>
      <c r="B20" s="304"/>
      <c r="C20" s="312"/>
      <c r="D20" s="312"/>
      <c r="E20" s="311"/>
      <c r="F20" s="306"/>
      <c r="G20" s="364">
        <f t="shared" si="11"/>
        <v>0</v>
      </c>
      <c r="H20" s="307"/>
      <c r="I20" s="308">
        <f t="shared" si="10"/>
        <v>0</v>
      </c>
      <c r="J20" s="105">
        <f t="shared" si="12"/>
        <v>0</v>
      </c>
      <c r="K20" s="105">
        <f t="shared" si="13"/>
        <v>0</v>
      </c>
      <c r="L20" s="277">
        <f t="shared" si="2"/>
        <v>1</v>
      </c>
      <c r="M20" s="91">
        <f t="shared" si="6"/>
        <v>0</v>
      </c>
      <c r="N20" s="92"/>
      <c r="O20" s="171" t="str">
        <f t="shared" si="3"/>
        <v/>
      </c>
      <c r="P20" s="122"/>
      <c r="Q20" s="157">
        <f t="shared" si="4"/>
        <v>0</v>
      </c>
      <c r="R20" s="90">
        <f t="shared" si="5"/>
        <v>1</v>
      </c>
      <c r="S20" s="111">
        <f t="shared" si="7"/>
        <v>0</v>
      </c>
      <c r="T2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המרכז",IF(S20=0,"",(IF(S20/'ראשי-פרטים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0" s="92"/>
      <c r="V20" s="171" t="str">
        <f t="shared" si="8"/>
        <v/>
      </c>
      <c r="W20" s="126"/>
      <c r="Y20" s="366">
        <f t="shared" si="9"/>
        <v>0</v>
      </c>
    </row>
    <row r="21" spans="1:25" s="87" customFormat="1" ht="24" customHeight="1" x14ac:dyDescent="0.2">
      <c r="A21" s="310">
        <v>19</v>
      </c>
      <c r="B21" s="304"/>
      <c r="C21" s="312"/>
      <c r="D21" s="312"/>
      <c r="E21" s="311"/>
      <c r="F21" s="306"/>
      <c r="G21" s="364">
        <f t="shared" si="11"/>
        <v>0</v>
      </c>
      <c r="H21" s="307"/>
      <c r="I21" s="308">
        <f t="shared" si="10"/>
        <v>0</v>
      </c>
      <c r="J21" s="105">
        <f t="shared" si="12"/>
        <v>0</v>
      </c>
      <c r="K21" s="105">
        <f t="shared" si="13"/>
        <v>0</v>
      </c>
      <c r="L21" s="277">
        <f t="shared" si="2"/>
        <v>1</v>
      </c>
      <c r="M21" s="91">
        <f t="shared" si="6"/>
        <v>0</v>
      </c>
      <c r="N21" s="92"/>
      <c r="O21" s="171" t="str">
        <f t="shared" si="3"/>
        <v/>
      </c>
      <c r="P21" s="122"/>
      <c r="Q21" s="157">
        <f t="shared" si="4"/>
        <v>0</v>
      </c>
      <c r="R21" s="90">
        <f t="shared" si="5"/>
        <v>1</v>
      </c>
      <c r="S21" s="111">
        <f t="shared" si="7"/>
        <v>0</v>
      </c>
      <c r="T2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המרכז",IF(S21=0,"",(IF(S21/'ראשי-פרטים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1" s="92"/>
      <c r="V21" s="171" t="str">
        <f t="shared" si="8"/>
        <v/>
      </c>
      <c r="W21" s="126"/>
      <c r="Y21" s="366">
        <f t="shared" si="9"/>
        <v>0</v>
      </c>
    </row>
    <row r="22" spans="1:25" s="87" customFormat="1" ht="24" customHeight="1" x14ac:dyDescent="0.2">
      <c r="A22" s="310">
        <v>20</v>
      </c>
      <c r="B22" s="304"/>
      <c r="C22" s="312"/>
      <c r="D22" s="312"/>
      <c r="E22" s="311"/>
      <c r="F22" s="306"/>
      <c r="G22" s="364">
        <f t="shared" si="11"/>
        <v>0</v>
      </c>
      <c r="H22" s="307"/>
      <c r="I22" s="308">
        <f t="shared" si="10"/>
        <v>0</v>
      </c>
      <c r="J22" s="105">
        <f t="shared" si="12"/>
        <v>0</v>
      </c>
      <c r="K22" s="105">
        <f t="shared" si="13"/>
        <v>0</v>
      </c>
      <c r="L22" s="277">
        <f t="shared" si="2"/>
        <v>1</v>
      </c>
      <c r="M22" s="91">
        <f t="shared" si="6"/>
        <v>0</v>
      </c>
      <c r="N22" s="92"/>
      <c r="O22" s="171" t="str">
        <f t="shared" si="3"/>
        <v/>
      </c>
      <c r="P22" s="122"/>
      <c r="Q22" s="157">
        <f t="shared" si="4"/>
        <v>0</v>
      </c>
      <c r="R22" s="90">
        <f t="shared" si="5"/>
        <v>1</v>
      </c>
      <c r="S22" s="111">
        <f t="shared" si="7"/>
        <v>0</v>
      </c>
      <c r="T2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המרכז",IF(S22=0,"",(IF(S22/'ראשי-פרטים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2" s="92"/>
      <c r="V22" s="171" t="str">
        <f t="shared" si="8"/>
        <v/>
      </c>
      <c r="W22" s="126"/>
      <c r="Y22" s="366">
        <f t="shared" si="9"/>
        <v>0</v>
      </c>
    </row>
    <row r="23" spans="1:25" s="87" customFormat="1" ht="24" customHeight="1" x14ac:dyDescent="0.2">
      <c r="A23" s="310">
        <v>21</v>
      </c>
      <c r="B23" s="304"/>
      <c r="C23" s="312"/>
      <c r="D23" s="312"/>
      <c r="E23" s="311"/>
      <c r="F23" s="306"/>
      <c r="G23" s="364">
        <f t="shared" si="11"/>
        <v>0</v>
      </c>
      <c r="H23" s="307"/>
      <c r="I23" s="308">
        <f t="shared" si="10"/>
        <v>0</v>
      </c>
      <c r="J23" s="105">
        <f t="shared" si="12"/>
        <v>0</v>
      </c>
      <c r="K23" s="105">
        <f t="shared" si="13"/>
        <v>0</v>
      </c>
      <c r="L23" s="277">
        <f t="shared" si="2"/>
        <v>1</v>
      </c>
      <c r="M23" s="91">
        <f t="shared" si="6"/>
        <v>0</v>
      </c>
      <c r="N23" s="92"/>
      <c r="O23" s="171" t="str">
        <f t="shared" si="3"/>
        <v/>
      </c>
      <c r="P23" s="122"/>
      <c r="Q23" s="157">
        <f t="shared" si="4"/>
        <v>0</v>
      </c>
      <c r="R23" s="90">
        <f t="shared" si="5"/>
        <v>1</v>
      </c>
      <c r="S23" s="111">
        <f t="shared" si="7"/>
        <v>0</v>
      </c>
      <c r="T2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המרכז",IF(S23=0,"",(IF(S23/'ראשי-פרטים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3" s="92"/>
      <c r="V23" s="171" t="str">
        <f t="shared" si="8"/>
        <v/>
      </c>
      <c r="W23" s="126"/>
      <c r="Y23" s="366">
        <f t="shared" si="9"/>
        <v>0</v>
      </c>
    </row>
    <row r="24" spans="1:25" s="87" customFormat="1" ht="24" customHeight="1" x14ac:dyDescent="0.2">
      <c r="A24" s="310">
        <v>22</v>
      </c>
      <c r="B24" s="304"/>
      <c r="C24" s="312"/>
      <c r="D24" s="312"/>
      <c r="E24" s="311"/>
      <c r="F24" s="306"/>
      <c r="G24" s="364">
        <f t="shared" si="11"/>
        <v>0</v>
      </c>
      <c r="H24" s="307"/>
      <c r="I24" s="308">
        <f t="shared" si="10"/>
        <v>0</v>
      </c>
      <c r="J24" s="105">
        <f t="shared" si="12"/>
        <v>0</v>
      </c>
      <c r="K24" s="105">
        <f t="shared" si="13"/>
        <v>0</v>
      </c>
      <c r="L24" s="277">
        <f t="shared" si="2"/>
        <v>1</v>
      </c>
      <c r="M24" s="91">
        <f t="shared" si="6"/>
        <v>0</v>
      </c>
      <c r="N24" s="92"/>
      <c r="O24" s="171" t="str">
        <f t="shared" si="3"/>
        <v/>
      </c>
      <c r="P24" s="122"/>
      <c r="Q24" s="157">
        <f t="shared" si="4"/>
        <v>0</v>
      </c>
      <c r="R24" s="90">
        <f t="shared" si="5"/>
        <v>1</v>
      </c>
      <c r="S24" s="111">
        <f t="shared" si="7"/>
        <v>0</v>
      </c>
      <c r="T2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המרכז",IF(S24=0,"",(IF(S24/'ראשי-פרטים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4" s="92"/>
      <c r="V24" s="171" t="str">
        <f t="shared" si="8"/>
        <v/>
      </c>
      <c r="W24" s="126"/>
      <c r="Y24" s="366">
        <f t="shared" si="9"/>
        <v>0</v>
      </c>
    </row>
    <row r="25" spans="1:25" s="87" customFormat="1" ht="24" customHeight="1" x14ac:dyDescent="0.2">
      <c r="A25" s="310">
        <v>23</v>
      </c>
      <c r="B25" s="304"/>
      <c r="C25" s="312"/>
      <c r="D25" s="312"/>
      <c r="E25" s="311"/>
      <c r="F25" s="306"/>
      <c r="G25" s="364">
        <f t="shared" si="11"/>
        <v>0</v>
      </c>
      <c r="H25" s="307"/>
      <c r="I25" s="308">
        <f t="shared" si="10"/>
        <v>0</v>
      </c>
      <c r="J25" s="105">
        <f t="shared" si="12"/>
        <v>0</v>
      </c>
      <c r="K25" s="105">
        <f t="shared" si="13"/>
        <v>0</v>
      </c>
      <c r="L25" s="277">
        <f t="shared" si="2"/>
        <v>1</v>
      </c>
      <c r="M25" s="91">
        <f t="shared" si="6"/>
        <v>0</v>
      </c>
      <c r="N25" s="92"/>
      <c r="O25" s="171" t="str">
        <f t="shared" si="3"/>
        <v/>
      </c>
      <c r="P25" s="122"/>
      <c r="Q25" s="157">
        <f t="shared" si="4"/>
        <v>0</v>
      </c>
      <c r="R25" s="90">
        <f t="shared" si="5"/>
        <v>1</v>
      </c>
      <c r="S25" s="111">
        <f t="shared" si="7"/>
        <v>0</v>
      </c>
      <c r="T2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המרכז",IF(S25=0,"",(IF(S25/'ראשי-פרטים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5" s="92"/>
      <c r="V25" s="171" t="str">
        <f t="shared" si="8"/>
        <v/>
      </c>
      <c r="W25" s="126"/>
      <c r="Y25" s="366">
        <f t="shared" si="9"/>
        <v>0</v>
      </c>
    </row>
    <row r="26" spans="1:25" s="87" customFormat="1" ht="24" customHeight="1" x14ac:dyDescent="0.2">
      <c r="A26" s="310">
        <v>24</v>
      </c>
      <c r="B26" s="304"/>
      <c r="C26" s="312"/>
      <c r="D26" s="312"/>
      <c r="E26" s="311"/>
      <c r="F26" s="306"/>
      <c r="G26" s="364">
        <f t="shared" si="11"/>
        <v>0</v>
      </c>
      <c r="H26" s="307"/>
      <c r="I26" s="308">
        <f t="shared" si="10"/>
        <v>0</v>
      </c>
      <c r="J26" s="105">
        <f t="shared" si="12"/>
        <v>0</v>
      </c>
      <c r="K26" s="105">
        <f t="shared" si="13"/>
        <v>0</v>
      </c>
      <c r="L26" s="277">
        <f t="shared" si="2"/>
        <v>1</v>
      </c>
      <c r="M26" s="91">
        <f t="shared" si="6"/>
        <v>0</v>
      </c>
      <c r="N26" s="92"/>
      <c r="O26" s="171" t="str">
        <f t="shared" si="3"/>
        <v/>
      </c>
      <c r="P26" s="122"/>
      <c r="Q26" s="157">
        <f t="shared" si="4"/>
        <v>0</v>
      </c>
      <c r="R26" s="90">
        <f t="shared" si="5"/>
        <v>1</v>
      </c>
      <c r="S26" s="111">
        <f t="shared" si="7"/>
        <v>0</v>
      </c>
      <c r="T2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המרכז",IF(S26=0,"",(IF(S26/'ראשי-פרטים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6" s="92"/>
      <c r="V26" s="171" t="str">
        <f t="shared" si="8"/>
        <v/>
      </c>
      <c r="W26" s="126"/>
      <c r="Y26" s="366">
        <f t="shared" si="9"/>
        <v>0</v>
      </c>
    </row>
    <row r="27" spans="1:25" s="87" customFormat="1" ht="24" customHeight="1" x14ac:dyDescent="0.2">
      <c r="A27" s="310">
        <v>25</v>
      </c>
      <c r="B27" s="304"/>
      <c r="C27" s="312"/>
      <c r="D27" s="312"/>
      <c r="E27" s="311"/>
      <c r="F27" s="306"/>
      <c r="G27" s="364">
        <f t="shared" si="11"/>
        <v>0</v>
      </c>
      <c r="H27" s="307"/>
      <c r="I27" s="308">
        <f t="shared" si="10"/>
        <v>0</v>
      </c>
      <c r="J27" s="105">
        <f t="shared" si="12"/>
        <v>0</v>
      </c>
      <c r="K27" s="105">
        <f t="shared" si="13"/>
        <v>0</v>
      </c>
      <c r="L27" s="277">
        <f t="shared" si="2"/>
        <v>1</v>
      </c>
      <c r="M27" s="91">
        <f t="shared" si="6"/>
        <v>0</v>
      </c>
      <c r="N27" s="92"/>
      <c r="O27" s="171" t="str">
        <f t="shared" si="3"/>
        <v/>
      </c>
      <c r="P27" s="122"/>
      <c r="Q27" s="157">
        <f t="shared" si="4"/>
        <v>0</v>
      </c>
      <c r="R27" s="90">
        <f t="shared" si="5"/>
        <v>1</v>
      </c>
      <c r="S27" s="111">
        <f t="shared" si="7"/>
        <v>0</v>
      </c>
      <c r="T2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המרכז",IF(S27=0,"",(IF(S27/'ראשי-פרטים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7" s="92"/>
      <c r="V27" s="171" t="str">
        <f t="shared" si="8"/>
        <v/>
      </c>
      <c r="W27" s="126"/>
      <c r="Y27" s="366">
        <f t="shared" si="9"/>
        <v>0</v>
      </c>
    </row>
    <row r="28" spans="1:25" s="87" customFormat="1" ht="24" customHeight="1" x14ac:dyDescent="0.2">
      <c r="A28" s="310">
        <v>26</v>
      </c>
      <c r="B28" s="304"/>
      <c r="C28" s="312"/>
      <c r="D28" s="312"/>
      <c r="E28" s="311"/>
      <c r="F28" s="306"/>
      <c r="G28" s="364">
        <f t="shared" si="11"/>
        <v>0</v>
      </c>
      <c r="H28" s="307"/>
      <c r="I28" s="308">
        <f t="shared" si="10"/>
        <v>0</v>
      </c>
      <c r="J28" s="105">
        <f t="shared" si="12"/>
        <v>0</v>
      </c>
      <c r="K28" s="105">
        <f t="shared" si="13"/>
        <v>0</v>
      </c>
      <c r="L28" s="277">
        <f t="shared" si="2"/>
        <v>1</v>
      </c>
      <c r="M28" s="91">
        <f t="shared" si="6"/>
        <v>0</v>
      </c>
      <c r="N28" s="92"/>
      <c r="O28" s="171" t="str">
        <f t="shared" si="3"/>
        <v/>
      </c>
      <c r="P28" s="122"/>
      <c r="Q28" s="157">
        <f t="shared" si="4"/>
        <v>0</v>
      </c>
      <c r="R28" s="90">
        <f t="shared" si="5"/>
        <v>1</v>
      </c>
      <c r="S28" s="111">
        <f t="shared" si="7"/>
        <v>0</v>
      </c>
      <c r="T2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המרכז",IF(S28=0,"",(IF(S28/'ראשי-פרטים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8" s="92"/>
      <c r="V28" s="171" t="str">
        <f t="shared" si="8"/>
        <v/>
      </c>
      <c r="W28" s="126"/>
      <c r="Y28" s="366">
        <f t="shared" si="9"/>
        <v>0</v>
      </c>
    </row>
    <row r="29" spans="1:25" s="87" customFormat="1" ht="24" customHeight="1" x14ac:dyDescent="0.2">
      <c r="A29" s="310">
        <v>27</v>
      </c>
      <c r="B29" s="304"/>
      <c r="C29" s="312"/>
      <c r="D29" s="312"/>
      <c r="E29" s="311"/>
      <c r="F29" s="306"/>
      <c r="G29" s="364">
        <f t="shared" si="11"/>
        <v>0</v>
      </c>
      <c r="H29" s="307"/>
      <c r="I29" s="308">
        <f t="shared" si="10"/>
        <v>0</v>
      </c>
      <c r="J29" s="105">
        <f t="shared" si="12"/>
        <v>0</v>
      </c>
      <c r="K29" s="105">
        <f t="shared" si="13"/>
        <v>0</v>
      </c>
      <c r="L29" s="277">
        <f t="shared" si="2"/>
        <v>1</v>
      </c>
      <c r="M29" s="91">
        <f t="shared" si="6"/>
        <v>0</v>
      </c>
      <c r="N29" s="92"/>
      <c r="O29" s="171" t="str">
        <f t="shared" si="3"/>
        <v/>
      </c>
      <c r="P29" s="122"/>
      <c r="Q29" s="157">
        <f t="shared" si="4"/>
        <v>0</v>
      </c>
      <c r="R29" s="90">
        <f t="shared" si="5"/>
        <v>1</v>
      </c>
      <c r="S29" s="111">
        <f t="shared" si="7"/>
        <v>0</v>
      </c>
      <c r="T2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המרכז",IF(S29=0,"",(IF(S29/'ראשי-פרטים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9" s="92"/>
      <c r="V29" s="171" t="str">
        <f t="shared" si="8"/>
        <v/>
      </c>
      <c r="W29" s="126"/>
      <c r="Y29" s="366">
        <f t="shared" si="9"/>
        <v>0</v>
      </c>
    </row>
    <row r="30" spans="1:25" s="87" customFormat="1" ht="24" customHeight="1" x14ac:dyDescent="0.2">
      <c r="A30" s="310">
        <v>28</v>
      </c>
      <c r="B30" s="304"/>
      <c r="C30" s="312"/>
      <c r="D30" s="312"/>
      <c r="E30" s="311"/>
      <c r="F30" s="306"/>
      <c r="G30" s="364">
        <f t="shared" si="11"/>
        <v>0</v>
      </c>
      <c r="H30" s="307"/>
      <c r="I30" s="308">
        <f t="shared" si="10"/>
        <v>0</v>
      </c>
      <c r="J30" s="105">
        <f t="shared" si="12"/>
        <v>0</v>
      </c>
      <c r="K30" s="105">
        <f t="shared" si="13"/>
        <v>0</v>
      </c>
      <c r="L30" s="277">
        <f t="shared" si="2"/>
        <v>1</v>
      </c>
      <c r="M30" s="91">
        <f t="shared" si="6"/>
        <v>0</v>
      </c>
      <c r="N30" s="92"/>
      <c r="O30" s="171" t="str">
        <f t="shared" si="3"/>
        <v/>
      </c>
      <c r="P30" s="122"/>
      <c r="Q30" s="157">
        <f t="shared" si="4"/>
        <v>0</v>
      </c>
      <c r="R30" s="90">
        <f t="shared" si="5"/>
        <v>1</v>
      </c>
      <c r="S30" s="111">
        <f t="shared" si="7"/>
        <v>0</v>
      </c>
      <c r="T3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המרכז",IF(S30=0,"",(IF(S30/'ראשי-פרטים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0" s="92"/>
      <c r="V30" s="171" t="str">
        <f t="shared" si="8"/>
        <v/>
      </c>
      <c r="W30" s="126"/>
      <c r="Y30" s="366">
        <f t="shared" si="9"/>
        <v>0</v>
      </c>
    </row>
    <row r="31" spans="1:25" s="87" customFormat="1" ht="24" customHeight="1" x14ac:dyDescent="0.2">
      <c r="A31" s="310">
        <v>29</v>
      </c>
      <c r="B31" s="304"/>
      <c r="C31" s="312"/>
      <c r="D31" s="312"/>
      <c r="E31" s="311"/>
      <c r="F31" s="306"/>
      <c r="G31" s="364">
        <f t="shared" si="11"/>
        <v>0</v>
      </c>
      <c r="H31" s="307"/>
      <c r="I31" s="308">
        <f t="shared" si="10"/>
        <v>0</v>
      </c>
      <c r="J31" s="105">
        <f t="shared" si="12"/>
        <v>0</v>
      </c>
      <c r="K31" s="105">
        <f t="shared" si="13"/>
        <v>0</v>
      </c>
      <c r="L31" s="277">
        <f t="shared" si="2"/>
        <v>1</v>
      </c>
      <c r="M31" s="91">
        <f t="shared" si="6"/>
        <v>0</v>
      </c>
      <c r="N31" s="92"/>
      <c r="O31" s="171" t="str">
        <f t="shared" si="3"/>
        <v/>
      </c>
      <c r="P31" s="122"/>
      <c r="Q31" s="157">
        <f t="shared" si="4"/>
        <v>0</v>
      </c>
      <c r="R31" s="90">
        <f t="shared" si="5"/>
        <v>1</v>
      </c>
      <c r="S31" s="111">
        <f t="shared" si="7"/>
        <v>0</v>
      </c>
      <c r="T3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המרכז",IF(S31=0,"",(IF(S31/'ראשי-פרטים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1" s="92"/>
      <c r="V31" s="171" t="str">
        <f t="shared" si="8"/>
        <v/>
      </c>
      <c r="W31" s="126"/>
      <c r="Y31" s="366">
        <f t="shared" si="9"/>
        <v>0</v>
      </c>
    </row>
    <row r="32" spans="1:25" s="87" customFormat="1" ht="24" customHeight="1" x14ac:dyDescent="0.2">
      <c r="A32" s="310">
        <v>30</v>
      </c>
      <c r="B32" s="304"/>
      <c r="C32" s="312"/>
      <c r="D32" s="312"/>
      <c r="E32" s="311"/>
      <c r="F32" s="306"/>
      <c r="G32" s="364">
        <f t="shared" si="11"/>
        <v>0</v>
      </c>
      <c r="H32" s="307"/>
      <c r="I32" s="308">
        <f t="shared" si="10"/>
        <v>0</v>
      </c>
      <c r="J32" s="105">
        <f t="shared" si="12"/>
        <v>0</v>
      </c>
      <c r="K32" s="105">
        <f t="shared" si="13"/>
        <v>0</v>
      </c>
      <c r="L32" s="277">
        <f t="shared" si="2"/>
        <v>1</v>
      </c>
      <c r="M32" s="91">
        <f t="shared" si="6"/>
        <v>0</v>
      </c>
      <c r="N32" s="92"/>
      <c r="O32" s="171" t="str">
        <f t="shared" si="3"/>
        <v/>
      </c>
      <c r="P32" s="122"/>
      <c r="Q32" s="157">
        <f t="shared" si="4"/>
        <v>0</v>
      </c>
      <c r="R32" s="90">
        <f t="shared" si="5"/>
        <v>1</v>
      </c>
      <c r="S32" s="111">
        <f t="shared" si="7"/>
        <v>0</v>
      </c>
      <c r="T3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המרכז",IF(S32=0,"",(IF(S32/'ראשי-פרטים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2" s="92"/>
      <c r="V32" s="171" t="str">
        <f t="shared" si="8"/>
        <v/>
      </c>
      <c r="W32" s="126"/>
      <c r="Y32" s="366">
        <f t="shared" si="9"/>
        <v>0</v>
      </c>
    </row>
    <row r="33" spans="1:25" s="87" customFormat="1" ht="24" customHeight="1" x14ac:dyDescent="0.2">
      <c r="A33" s="310">
        <v>31</v>
      </c>
      <c r="B33" s="304"/>
      <c r="C33" s="312"/>
      <c r="D33" s="312"/>
      <c r="E33" s="311"/>
      <c r="F33" s="306"/>
      <c r="G33" s="364">
        <f t="shared" si="11"/>
        <v>0</v>
      </c>
      <c r="H33" s="307"/>
      <c r="I33" s="308">
        <f t="shared" si="10"/>
        <v>0</v>
      </c>
      <c r="J33" s="105">
        <f t="shared" si="12"/>
        <v>0</v>
      </c>
      <c r="K33" s="105">
        <f t="shared" si="13"/>
        <v>0</v>
      </c>
      <c r="L33" s="277">
        <f t="shared" si="2"/>
        <v>1</v>
      </c>
      <c r="M33" s="91">
        <f t="shared" si="6"/>
        <v>0</v>
      </c>
      <c r="N33" s="92"/>
      <c r="O33" s="171" t="str">
        <f t="shared" si="3"/>
        <v/>
      </c>
      <c r="P33" s="122"/>
      <c r="Q33" s="157">
        <f t="shared" si="4"/>
        <v>0</v>
      </c>
      <c r="R33" s="90">
        <f t="shared" si="5"/>
        <v>1</v>
      </c>
      <c r="S33" s="111">
        <f t="shared" si="7"/>
        <v>0</v>
      </c>
      <c r="T3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המרכז",IF(S33=0,"",(IF(S33/'ראשי-פרטים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3" s="92"/>
      <c r="V33" s="171" t="str">
        <f t="shared" si="8"/>
        <v/>
      </c>
      <c r="W33" s="126"/>
      <c r="Y33" s="366">
        <f t="shared" si="9"/>
        <v>0</v>
      </c>
    </row>
    <row r="34" spans="1:25" s="87" customFormat="1" ht="24" customHeight="1" x14ac:dyDescent="0.2">
      <c r="A34" s="310">
        <v>32</v>
      </c>
      <c r="B34" s="304"/>
      <c r="C34" s="312"/>
      <c r="D34" s="312"/>
      <c r="E34" s="311"/>
      <c r="F34" s="306"/>
      <c r="G34" s="364">
        <f t="shared" si="11"/>
        <v>0</v>
      </c>
      <c r="H34" s="307"/>
      <c r="I34" s="308">
        <f t="shared" si="10"/>
        <v>0</v>
      </c>
      <c r="J34" s="105">
        <f t="shared" si="12"/>
        <v>0</v>
      </c>
      <c r="K34" s="105">
        <f t="shared" si="13"/>
        <v>0</v>
      </c>
      <c r="L34" s="277">
        <f t="shared" si="2"/>
        <v>1</v>
      </c>
      <c r="M34" s="91">
        <f t="shared" si="6"/>
        <v>0</v>
      </c>
      <c r="N34" s="92"/>
      <c r="O34" s="171" t="str">
        <f t="shared" si="3"/>
        <v/>
      </c>
      <c r="P34" s="122"/>
      <c r="Q34" s="157">
        <f t="shared" si="4"/>
        <v>0</v>
      </c>
      <c r="R34" s="90">
        <f t="shared" si="5"/>
        <v>1</v>
      </c>
      <c r="S34" s="111">
        <f t="shared" si="7"/>
        <v>0</v>
      </c>
      <c r="T3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המרכז",IF(S34=0,"",(IF(S34/'ראשי-פרטים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4" s="92"/>
      <c r="V34" s="171" t="str">
        <f t="shared" si="8"/>
        <v/>
      </c>
      <c r="W34" s="126"/>
      <c r="Y34" s="366">
        <f t="shared" si="9"/>
        <v>0</v>
      </c>
    </row>
    <row r="35" spans="1:25" s="87" customFormat="1" ht="24" customHeight="1" x14ac:dyDescent="0.2">
      <c r="A35" s="310">
        <v>33</v>
      </c>
      <c r="B35" s="304"/>
      <c r="C35" s="312"/>
      <c r="D35" s="312"/>
      <c r="E35" s="311"/>
      <c r="F35" s="306"/>
      <c r="G35" s="364">
        <f t="shared" si="11"/>
        <v>0</v>
      </c>
      <c r="H35" s="307"/>
      <c r="I35" s="308">
        <f t="shared" si="10"/>
        <v>0</v>
      </c>
      <c r="J35" s="105">
        <f t="shared" si="12"/>
        <v>0</v>
      </c>
      <c r="K35" s="105">
        <f t="shared" si="13"/>
        <v>0</v>
      </c>
      <c r="L35" s="277">
        <f t="shared" si="2"/>
        <v>1</v>
      </c>
      <c r="M35" s="91">
        <f t="shared" si="6"/>
        <v>0</v>
      </c>
      <c r="N35" s="92"/>
      <c r="O35" s="171" t="str">
        <f t="shared" si="3"/>
        <v/>
      </c>
      <c r="P35" s="122"/>
      <c r="Q35" s="157">
        <f t="shared" si="4"/>
        <v>0</v>
      </c>
      <c r="R35" s="90">
        <f t="shared" si="5"/>
        <v>1</v>
      </c>
      <c r="S35" s="111">
        <f t="shared" si="7"/>
        <v>0</v>
      </c>
      <c r="T3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המרכז",IF(S35=0,"",(IF(S35/'ראשי-פרטים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5" s="92"/>
      <c r="V35" s="171" t="str">
        <f t="shared" si="8"/>
        <v/>
      </c>
      <c r="W35" s="126"/>
      <c r="Y35" s="366">
        <f t="shared" si="9"/>
        <v>0</v>
      </c>
    </row>
    <row r="36" spans="1:25" s="87" customFormat="1" ht="24" customHeight="1" x14ac:dyDescent="0.2">
      <c r="A36" s="310">
        <v>34</v>
      </c>
      <c r="B36" s="304"/>
      <c r="C36" s="312"/>
      <c r="D36" s="312"/>
      <c r="E36" s="364"/>
      <c r="F36" s="306"/>
      <c r="G36" s="364">
        <f t="shared" si="11"/>
        <v>0</v>
      </c>
      <c r="H36" s="307"/>
      <c r="I36" s="308">
        <f t="shared" si="10"/>
        <v>0</v>
      </c>
      <c r="J36" s="105">
        <f t="shared" si="12"/>
        <v>0</v>
      </c>
      <c r="K36" s="105">
        <f t="shared" si="13"/>
        <v>0</v>
      </c>
      <c r="L36" s="277">
        <f t="shared" si="2"/>
        <v>1</v>
      </c>
      <c r="M36" s="91">
        <f t="shared" si="6"/>
        <v>0</v>
      </c>
      <c r="N36" s="92"/>
      <c r="O36" s="171" t="str">
        <f t="shared" si="3"/>
        <v/>
      </c>
      <c r="P36" s="122"/>
      <c r="Q36" s="157">
        <f t="shared" si="4"/>
        <v>0</v>
      </c>
      <c r="R36" s="90">
        <f t="shared" si="5"/>
        <v>1</v>
      </c>
      <c r="S36" s="111">
        <f t="shared" si="7"/>
        <v>0</v>
      </c>
      <c r="T3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המרכז",IF(S36=0,"",(IF(S36/'ראשי-פרטים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6" s="92"/>
      <c r="V36" s="171" t="str">
        <f t="shared" si="8"/>
        <v/>
      </c>
      <c r="W36" s="126"/>
      <c r="Y36" s="366">
        <f t="shared" si="9"/>
        <v>0</v>
      </c>
    </row>
    <row r="37" spans="1:25" s="87" customFormat="1" ht="24" customHeight="1" x14ac:dyDescent="0.2">
      <c r="A37" s="310">
        <v>35</v>
      </c>
      <c r="B37" s="304"/>
      <c r="C37" s="312"/>
      <c r="D37" s="312"/>
      <c r="E37" s="311"/>
      <c r="F37" s="306"/>
      <c r="G37" s="364">
        <f t="shared" si="11"/>
        <v>0</v>
      </c>
      <c r="H37" s="307"/>
      <c r="I37" s="308">
        <f t="shared" si="10"/>
        <v>0</v>
      </c>
      <c r="J37" s="105">
        <f t="shared" si="12"/>
        <v>0</v>
      </c>
      <c r="K37" s="105">
        <f t="shared" si="13"/>
        <v>0</v>
      </c>
      <c r="L37" s="277">
        <f t="shared" si="2"/>
        <v>1</v>
      </c>
      <c r="M37" s="91">
        <f t="shared" si="6"/>
        <v>0</v>
      </c>
      <c r="N37" s="92"/>
      <c r="O37" s="171" t="str">
        <f t="shared" si="3"/>
        <v/>
      </c>
      <c r="P37" s="122"/>
      <c r="Q37" s="157">
        <f t="shared" si="4"/>
        <v>0</v>
      </c>
      <c r="R37" s="90">
        <f t="shared" si="5"/>
        <v>1</v>
      </c>
      <c r="S37" s="111">
        <f t="shared" si="7"/>
        <v>0</v>
      </c>
      <c r="T3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המרכז",IF(S37=0,"",(IF(S37/'ראשי-פרטים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7" s="92"/>
      <c r="V37" s="171" t="str">
        <f t="shared" si="8"/>
        <v/>
      </c>
      <c r="W37" s="126"/>
      <c r="Y37" s="366">
        <f t="shared" si="9"/>
        <v>0</v>
      </c>
    </row>
    <row r="38" spans="1:25" s="87" customFormat="1" ht="24" customHeight="1" x14ac:dyDescent="0.2">
      <c r="A38" s="310">
        <v>36</v>
      </c>
      <c r="B38" s="304"/>
      <c r="C38" s="312"/>
      <c r="D38" s="312"/>
      <c r="E38" s="311"/>
      <c r="F38" s="306"/>
      <c r="G38" s="364">
        <f t="shared" si="11"/>
        <v>0</v>
      </c>
      <c r="H38" s="307"/>
      <c r="I38" s="308">
        <f t="shared" si="10"/>
        <v>0</v>
      </c>
      <c r="J38" s="105">
        <f t="shared" si="12"/>
        <v>0</v>
      </c>
      <c r="K38" s="105">
        <f t="shared" si="13"/>
        <v>0</v>
      </c>
      <c r="L38" s="277">
        <f t="shared" si="2"/>
        <v>1</v>
      </c>
      <c r="M38" s="91">
        <f t="shared" si="6"/>
        <v>0</v>
      </c>
      <c r="N38" s="92"/>
      <c r="O38" s="171" t="str">
        <f t="shared" si="3"/>
        <v/>
      </c>
      <c r="P38" s="122"/>
      <c r="Q38" s="157">
        <f t="shared" si="4"/>
        <v>0</v>
      </c>
      <c r="R38" s="90">
        <f t="shared" si="5"/>
        <v>1</v>
      </c>
      <c r="S38" s="111">
        <f t="shared" si="7"/>
        <v>0</v>
      </c>
      <c r="T3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המרכז",IF(S38=0,"",(IF(S38/'ראשי-פרטים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8" s="92"/>
      <c r="V38" s="171" t="str">
        <f t="shared" si="8"/>
        <v/>
      </c>
      <c r="W38" s="126"/>
      <c r="Y38" s="366">
        <f t="shared" si="9"/>
        <v>0</v>
      </c>
    </row>
    <row r="39" spans="1:25" s="87" customFormat="1" ht="24" customHeight="1" x14ac:dyDescent="0.2">
      <c r="A39" s="310">
        <v>37</v>
      </c>
      <c r="B39" s="304"/>
      <c r="C39" s="311"/>
      <c r="D39" s="312"/>
      <c r="E39" s="311"/>
      <c r="F39" s="306"/>
      <c r="G39" s="364">
        <f t="shared" si="11"/>
        <v>0</v>
      </c>
      <c r="H39" s="307"/>
      <c r="I39" s="308">
        <f t="shared" si="10"/>
        <v>0</v>
      </c>
      <c r="J39" s="105">
        <f t="shared" si="12"/>
        <v>0</v>
      </c>
      <c r="K39" s="105">
        <f t="shared" si="13"/>
        <v>0</v>
      </c>
      <c r="L39" s="277">
        <f t="shared" si="2"/>
        <v>1</v>
      </c>
      <c r="M39" s="91">
        <f t="shared" si="6"/>
        <v>0</v>
      </c>
      <c r="N39" s="92"/>
      <c r="O39" s="171" t="str">
        <f t="shared" si="3"/>
        <v/>
      </c>
      <c r="P39" s="122"/>
      <c r="Q39" s="157">
        <f t="shared" si="4"/>
        <v>0</v>
      </c>
      <c r="R39" s="90">
        <f t="shared" si="5"/>
        <v>1</v>
      </c>
      <c r="S39" s="111">
        <f t="shared" si="7"/>
        <v>0</v>
      </c>
      <c r="T3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המרכז",IF(S39=0,"",(IF(S39/'ראשי-פרטים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9" s="92"/>
      <c r="V39" s="171" t="str">
        <f t="shared" si="8"/>
        <v/>
      </c>
      <c r="W39" s="126"/>
      <c r="Y39" s="366">
        <f t="shared" si="9"/>
        <v>0</v>
      </c>
    </row>
    <row r="40" spans="1:25" s="87" customFormat="1" ht="24" customHeight="1" x14ac:dyDescent="0.2">
      <c r="A40" s="310">
        <v>38</v>
      </c>
      <c r="B40" s="304"/>
      <c r="C40" s="312"/>
      <c r="D40" s="312"/>
      <c r="E40" s="311"/>
      <c r="F40" s="306"/>
      <c r="G40" s="364">
        <f t="shared" si="11"/>
        <v>0</v>
      </c>
      <c r="H40" s="307"/>
      <c r="I40" s="308">
        <f t="shared" si="10"/>
        <v>0</v>
      </c>
      <c r="J40" s="105">
        <f t="shared" si="12"/>
        <v>0</v>
      </c>
      <c r="K40" s="105">
        <f t="shared" si="13"/>
        <v>0</v>
      </c>
      <c r="L40" s="277">
        <f t="shared" si="2"/>
        <v>1</v>
      </c>
      <c r="M40" s="91">
        <f t="shared" si="6"/>
        <v>0</v>
      </c>
      <c r="N40" s="92"/>
      <c r="O40" s="171" t="str">
        <f t="shared" si="3"/>
        <v/>
      </c>
      <c r="P40" s="122"/>
      <c r="Q40" s="157">
        <f t="shared" si="4"/>
        <v>0</v>
      </c>
      <c r="R40" s="90">
        <f t="shared" si="5"/>
        <v>1</v>
      </c>
      <c r="S40" s="111">
        <f t="shared" si="7"/>
        <v>0</v>
      </c>
      <c r="T4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המרכז",IF(S40=0,"",(IF(S40/'ראשי-פרטים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0" s="92"/>
      <c r="V40" s="171" t="str">
        <f t="shared" si="8"/>
        <v/>
      </c>
      <c r="W40" s="126"/>
      <c r="Y40" s="366">
        <f t="shared" si="9"/>
        <v>0</v>
      </c>
    </row>
    <row r="41" spans="1:25" s="87" customFormat="1" ht="24" customHeight="1" x14ac:dyDescent="0.2">
      <c r="A41" s="310">
        <v>39</v>
      </c>
      <c r="B41" s="304"/>
      <c r="C41" s="312"/>
      <c r="D41" s="312"/>
      <c r="E41" s="311"/>
      <c r="F41" s="306"/>
      <c r="G41" s="364">
        <f t="shared" si="11"/>
        <v>0</v>
      </c>
      <c r="H41" s="307"/>
      <c r="I41" s="308">
        <f t="shared" si="10"/>
        <v>0</v>
      </c>
      <c r="J41" s="105">
        <f t="shared" si="12"/>
        <v>0</v>
      </c>
      <c r="K41" s="105">
        <f t="shared" si="13"/>
        <v>0</v>
      </c>
      <c r="L41" s="277">
        <f t="shared" si="2"/>
        <v>1</v>
      </c>
      <c r="M41" s="91">
        <f t="shared" si="6"/>
        <v>0</v>
      </c>
      <c r="N41" s="92"/>
      <c r="O41" s="171" t="str">
        <f t="shared" si="3"/>
        <v/>
      </c>
      <c r="P41" s="122"/>
      <c r="Q41" s="157">
        <f t="shared" si="4"/>
        <v>0</v>
      </c>
      <c r="R41" s="90">
        <f t="shared" si="5"/>
        <v>1</v>
      </c>
      <c r="S41" s="111">
        <f t="shared" si="7"/>
        <v>0</v>
      </c>
      <c r="T4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המרכז",IF(S41=0,"",(IF(S41/'ראשי-פרטים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1" s="92"/>
      <c r="V41" s="171" t="str">
        <f t="shared" si="8"/>
        <v/>
      </c>
      <c r="W41" s="126"/>
      <c r="Y41" s="366">
        <f t="shared" si="9"/>
        <v>0</v>
      </c>
    </row>
    <row r="42" spans="1:25" s="87" customFormat="1" ht="24" customHeight="1" x14ac:dyDescent="0.2">
      <c r="A42" s="310">
        <v>40</v>
      </c>
      <c r="B42" s="304"/>
      <c r="C42" s="312"/>
      <c r="D42" s="312"/>
      <c r="E42" s="311"/>
      <c r="F42" s="306"/>
      <c r="G42" s="364">
        <f t="shared" si="11"/>
        <v>0</v>
      </c>
      <c r="H42" s="307"/>
      <c r="I42" s="308">
        <f t="shared" si="10"/>
        <v>0</v>
      </c>
      <c r="J42" s="105">
        <f t="shared" si="12"/>
        <v>0</v>
      </c>
      <c r="K42" s="105">
        <f t="shared" si="13"/>
        <v>0</v>
      </c>
      <c r="L42" s="278">
        <f t="shared" si="2"/>
        <v>1</v>
      </c>
      <c r="M42" s="91">
        <f t="shared" si="6"/>
        <v>0</v>
      </c>
      <c r="N42" s="167"/>
      <c r="O42" s="172" t="str">
        <f t="shared" si="3"/>
        <v/>
      </c>
      <c r="P42" s="122"/>
      <c r="Q42" s="157">
        <f t="shared" si="4"/>
        <v>0</v>
      </c>
      <c r="R42" s="166">
        <f t="shared" si="5"/>
        <v>1</v>
      </c>
      <c r="S42" s="168">
        <f t="shared" si="7"/>
        <v>0</v>
      </c>
      <c r="T4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המרכז",IF(S42=0,"",(IF(S42/'ראשי-פרטים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2" s="167"/>
      <c r="V42" s="172" t="str">
        <f t="shared" si="8"/>
        <v/>
      </c>
      <c r="W42" s="126"/>
      <c r="Y42" s="366">
        <f t="shared" si="9"/>
        <v>0</v>
      </c>
    </row>
    <row r="43" spans="1:25" s="87" customFormat="1" ht="24" customHeight="1" x14ac:dyDescent="0.25">
      <c r="A43" s="313"/>
      <c r="B43" s="309"/>
      <c r="C43" s="309" t="s">
        <v>192</v>
      </c>
      <c r="D43" s="223">
        <f>SUMIF($D$3:$D$42,"פריפריה",$I$3:$I$42)</f>
        <v>0</v>
      </c>
      <c r="E43" s="223"/>
      <c r="F43" s="223"/>
      <c r="G43" s="309" t="s">
        <v>4</v>
      </c>
      <c r="H43" s="321" t="s">
        <v>113</v>
      </c>
      <c r="I43" s="322">
        <f>SUMIF($D$3:$D$42,"ארץ",$I$3:$I$42)+SUMIF($D$3:$D$42,"פריפריה",$I$3:$I$42)</f>
        <v>0</v>
      </c>
      <c r="J43" s="214" t="s">
        <v>192</v>
      </c>
      <c r="K43" s="169">
        <f>+SUMIF($D$3:$D$42,"פריפריה",$M$3:$M$42)</f>
        <v>0</v>
      </c>
      <c r="L43" s="214" t="s">
        <v>113</v>
      </c>
      <c r="M43" s="213">
        <f>SUMIF($D$3:$D$42,"ארץ",$M$3:$M$42)+SUMIF($D$3:$D$42,"פריפריה",$M$3:$M$42)</f>
        <v>0</v>
      </c>
      <c r="N43" s="91"/>
      <c r="O43" s="175"/>
      <c r="P43" s="122"/>
      <c r="Q43" s="133">
        <f t="shared" si="4"/>
        <v>0</v>
      </c>
      <c r="R43" s="215" t="s">
        <v>113</v>
      </c>
      <c r="S43" s="216">
        <f>SUMIF($D$3:$D$42,"ארץ",$S$3:$S$42)+SUMIF($D$3:$D$42,"פריפריה",$S$3:$S$42)</f>
        <v>0</v>
      </c>
      <c r="T43" s="216"/>
      <c r="U43" s="216" t="s">
        <v>192</v>
      </c>
      <c r="V43" s="216">
        <f>+SUMIF($D$3:$D$42,"פריפריה",$S$3:$S$42)</f>
        <v>0</v>
      </c>
      <c r="W43" s="126"/>
      <c r="Y43" s="366"/>
    </row>
    <row r="44" spans="1:25" s="87" customFormat="1" ht="24" customHeight="1" x14ac:dyDescent="0.25">
      <c r="A44" s="313"/>
      <c r="B44" s="309"/>
      <c r="C44" s="223"/>
      <c r="D44" s="223"/>
      <c r="E44" s="223"/>
      <c r="F44" s="223"/>
      <c r="G44" s="223"/>
      <c r="H44" s="321" t="s">
        <v>123</v>
      </c>
      <c r="I44" s="322">
        <f>SUMIF($D$3:$D$42,"חו”ל",$I$3:$I$42)</f>
        <v>0</v>
      </c>
      <c r="J44" s="169"/>
      <c r="K44" s="169"/>
      <c r="L44" s="214" t="s">
        <v>123</v>
      </c>
      <c r="M44" s="213">
        <f>SUMIF($D$3:$D$42,"חו”ל",$M$3:$M$42)</f>
        <v>0</v>
      </c>
      <c r="N44" s="91"/>
      <c r="O44" s="175"/>
      <c r="P44" s="122"/>
      <c r="Q44" s="133"/>
      <c r="R44" s="215" t="s">
        <v>123</v>
      </c>
      <c r="S44" s="216">
        <f>SUMIF($D$3:$D$42,"חו”ל",$S$3:$S$42)</f>
        <v>0</v>
      </c>
      <c r="T44" s="216"/>
      <c r="U44" s="111"/>
      <c r="V44" s="173"/>
      <c r="W44" s="126"/>
      <c r="Y44" s="366"/>
    </row>
    <row r="45" spans="1:25" s="87" customFormat="1" ht="24" customHeight="1" thickBot="1" x14ac:dyDescent="0.3">
      <c r="A45" s="463"/>
      <c r="B45" s="464"/>
      <c r="C45" s="465"/>
      <c r="D45" s="465"/>
      <c r="E45" s="465"/>
      <c r="F45" s="465"/>
      <c r="G45" s="465"/>
      <c r="H45" s="467" t="s">
        <v>115</v>
      </c>
      <c r="I45" s="468">
        <f>I43+I44</f>
        <v>0</v>
      </c>
      <c r="J45" s="107"/>
      <c r="K45" s="107"/>
      <c r="L45" s="469" t="s">
        <v>115</v>
      </c>
      <c r="M45" s="470">
        <f>M43+M44</f>
        <v>0</v>
      </c>
      <c r="N45" s="108"/>
      <c r="O45" s="471"/>
      <c r="P45" s="123"/>
      <c r="Q45" s="472"/>
      <c r="R45" s="473" t="s">
        <v>115</v>
      </c>
      <c r="S45" s="474">
        <f>S43+S44</f>
        <v>0</v>
      </c>
      <c r="T45" s="474"/>
      <c r="U45" s="114"/>
      <c r="V45" s="115"/>
      <c r="W45" s="127"/>
      <c r="Y45" s="366"/>
    </row>
    <row r="46" spans="1:25" x14ac:dyDescent="0.2">
      <c r="O46" s="88"/>
      <c r="P46" s="86"/>
      <c r="V46" s="88"/>
    </row>
    <row r="47" spans="1:25" x14ac:dyDescent="0.2">
      <c r="P47" s="86"/>
    </row>
    <row r="48" spans="1:25" ht="12.75" customHeight="1" x14ac:dyDescent="0.2">
      <c r="A48" s="604" t="s">
        <v>99</v>
      </c>
      <c r="B48" s="604"/>
      <c r="N48" s="604" t="s">
        <v>97</v>
      </c>
      <c r="O48" s="604"/>
      <c r="U48" s="604" t="s">
        <v>97</v>
      </c>
      <c r="V48" s="604"/>
    </row>
    <row r="49" spans="1:22" ht="24.75" customHeight="1" x14ac:dyDescent="0.2">
      <c r="A49" s="83" t="s">
        <v>55</v>
      </c>
      <c r="B49" s="57" t="s">
        <v>13</v>
      </c>
      <c r="N49" s="56" t="s">
        <v>67</v>
      </c>
      <c r="O49" s="57" t="s">
        <v>68</v>
      </c>
      <c r="P49" s="86"/>
      <c r="U49" s="56" t="s">
        <v>67</v>
      </c>
      <c r="V49" s="57" t="s">
        <v>68</v>
      </c>
    </row>
    <row r="50" spans="1:22" ht="24.75" customHeight="1" x14ac:dyDescent="0.2">
      <c r="A50" s="58">
        <v>1</v>
      </c>
      <c r="B50" s="59" t="s">
        <v>56</v>
      </c>
      <c r="N50" s="58">
        <v>1</v>
      </c>
      <c r="O50" s="84" t="s">
        <v>65</v>
      </c>
      <c r="P50" s="86"/>
      <c r="U50" s="58">
        <v>1</v>
      </c>
      <c r="V50" s="84" t="s">
        <v>65</v>
      </c>
    </row>
    <row r="51" spans="1:22" ht="24.75" customHeight="1" x14ac:dyDescent="0.2">
      <c r="A51" s="58">
        <v>2</v>
      </c>
      <c r="B51" s="58" t="s">
        <v>57</v>
      </c>
      <c r="N51" s="58">
        <v>2</v>
      </c>
      <c r="O51" s="84" t="s">
        <v>64</v>
      </c>
      <c r="P51" s="86"/>
      <c r="U51" s="58">
        <v>2</v>
      </c>
      <c r="V51" s="84" t="s">
        <v>64</v>
      </c>
    </row>
    <row r="52" spans="1:22" ht="24.75" customHeight="1" x14ac:dyDescent="0.2">
      <c r="A52" s="58">
        <v>3</v>
      </c>
      <c r="B52" s="59" t="s">
        <v>58</v>
      </c>
      <c r="N52" s="58">
        <v>3</v>
      </c>
      <c r="O52" s="84" t="s">
        <v>63</v>
      </c>
      <c r="P52" s="86"/>
      <c r="U52" s="58">
        <v>3</v>
      </c>
      <c r="V52" s="84" t="s">
        <v>63</v>
      </c>
    </row>
    <row r="53" spans="1:22" ht="24.75" customHeight="1" x14ac:dyDescent="0.2">
      <c r="A53" s="58">
        <v>4</v>
      </c>
      <c r="B53" s="59" t="s">
        <v>59</v>
      </c>
      <c r="N53" s="58">
        <v>4</v>
      </c>
      <c r="O53" s="84" t="s">
        <v>66</v>
      </c>
      <c r="P53" s="86"/>
      <c r="U53" s="58">
        <v>4</v>
      </c>
      <c r="V53" s="84" t="s">
        <v>66</v>
      </c>
    </row>
    <row r="54" spans="1:22" ht="24.75" customHeight="1" x14ac:dyDescent="0.2">
      <c r="N54" s="58">
        <v>5</v>
      </c>
      <c r="O54" s="84" t="s">
        <v>101</v>
      </c>
      <c r="P54" s="86"/>
      <c r="U54" s="58">
        <v>5</v>
      </c>
      <c r="V54" s="84" t="s">
        <v>101</v>
      </c>
    </row>
    <row r="55" spans="1:22" ht="26.65" customHeight="1" x14ac:dyDescent="0.2">
      <c r="A55" s="619" t="s">
        <v>111</v>
      </c>
      <c r="B55" s="604"/>
      <c r="N55" s="58">
        <v>6</v>
      </c>
      <c r="O55" s="84" t="s">
        <v>20</v>
      </c>
      <c r="P55" s="86"/>
      <c r="U55" s="58">
        <v>6</v>
      </c>
      <c r="V55" s="84" t="s">
        <v>20</v>
      </c>
    </row>
    <row r="56" spans="1:22" x14ac:dyDescent="0.2">
      <c r="A56" s="56" t="s">
        <v>112</v>
      </c>
      <c r="B56" s="57" t="s">
        <v>13</v>
      </c>
      <c r="P56" s="86"/>
    </row>
    <row r="57" spans="1:22" ht="25.5" x14ac:dyDescent="0.2">
      <c r="A57" s="58" t="s">
        <v>113</v>
      </c>
      <c r="B57" s="59" t="s">
        <v>190</v>
      </c>
      <c r="P57" s="86"/>
    </row>
    <row r="58" spans="1:22" x14ac:dyDescent="0.2">
      <c r="A58" s="58" t="s">
        <v>123</v>
      </c>
      <c r="B58" s="59" t="s">
        <v>114</v>
      </c>
      <c r="P58" s="86"/>
    </row>
    <row r="59" spans="1:22" x14ac:dyDescent="0.2">
      <c r="A59" s="58" t="s">
        <v>189</v>
      </c>
      <c r="B59" s="59" t="s">
        <v>191</v>
      </c>
      <c r="P59" s="86"/>
    </row>
    <row r="60" spans="1:22" x14ac:dyDescent="0.2">
      <c r="P60" s="86"/>
    </row>
    <row r="61" spans="1:22" x14ac:dyDescent="0.2">
      <c r="A61" s="618" t="s">
        <v>183</v>
      </c>
      <c r="B61" s="604"/>
    </row>
    <row r="62" spans="1:22" x14ac:dyDescent="0.2">
      <c r="A62" s="56" t="s">
        <v>112</v>
      </c>
      <c r="B62" s="57" t="s">
        <v>13</v>
      </c>
    </row>
    <row r="63" spans="1:22" ht="25.5" x14ac:dyDescent="0.2">
      <c r="A63" s="59" t="s">
        <v>184</v>
      </c>
      <c r="B63" s="59" t="s">
        <v>184</v>
      </c>
    </row>
    <row r="64" spans="1:22" ht="38.25" x14ac:dyDescent="0.2">
      <c r="A64" s="59" t="s">
        <v>185</v>
      </c>
      <c r="B64" s="59" t="s">
        <v>185</v>
      </c>
    </row>
    <row r="66" spans="1:2" ht="25.5" x14ac:dyDescent="0.2">
      <c r="B66" s="35" t="s">
        <v>210</v>
      </c>
    </row>
    <row r="67" spans="1:2" x14ac:dyDescent="0.2">
      <c r="B67" s="35" t="s">
        <v>209</v>
      </c>
    </row>
    <row r="68" spans="1:2" hidden="1" x14ac:dyDescent="0.2">
      <c r="A68" s="452">
        <f>+'ראשי-פרטים כלליים וריכוז הוצאות'!C117</f>
        <v>1</v>
      </c>
    </row>
    <row r="69" spans="1:2" hidden="1" x14ac:dyDescent="0.2">
      <c r="A69">
        <f>VLOOKUP(+'ראשי-פרטים כלליים וריכוז הוצאות'!C117,'ראשי-פרטים כלליים וריכוז הוצאות'!$F$116:$Q$134,4,0)</f>
        <v>1</v>
      </c>
    </row>
    <row r="70" spans="1:2" hidden="1" x14ac:dyDescent="0.2"/>
  </sheetData>
  <sheetProtection password="CAD0" sheet="1" objects="1" scenarios="1"/>
  <mergeCells count="10">
    <mergeCell ref="J1:L1"/>
    <mergeCell ref="A61:B61"/>
    <mergeCell ref="A55:B55"/>
    <mergeCell ref="S1:U1"/>
    <mergeCell ref="N48:O48"/>
    <mergeCell ref="U48:V48"/>
    <mergeCell ref="A1:C1"/>
    <mergeCell ref="A48:B48"/>
    <mergeCell ref="M1:N1"/>
    <mergeCell ref="Q1:R1"/>
  </mergeCells>
  <phoneticPr fontId="6" type="noConversion"/>
  <conditionalFormatting sqref="Q3:Q42">
    <cfRule type="cellIs" dxfId="53" priority="39" stopIfTrue="1" operator="notEqual">
      <formula>K3</formula>
    </cfRule>
  </conditionalFormatting>
  <conditionalFormatting sqref="M3:M42">
    <cfRule type="cellIs" dxfId="52" priority="40" stopIfTrue="1" operator="notEqual">
      <formula>I3</formula>
    </cfRule>
  </conditionalFormatting>
  <conditionalFormatting sqref="R3:R42 L3:L42">
    <cfRule type="cellIs" dxfId="51" priority="41" stopIfTrue="1" operator="notEqual">
      <formula>1-$O$1</formula>
    </cfRule>
  </conditionalFormatting>
  <conditionalFormatting sqref="T3:T42">
    <cfRule type="expression" dxfId="50" priority="42" stopIfTrue="1">
      <formula>"q1/'ראשי-פרטים כלליים וריכוז הוצאות'!$D$31&gt;0.299999"</formula>
    </cfRule>
  </conditionalFormatting>
  <conditionalFormatting sqref="K3:K42">
    <cfRule type="cellIs" dxfId="49" priority="43" stopIfTrue="1" operator="notEqual">
      <formula>I3</formula>
    </cfRule>
  </conditionalFormatting>
  <conditionalFormatting sqref="E36">
    <cfRule type="expression" dxfId="48" priority="16" stopIfTrue="1">
      <formula>W36=1</formula>
    </cfRule>
  </conditionalFormatting>
  <conditionalFormatting sqref="G3:G42">
    <cfRule type="expression" dxfId="47" priority="10" stopIfTrue="1">
      <formula>Y3=1</formula>
    </cfRule>
  </conditionalFormatting>
  <conditionalFormatting sqref="J3:J42">
    <cfRule type="cellIs" dxfId="46" priority="9" stopIfTrue="1" operator="notEqual">
      <formula>H3</formula>
    </cfRule>
  </conditionalFormatting>
  <conditionalFormatting sqref="C43">
    <cfRule type="expression" dxfId="45" priority="5">
      <formula>$A$68&lt;&gt;5</formula>
    </cfRule>
  </conditionalFormatting>
  <conditionalFormatting sqref="D43">
    <cfRule type="expression" dxfId="44" priority="4">
      <formula>$A$68&lt;&gt;5</formula>
    </cfRule>
  </conditionalFormatting>
  <conditionalFormatting sqref="F3:F42">
    <cfRule type="expression" dxfId="43" priority="3">
      <formula>AND(F3&gt;196,E3="מחיר לפי שעה")</formula>
    </cfRule>
  </conditionalFormatting>
  <conditionalFormatting sqref="A68:A69">
    <cfRule type="expression" dxfId="42" priority="2" stopIfTrue="1">
      <formula>OR($A$68=1,$A$68=3,$A$68=5,$A$68=6)</formula>
    </cfRule>
  </conditionalFormatting>
  <conditionalFormatting sqref="A1:XFD1048576">
    <cfRule type="expression" dxfId="41" priority="1">
      <formula>$A$69 = 0</formula>
    </cfRule>
  </conditionalFormatting>
  <dataValidations xWindow="547" yWindow="388" count="6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M3:M42">
      <formula1>K3*L3</formula1>
      <formula2>K3*L3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U3:U42 N3:N42">
      <formula1>$N$50:$N$55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>
      <formula1>$B$50:$B$53</formula1>
    </dataValidation>
    <dataValidation type="decimal" allowBlank="1" showInputMessage="1" showErrorMessage="1" error="נא להזין הסכום בש&quot;ח באופן תקין" sqref="F3:G42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כאשר בלשונית הראשית נבחר מסלול &quot;מו&quot;פ בפריפריה&quot;, ניתן לבחור גם:_x000a_בפריפריה -  קב&quot;מ ישראלי בפריפריה_x000a_" sqref="D3:D42">
      <formula1>IF($A$68=5,$A$57:$A$59,$A$57:$A$58)</formula1>
    </dataValidation>
  </dataValidations>
  <printOptions horizontalCentered="1" verticalCentered="1"/>
  <pageMargins left="0.27" right="0.43" top="0.17" bottom="0.37" header="0.13" footer="0.23"/>
  <pageSetup paperSize="9" scale="27" orientation="portrait" horizontalDpi="1200" verticalDpi="1200" r:id="rId1"/>
  <headerFooter alignWithMargins="0">
    <oddFooter>עמוד &amp;P מתוך &amp;N</oddFooter>
  </headerFooter>
  <ignoredErrors>
    <ignoredError sqref="G6:G42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6">
    <tabColor indexed="42"/>
    <pageSetUpPr fitToPage="1"/>
  </sheetPr>
  <dimension ref="A1:Y69"/>
  <sheetViews>
    <sheetView showGridLines="0" rightToLeft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7109375" style="27" customWidth="1"/>
    <col min="2" max="2" width="25.28515625" style="27" customWidth="1"/>
    <col min="3" max="3" width="31" style="27" customWidth="1"/>
    <col min="4" max="4" width="13.7109375" style="27" customWidth="1"/>
    <col min="5" max="5" width="12.7109375" style="27" customWidth="1"/>
    <col min="6" max="6" width="10.7109375" style="27" customWidth="1"/>
    <col min="7" max="7" width="10.140625" style="27" customWidth="1"/>
    <col min="8" max="8" width="13.28515625" style="27" customWidth="1"/>
    <col min="9" max="9" width="12" style="27" customWidth="1" collapsed="1"/>
    <col min="10" max="10" width="12" style="27" customWidth="1"/>
    <col min="11" max="11" width="12" style="27" customWidth="1" collapsed="1"/>
    <col min="12" max="12" width="12.7109375" style="86" hidden="1" customWidth="1" outlineLevel="1"/>
    <col min="13" max="14" width="9.140625" style="27" hidden="1" customWidth="1" outlineLevel="1"/>
    <col min="15" max="15" width="23.85546875" style="27" hidden="1" customWidth="1" outlineLevel="1"/>
    <col min="16" max="16" width="12.85546875" style="27" hidden="1" customWidth="1" outlineLevel="1"/>
    <col min="17" max="17" width="23" style="27" hidden="1" customWidth="1" outlineLevel="1"/>
    <col min="18" max="18" width="7.140625" style="27" customWidth="1" collapsed="1"/>
    <col min="19" max="19" width="10" style="27" hidden="1" customWidth="1" outlineLevel="1"/>
    <col min="20" max="21" width="9.140625" style="27" hidden="1" customWidth="1" outlineLevel="1"/>
    <col min="22" max="22" width="17" style="27" hidden="1" customWidth="1" outlineLevel="1"/>
    <col min="23" max="23" width="11.140625" style="27" hidden="1" customWidth="1" outlineLevel="1"/>
    <col min="24" max="24" width="22.85546875" style="27" hidden="1" customWidth="1" outlineLevel="1"/>
    <col min="25" max="25" width="8.85546875" style="27" customWidth="1" collapsed="1"/>
    <col min="26" max="16384" width="9.140625" style="27"/>
  </cols>
  <sheetData>
    <row r="1" spans="1:25" s="85" customFormat="1" ht="72.75" customHeight="1" thickBot="1" x14ac:dyDescent="0.3">
      <c r="A1" s="621" t="s">
        <v>179</v>
      </c>
      <c r="B1" s="606"/>
      <c r="C1" s="606"/>
      <c r="D1" s="624" t="str">
        <f>IF(A59=6,B55,"")</f>
        <v/>
      </c>
      <c r="E1" s="625"/>
      <c r="F1" s="626"/>
      <c r="G1" s="33"/>
      <c r="H1" s="102"/>
      <c r="I1" s="624" t="str">
        <f>IF(A59=6,B56,"")</f>
        <v/>
      </c>
      <c r="J1" s="625"/>
      <c r="K1" s="626"/>
      <c r="L1" s="609" t="s">
        <v>136</v>
      </c>
      <c r="M1" s="610"/>
      <c r="N1" s="611"/>
      <c r="O1" s="602" t="s">
        <v>146</v>
      </c>
      <c r="P1" s="603"/>
      <c r="Q1" s="265">
        <v>0</v>
      </c>
      <c r="R1" s="120" t="s">
        <v>71</v>
      </c>
      <c r="S1" s="612" t="s">
        <v>237</v>
      </c>
      <c r="T1" s="613"/>
      <c r="U1" s="614"/>
      <c r="V1" s="622" t="s">
        <v>102</v>
      </c>
      <c r="W1" s="623"/>
      <c r="X1" s="118"/>
      <c r="Y1" s="124" t="s">
        <v>215</v>
      </c>
    </row>
    <row r="2" spans="1:25" ht="50.45" customHeight="1" x14ac:dyDescent="0.2">
      <c r="A2" s="35" t="s">
        <v>0</v>
      </c>
      <c r="B2" s="35" t="s">
        <v>76</v>
      </c>
      <c r="C2" s="35" t="s">
        <v>205</v>
      </c>
      <c r="D2" s="35" t="s">
        <v>243</v>
      </c>
      <c r="E2" s="35" t="s">
        <v>177</v>
      </c>
      <c r="F2" s="35" t="s">
        <v>249</v>
      </c>
      <c r="G2" s="35" t="s">
        <v>250</v>
      </c>
      <c r="H2" s="35" t="s">
        <v>203</v>
      </c>
      <c r="I2" s="140" t="s">
        <v>62</v>
      </c>
      <c r="J2" s="35" t="s">
        <v>206</v>
      </c>
      <c r="K2" s="140" t="s">
        <v>178</v>
      </c>
      <c r="L2" s="156" t="s">
        <v>213</v>
      </c>
      <c r="M2" s="68" t="s">
        <v>61</v>
      </c>
      <c r="N2" s="68" t="s">
        <v>72</v>
      </c>
      <c r="O2" s="68" t="s">
        <v>70</v>
      </c>
      <c r="P2" s="68" t="s">
        <v>148</v>
      </c>
      <c r="Q2" s="116" t="s">
        <v>24</v>
      </c>
      <c r="R2" s="121"/>
      <c r="S2" s="119" t="s">
        <v>213</v>
      </c>
      <c r="T2" s="110" t="s">
        <v>61</v>
      </c>
      <c r="U2" s="110" t="s">
        <v>72</v>
      </c>
      <c r="V2" s="110" t="s">
        <v>100</v>
      </c>
      <c r="W2" s="110" t="s">
        <v>96</v>
      </c>
      <c r="X2" s="117" t="s">
        <v>24</v>
      </c>
      <c r="Y2" s="125"/>
    </row>
    <row r="3" spans="1:25" s="87" customFormat="1" ht="24" customHeight="1" x14ac:dyDescent="0.2">
      <c r="A3" s="310">
        <v>1</v>
      </c>
      <c r="B3" s="304"/>
      <c r="C3" s="311"/>
      <c r="D3" s="311"/>
      <c r="E3" s="311"/>
      <c r="F3" s="306"/>
      <c r="G3" s="364"/>
      <c r="H3" s="307"/>
      <c r="I3" s="308">
        <f t="shared" ref="I3:I42" si="0">F3*G3</f>
        <v>0</v>
      </c>
      <c r="J3" s="306"/>
      <c r="K3" s="308">
        <f t="shared" ref="K3:K42" si="1">IF(AND(D3="פטנט",140000-J3&gt;0),IF(D3="פטנט",MIN(140000-J3,(G3*F3)),G3*F3)*IF($D$44&gt;5,0,1),I3)</f>
        <v>0</v>
      </c>
      <c r="L3" s="157">
        <f>IF(K3&gt;0,K3/G3,0)</f>
        <v>0</v>
      </c>
      <c r="M3" s="64">
        <f t="shared" ref="M3:M42" si="2">G3</f>
        <v>0</v>
      </c>
      <c r="N3" s="277">
        <f t="shared" ref="N3:N42" si="3">IF($Q$1&gt;0,1-$Q$1,100%)</f>
        <v>1</v>
      </c>
      <c r="O3" s="91">
        <f t="shared" ref="O3:O42" si="4">L3*M3*N3</f>
        <v>0</v>
      </c>
      <c r="P3" s="92"/>
      <c r="Q3" s="106" t="str">
        <f t="shared" ref="Q3:Q42" si="5">IF(P3&gt;0,(VLOOKUP(P3,$P$50:$Q$55,2,0)),"")</f>
        <v/>
      </c>
      <c r="R3" s="122"/>
      <c r="S3" s="105">
        <f t="shared" ref="S3:S42" si="6">L3</f>
        <v>0</v>
      </c>
      <c r="T3" s="63">
        <f t="shared" ref="T3:T42" si="7">M3</f>
        <v>0</v>
      </c>
      <c r="U3" s="90">
        <f t="shared" ref="U3:U42" si="8">IF($X$1&gt;0,((1-$X$1)*(1-$Q$1)),N3)</f>
        <v>1</v>
      </c>
      <c r="V3" s="111">
        <f>S3*T3*U3</f>
        <v>0</v>
      </c>
      <c r="W3" s="92"/>
      <c r="X3" s="106" t="str">
        <f t="shared" ref="X3:X42" si="9">IF(W3&gt;0,(VLOOKUP(W3,$P$50:$Q$55,2,0)),"")</f>
        <v/>
      </c>
      <c r="Y3" s="126"/>
    </row>
    <row r="4" spans="1:25" s="87" customFormat="1" ht="24" customHeight="1" x14ac:dyDescent="0.2">
      <c r="A4" s="310">
        <v>2</v>
      </c>
      <c r="B4" s="304"/>
      <c r="C4" s="311"/>
      <c r="D4" s="311"/>
      <c r="E4" s="311"/>
      <c r="F4" s="306"/>
      <c r="G4" s="364">
        <f t="shared" ref="G4:G42" si="10">IF(D4="פטנט",1,)</f>
        <v>0</v>
      </c>
      <c r="H4" s="307"/>
      <c r="I4" s="308">
        <f t="shared" si="0"/>
        <v>0</v>
      </c>
      <c r="J4" s="306"/>
      <c r="K4" s="308">
        <f t="shared" si="1"/>
        <v>0</v>
      </c>
      <c r="L4" s="157">
        <f t="shared" ref="L4:L42" si="11">IF(K4&gt;0,K4/G4,0)</f>
        <v>0</v>
      </c>
      <c r="M4" s="64">
        <f t="shared" si="2"/>
        <v>0</v>
      </c>
      <c r="N4" s="277">
        <f t="shared" si="3"/>
        <v>1</v>
      </c>
      <c r="O4" s="91">
        <f t="shared" si="4"/>
        <v>0</v>
      </c>
      <c r="P4" s="92"/>
      <c r="Q4" s="106" t="str">
        <f t="shared" si="5"/>
        <v/>
      </c>
      <c r="R4" s="122"/>
      <c r="S4" s="105">
        <f t="shared" si="6"/>
        <v>0</v>
      </c>
      <c r="T4" s="63">
        <f t="shared" si="7"/>
        <v>0</v>
      </c>
      <c r="U4" s="90">
        <f t="shared" si="8"/>
        <v>1</v>
      </c>
      <c r="V4" s="111">
        <f t="shared" ref="V4:V42" si="12">S4*T4*U4</f>
        <v>0</v>
      </c>
      <c r="W4" s="92"/>
      <c r="X4" s="106" t="str">
        <f t="shared" si="9"/>
        <v/>
      </c>
      <c r="Y4" s="126"/>
    </row>
    <row r="5" spans="1:25" s="87" customFormat="1" ht="24" customHeight="1" x14ac:dyDescent="0.2">
      <c r="A5" s="310">
        <v>3</v>
      </c>
      <c r="B5" s="304"/>
      <c r="C5" s="311"/>
      <c r="D5" s="311"/>
      <c r="E5" s="311"/>
      <c r="F5" s="306"/>
      <c r="G5" s="364">
        <f t="shared" si="10"/>
        <v>0</v>
      </c>
      <c r="H5" s="307"/>
      <c r="I5" s="308">
        <f t="shared" si="0"/>
        <v>0</v>
      </c>
      <c r="J5" s="306"/>
      <c r="K5" s="308">
        <f t="shared" si="1"/>
        <v>0</v>
      </c>
      <c r="L5" s="157">
        <f t="shared" si="11"/>
        <v>0</v>
      </c>
      <c r="M5" s="64">
        <f t="shared" si="2"/>
        <v>0</v>
      </c>
      <c r="N5" s="277">
        <f t="shared" si="3"/>
        <v>1</v>
      </c>
      <c r="O5" s="91">
        <f t="shared" si="4"/>
        <v>0</v>
      </c>
      <c r="P5" s="92"/>
      <c r="Q5" s="106" t="str">
        <f t="shared" si="5"/>
        <v/>
      </c>
      <c r="R5" s="122"/>
      <c r="S5" s="105">
        <f t="shared" si="6"/>
        <v>0</v>
      </c>
      <c r="T5" s="63">
        <f t="shared" si="7"/>
        <v>0</v>
      </c>
      <c r="U5" s="90">
        <f t="shared" si="8"/>
        <v>1</v>
      </c>
      <c r="V5" s="111">
        <f t="shared" si="12"/>
        <v>0</v>
      </c>
      <c r="W5" s="92"/>
      <c r="X5" s="106" t="str">
        <f t="shared" si="9"/>
        <v/>
      </c>
      <c r="Y5" s="126"/>
    </row>
    <row r="6" spans="1:25" s="87" customFormat="1" ht="24" customHeight="1" x14ac:dyDescent="0.2">
      <c r="A6" s="310">
        <v>4</v>
      </c>
      <c r="B6" s="304"/>
      <c r="C6" s="311"/>
      <c r="D6" s="311"/>
      <c r="E6" s="311"/>
      <c r="F6" s="306"/>
      <c r="G6" s="364">
        <f t="shared" si="10"/>
        <v>0</v>
      </c>
      <c r="H6" s="307"/>
      <c r="I6" s="308">
        <f t="shared" si="0"/>
        <v>0</v>
      </c>
      <c r="J6" s="306"/>
      <c r="K6" s="308">
        <f t="shared" si="1"/>
        <v>0</v>
      </c>
      <c r="L6" s="157">
        <f t="shared" si="11"/>
        <v>0</v>
      </c>
      <c r="M6" s="64">
        <f t="shared" si="2"/>
        <v>0</v>
      </c>
      <c r="N6" s="277">
        <f t="shared" si="3"/>
        <v>1</v>
      </c>
      <c r="O6" s="91">
        <f t="shared" si="4"/>
        <v>0</v>
      </c>
      <c r="P6" s="92"/>
      <c r="Q6" s="106" t="str">
        <f t="shared" si="5"/>
        <v/>
      </c>
      <c r="R6" s="122"/>
      <c r="S6" s="105">
        <f t="shared" si="6"/>
        <v>0</v>
      </c>
      <c r="T6" s="63">
        <f t="shared" si="7"/>
        <v>0</v>
      </c>
      <c r="U6" s="90">
        <f t="shared" si="8"/>
        <v>1</v>
      </c>
      <c r="V6" s="111">
        <f t="shared" si="12"/>
        <v>0</v>
      </c>
      <c r="W6" s="92"/>
      <c r="X6" s="106" t="str">
        <f t="shared" si="9"/>
        <v/>
      </c>
      <c r="Y6" s="126"/>
    </row>
    <row r="7" spans="1:25" s="87" customFormat="1" ht="24" customHeight="1" x14ac:dyDescent="0.2">
      <c r="A7" s="310">
        <v>5</v>
      </c>
      <c r="B7" s="304"/>
      <c r="C7" s="311"/>
      <c r="D7" s="311"/>
      <c r="E7" s="311"/>
      <c r="F7" s="306"/>
      <c r="G7" s="364">
        <f t="shared" si="10"/>
        <v>0</v>
      </c>
      <c r="H7" s="307"/>
      <c r="I7" s="308">
        <f t="shared" si="0"/>
        <v>0</v>
      </c>
      <c r="J7" s="306"/>
      <c r="K7" s="308">
        <f t="shared" si="1"/>
        <v>0</v>
      </c>
      <c r="L7" s="157">
        <f t="shared" si="11"/>
        <v>0</v>
      </c>
      <c r="M7" s="64">
        <f t="shared" si="2"/>
        <v>0</v>
      </c>
      <c r="N7" s="277">
        <f t="shared" si="3"/>
        <v>1</v>
      </c>
      <c r="O7" s="91">
        <f t="shared" si="4"/>
        <v>0</v>
      </c>
      <c r="P7" s="92"/>
      <c r="Q7" s="106" t="str">
        <f t="shared" si="5"/>
        <v/>
      </c>
      <c r="R7" s="122"/>
      <c r="S7" s="105">
        <f t="shared" si="6"/>
        <v>0</v>
      </c>
      <c r="T7" s="63">
        <f t="shared" si="7"/>
        <v>0</v>
      </c>
      <c r="U7" s="90">
        <f t="shared" si="8"/>
        <v>1</v>
      </c>
      <c r="V7" s="111">
        <f t="shared" si="12"/>
        <v>0</v>
      </c>
      <c r="W7" s="92"/>
      <c r="X7" s="106" t="str">
        <f t="shared" si="9"/>
        <v/>
      </c>
      <c r="Y7" s="126"/>
    </row>
    <row r="8" spans="1:25" s="87" customFormat="1" ht="24" customHeight="1" x14ac:dyDescent="0.2">
      <c r="A8" s="310">
        <v>6</v>
      </c>
      <c r="B8" s="304"/>
      <c r="C8" s="311"/>
      <c r="D8" s="311"/>
      <c r="E8" s="311"/>
      <c r="F8" s="306"/>
      <c r="G8" s="364">
        <f t="shared" si="10"/>
        <v>0</v>
      </c>
      <c r="H8" s="307"/>
      <c r="I8" s="308">
        <f t="shared" si="0"/>
        <v>0</v>
      </c>
      <c r="J8" s="306"/>
      <c r="K8" s="308">
        <f t="shared" si="1"/>
        <v>0</v>
      </c>
      <c r="L8" s="157">
        <f t="shared" si="11"/>
        <v>0</v>
      </c>
      <c r="M8" s="64">
        <f t="shared" si="2"/>
        <v>0</v>
      </c>
      <c r="N8" s="277">
        <f t="shared" si="3"/>
        <v>1</v>
      </c>
      <c r="O8" s="91">
        <f t="shared" si="4"/>
        <v>0</v>
      </c>
      <c r="P8" s="92"/>
      <c r="Q8" s="106" t="str">
        <f t="shared" si="5"/>
        <v/>
      </c>
      <c r="R8" s="122"/>
      <c r="S8" s="105">
        <f t="shared" si="6"/>
        <v>0</v>
      </c>
      <c r="T8" s="63">
        <f t="shared" si="7"/>
        <v>0</v>
      </c>
      <c r="U8" s="90">
        <f t="shared" si="8"/>
        <v>1</v>
      </c>
      <c r="V8" s="111">
        <f t="shared" si="12"/>
        <v>0</v>
      </c>
      <c r="W8" s="92"/>
      <c r="X8" s="106" t="str">
        <f t="shared" si="9"/>
        <v/>
      </c>
      <c r="Y8" s="126"/>
    </row>
    <row r="9" spans="1:25" s="87" customFormat="1" ht="24" customHeight="1" x14ac:dyDescent="0.2">
      <c r="A9" s="310">
        <v>7</v>
      </c>
      <c r="B9" s="304"/>
      <c r="C9" s="311"/>
      <c r="D9" s="311"/>
      <c r="E9" s="311"/>
      <c r="F9" s="306"/>
      <c r="G9" s="364">
        <f t="shared" si="10"/>
        <v>0</v>
      </c>
      <c r="H9" s="307"/>
      <c r="I9" s="308">
        <f t="shared" si="0"/>
        <v>0</v>
      </c>
      <c r="J9" s="306"/>
      <c r="K9" s="308">
        <f t="shared" si="1"/>
        <v>0</v>
      </c>
      <c r="L9" s="157">
        <f t="shared" si="11"/>
        <v>0</v>
      </c>
      <c r="M9" s="64">
        <f t="shared" si="2"/>
        <v>0</v>
      </c>
      <c r="N9" s="277">
        <f t="shared" si="3"/>
        <v>1</v>
      </c>
      <c r="O9" s="91">
        <f t="shared" si="4"/>
        <v>0</v>
      </c>
      <c r="P9" s="92"/>
      <c r="Q9" s="106" t="str">
        <f t="shared" si="5"/>
        <v/>
      </c>
      <c r="R9" s="122"/>
      <c r="S9" s="105">
        <f t="shared" si="6"/>
        <v>0</v>
      </c>
      <c r="T9" s="63">
        <f t="shared" si="7"/>
        <v>0</v>
      </c>
      <c r="U9" s="90">
        <f t="shared" si="8"/>
        <v>1</v>
      </c>
      <c r="V9" s="111">
        <f t="shared" si="12"/>
        <v>0</v>
      </c>
      <c r="W9" s="92"/>
      <c r="X9" s="106" t="str">
        <f t="shared" si="9"/>
        <v/>
      </c>
      <c r="Y9" s="126"/>
    </row>
    <row r="10" spans="1:25" s="87" customFormat="1" ht="24" customHeight="1" x14ac:dyDescent="0.2">
      <c r="A10" s="310">
        <v>8</v>
      </c>
      <c r="B10" s="304"/>
      <c r="C10" s="312"/>
      <c r="D10" s="311"/>
      <c r="E10" s="312"/>
      <c r="F10" s="306"/>
      <c r="G10" s="364">
        <f t="shared" si="10"/>
        <v>0</v>
      </c>
      <c r="H10" s="307"/>
      <c r="I10" s="308">
        <f t="shared" si="0"/>
        <v>0</v>
      </c>
      <c r="J10" s="306"/>
      <c r="K10" s="308">
        <f t="shared" si="1"/>
        <v>0</v>
      </c>
      <c r="L10" s="157">
        <f t="shared" si="11"/>
        <v>0</v>
      </c>
      <c r="M10" s="64">
        <f t="shared" si="2"/>
        <v>0</v>
      </c>
      <c r="N10" s="277">
        <f t="shared" si="3"/>
        <v>1</v>
      </c>
      <c r="O10" s="91">
        <f t="shared" si="4"/>
        <v>0</v>
      </c>
      <c r="P10" s="92"/>
      <c r="Q10" s="106" t="str">
        <f t="shared" si="5"/>
        <v/>
      </c>
      <c r="R10" s="122"/>
      <c r="S10" s="105">
        <f t="shared" si="6"/>
        <v>0</v>
      </c>
      <c r="T10" s="63">
        <f t="shared" si="7"/>
        <v>0</v>
      </c>
      <c r="U10" s="90">
        <f t="shared" si="8"/>
        <v>1</v>
      </c>
      <c r="V10" s="111">
        <f t="shared" si="12"/>
        <v>0</v>
      </c>
      <c r="W10" s="92"/>
      <c r="X10" s="106" t="str">
        <f t="shared" si="9"/>
        <v/>
      </c>
      <c r="Y10" s="126"/>
    </row>
    <row r="11" spans="1:25" s="87" customFormat="1" ht="24" customHeight="1" x14ac:dyDescent="0.2">
      <c r="A11" s="310">
        <v>9</v>
      </c>
      <c r="B11" s="304"/>
      <c r="C11" s="312"/>
      <c r="D11" s="311"/>
      <c r="E11" s="312"/>
      <c r="F11" s="306"/>
      <c r="G11" s="364">
        <f t="shared" si="10"/>
        <v>0</v>
      </c>
      <c r="H11" s="307"/>
      <c r="I11" s="308">
        <f t="shared" si="0"/>
        <v>0</v>
      </c>
      <c r="J11" s="306"/>
      <c r="K11" s="308">
        <f t="shared" si="1"/>
        <v>0</v>
      </c>
      <c r="L11" s="157">
        <f t="shared" si="11"/>
        <v>0</v>
      </c>
      <c r="M11" s="64">
        <f t="shared" si="2"/>
        <v>0</v>
      </c>
      <c r="N11" s="277">
        <f t="shared" si="3"/>
        <v>1</v>
      </c>
      <c r="O11" s="91">
        <f t="shared" si="4"/>
        <v>0</v>
      </c>
      <c r="P11" s="92"/>
      <c r="Q11" s="106" t="str">
        <f t="shared" si="5"/>
        <v/>
      </c>
      <c r="R11" s="122"/>
      <c r="S11" s="105">
        <f t="shared" si="6"/>
        <v>0</v>
      </c>
      <c r="T11" s="63">
        <f t="shared" si="7"/>
        <v>0</v>
      </c>
      <c r="U11" s="90">
        <f t="shared" si="8"/>
        <v>1</v>
      </c>
      <c r="V11" s="111">
        <f t="shared" si="12"/>
        <v>0</v>
      </c>
      <c r="W11" s="92"/>
      <c r="X11" s="106" t="str">
        <f t="shared" si="9"/>
        <v/>
      </c>
      <c r="Y11" s="126"/>
    </row>
    <row r="12" spans="1:25" s="87" customFormat="1" ht="24" customHeight="1" x14ac:dyDescent="0.2">
      <c r="A12" s="310">
        <v>10</v>
      </c>
      <c r="B12" s="304"/>
      <c r="C12" s="312"/>
      <c r="D12" s="311"/>
      <c r="E12" s="312"/>
      <c r="F12" s="306"/>
      <c r="G12" s="364">
        <f t="shared" si="10"/>
        <v>0</v>
      </c>
      <c r="H12" s="307"/>
      <c r="I12" s="308">
        <f t="shared" si="0"/>
        <v>0</v>
      </c>
      <c r="J12" s="306"/>
      <c r="K12" s="308">
        <f t="shared" si="1"/>
        <v>0</v>
      </c>
      <c r="L12" s="157">
        <f t="shared" si="11"/>
        <v>0</v>
      </c>
      <c r="M12" s="64">
        <f t="shared" si="2"/>
        <v>0</v>
      </c>
      <c r="N12" s="277">
        <f t="shared" si="3"/>
        <v>1</v>
      </c>
      <c r="O12" s="91">
        <f t="shared" si="4"/>
        <v>0</v>
      </c>
      <c r="P12" s="92"/>
      <c r="Q12" s="106" t="str">
        <f t="shared" si="5"/>
        <v/>
      </c>
      <c r="R12" s="122"/>
      <c r="S12" s="105">
        <f t="shared" si="6"/>
        <v>0</v>
      </c>
      <c r="T12" s="63">
        <f t="shared" si="7"/>
        <v>0</v>
      </c>
      <c r="U12" s="90">
        <f t="shared" si="8"/>
        <v>1</v>
      </c>
      <c r="V12" s="111">
        <f t="shared" si="12"/>
        <v>0</v>
      </c>
      <c r="W12" s="92"/>
      <c r="X12" s="106" t="str">
        <f t="shared" si="9"/>
        <v/>
      </c>
      <c r="Y12" s="126"/>
    </row>
    <row r="13" spans="1:25" s="87" customFormat="1" ht="24" customHeight="1" x14ac:dyDescent="0.2">
      <c r="A13" s="310">
        <v>11</v>
      </c>
      <c r="B13" s="304"/>
      <c r="C13" s="312"/>
      <c r="D13" s="311"/>
      <c r="E13" s="312"/>
      <c r="F13" s="306"/>
      <c r="G13" s="364">
        <f t="shared" si="10"/>
        <v>0</v>
      </c>
      <c r="H13" s="307"/>
      <c r="I13" s="308">
        <f t="shared" si="0"/>
        <v>0</v>
      </c>
      <c r="J13" s="306"/>
      <c r="K13" s="308">
        <f t="shared" si="1"/>
        <v>0</v>
      </c>
      <c r="L13" s="157">
        <f t="shared" si="11"/>
        <v>0</v>
      </c>
      <c r="M13" s="64">
        <f t="shared" si="2"/>
        <v>0</v>
      </c>
      <c r="N13" s="277">
        <f t="shared" si="3"/>
        <v>1</v>
      </c>
      <c r="O13" s="91">
        <f t="shared" si="4"/>
        <v>0</v>
      </c>
      <c r="P13" s="92"/>
      <c r="Q13" s="106" t="str">
        <f t="shared" si="5"/>
        <v/>
      </c>
      <c r="R13" s="122"/>
      <c r="S13" s="105">
        <f t="shared" si="6"/>
        <v>0</v>
      </c>
      <c r="T13" s="63">
        <f t="shared" si="7"/>
        <v>0</v>
      </c>
      <c r="U13" s="90">
        <f t="shared" si="8"/>
        <v>1</v>
      </c>
      <c r="V13" s="111">
        <f t="shared" si="12"/>
        <v>0</v>
      </c>
      <c r="W13" s="92"/>
      <c r="X13" s="106" t="str">
        <f t="shared" si="9"/>
        <v/>
      </c>
      <c r="Y13" s="126"/>
    </row>
    <row r="14" spans="1:25" s="87" customFormat="1" ht="24" customHeight="1" x14ac:dyDescent="0.2">
      <c r="A14" s="310">
        <v>12</v>
      </c>
      <c r="B14" s="304"/>
      <c r="C14" s="312"/>
      <c r="D14" s="311"/>
      <c r="E14" s="312"/>
      <c r="F14" s="306"/>
      <c r="G14" s="364">
        <f t="shared" si="10"/>
        <v>0</v>
      </c>
      <c r="H14" s="307"/>
      <c r="I14" s="308">
        <f t="shared" si="0"/>
        <v>0</v>
      </c>
      <c r="J14" s="306"/>
      <c r="K14" s="308">
        <f t="shared" si="1"/>
        <v>0</v>
      </c>
      <c r="L14" s="157">
        <f t="shared" si="11"/>
        <v>0</v>
      </c>
      <c r="M14" s="64">
        <f t="shared" si="2"/>
        <v>0</v>
      </c>
      <c r="N14" s="277">
        <f t="shared" si="3"/>
        <v>1</v>
      </c>
      <c r="O14" s="91">
        <f t="shared" si="4"/>
        <v>0</v>
      </c>
      <c r="P14" s="92"/>
      <c r="Q14" s="106" t="str">
        <f t="shared" si="5"/>
        <v/>
      </c>
      <c r="R14" s="122"/>
      <c r="S14" s="105">
        <f t="shared" si="6"/>
        <v>0</v>
      </c>
      <c r="T14" s="63">
        <f t="shared" si="7"/>
        <v>0</v>
      </c>
      <c r="U14" s="90">
        <f t="shared" si="8"/>
        <v>1</v>
      </c>
      <c r="V14" s="111">
        <f t="shared" si="12"/>
        <v>0</v>
      </c>
      <c r="W14" s="92"/>
      <c r="X14" s="106" t="str">
        <f t="shared" si="9"/>
        <v/>
      </c>
      <c r="Y14" s="126"/>
    </row>
    <row r="15" spans="1:25" s="87" customFormat="1" ht="24" customHeight="1" x14ac:dyDescent="0.2">
      <c r="A15" s="310">
        <v>13</v>
      </c>
      <c r="B15" s="304"/>
      <c r="C15" s="312"/>
      <c r="D15" s="311"/>
      <c r="E15" s="312"/>
      <c r="F15" s="306"/>
      <c r="G15" s="364">
        <f t="shared" si="10"/>
        <v>0</v>
      </c>
      <c r="H15" s="307"/>
      <c r="I15" s="308">
        <f t="shared" si="0"/>
        <v>0</v>
      </c>
      <c r="J15" s="306"/>
      <c r="K15" s="308">
        <f t="shared" si="1"/>
        <v>0</v>
      </c>
      <c r="L15" s="157">
        <f t="shared" si="11"/>
        <v>0</v>
      </c>
      <c r="M15" s="64">
        <f t="shared" si="2"/>
        <v>0</v>
      </c>
      <c r="N15" s="277">
        <f t="shared" si="3"/>
        <v>1</v>
      </c>
      <c r="O15" s="91">
        <f t="shared" si="4"/>
        <v>0</v>
      </c>
      <c r="P15" s="92"/>
      <c r="Q15" s="106" t="str">
        <f t="shared" si="5"/>
        <v/>
      </c>
      <c r="R15" s="122"/>
      <c r="S15" s="105">
        <f t="shared" si="6"/>
        <v>0</v>
      </c>
      <c r="T15" s="63">
        <f t="shared" si="7"/>
        <v>0</v>
      </c>
      <c r="U15" s="90">
        <f t="shared" si="8"/>
        <v>1</v>
      </c>
      <c r="V15" s="111">
        <f t="shared" si="12"/>
        <v>0</v>
      </c>
      <c r="W15" s="92"/>
      <c r="X15" s="106" t="str">
        <f t="shared" si="9"/>
        <v/>
      </c>
      <c r="Y15" s="126"/>
    </row>
    <row r="16" spans="1:25" s="87" customFormat="1" ht="24" customHeight="1" x14ac:dyDescent="0.2">
      <c r="A16" s="310">
        <v>14</v>
      </c>
      <c r="B16" s="304"/>
      <c r="C16" s="312"/>
      <c r="D16" s="311"/>
      <c r="E16" s="312"/>
      <c r="F16" s="306"/>
      <c r="G16" s="364">
        <f t="shared" si="10"/>
        <v>0</v>
      </c>
      <c r="H16" s="307"/>
      <c r="I16" s="308">
        <f t="shared" si="0"/>
        <v>0</v>
      </c>
      <c r="J16" s="306"/>
      <c r="K16" s="308">
        <f t="shared" si="1"/>
        <v>0</v>
      </c>
      <c r="L16" s="157">
        <f t="shared" si="11"/>
        <v>0</v>
      </c>
      <c r="M16" s="64">
        <f t="shared" si="2"/>
        <v>0</v>
      </c>
      <c r="N16" s="277">
        <f t="shared" si="3"/>
        <v>1</v>
      </c>
      <c r="O16" s="91">
        <f t="shared" si="4"/>
        <v>0</v>
      </c>
      <c r="P16" s="92"/>
      <c r="Q16" s="106" t="str">
        <f t="shared" si="5"/>
        <v/>
      </c>
      <c r="R16" s="122"/>
      <c r="S16" s="105">
        <f t="shared" si="6"/>
        <v>0</v>
      </c>
      <c r="T16" s="63">
        <f t="shared" si="7"/>
        <v>0</v>
      </c>
      <c r="U16" s="90">
        <f t="shared" si="8"/>
        <v>1</v>
      </c>
      <c r="V16" s="111">
        <f t="shared" si="12"/>
        <v>0</v>
      </c>
      <c r="W16" s="92"/>
      <c r="X16" s="106" t="str">
        <f t="shared" si="9"/>
        <v/>
      </c>
      <c r="Y16" s="126"/>
    </row>
    <row r="17" spans="1:25" s="87" customFormat="1" ht="24" customHeight="1" x14ac:dyDescent="0.2">
      <c r="A17" s="310">
        <v>15</v>
      </c>
      <c r="B17" s="304"/>
      <c r="C17" s="312"/>
      <c r="D17" s="311"/>
      <c r="E17" s="312"/>
      <c r="F17" s="306"/>
      <c r="G17" s="364">
        <f t="shared" si="10"/>
        <v>0</v>
      </c>
      <c r="H17" s="307"/>
      <c r="I17" s="308">
        <f t="shared" si="0"/>
        <v>0</v>
      </c>
      <c r="J17" s="306"/>
      <c r="K17" s="308">
        <f t="shared" si="1"/>
        <v>0</v>
      </c>
      <c r="L17" s="157">
        <f t="shared" si="11"/>
        <v>0</v>
      </c>
      <c r="M17" s="64">
        <f t="shared" si="2"/>
        <v>0</v>
      </c>
      <c r="N17" s="277">
        <f t="shared" si="3"/>
        <v>1</v>
      </c>
      <c r="O17" s="91">
        <f t="shared" si="4"/>
        <v>0</v>
      </c>
      <c r="P17" s="92"/>
      <c r="Q17" s="106" t="str">
        <f t="shared" si="5"/>
        <v/>
      </c>
      <c r="R17" s="122"/>
      <c r="S17" s="105">
        <f t="shared" si="6"/>
        <v>0</v>
      </c>
      <c r="T17" s="63">
        <f t="shared" si="7"/>
        <v>0</v>
      </c>
      <c r="U17" s="90">
        <f t="shared" si="8"/>
        <v>1</v>
      </c>
      <c r="V17" s="111">
        <f t="shared" si="12"/>
        <v>0</v>
      </c>
      <c r="W17" s="92"/>
      <c r="X17" s="106" t="str">
        <f t="shared" si="9"/>
        <v/>
      </c>
      <c r="Y17" s="126"/>
    </row>
    <row r="18" spans="1:25" s="87" customFormat="1" ht="24" customHeight="1" x14ac:dyDescent="0.2">
      <c r="A18" s="310">
        <v>16</v>
      </c>
      <c r="B18" s="304"/>
      <c r="C18" s="312"/>
      <c r="D18" s="311"/>
      <c r="E18" s="312"/>
      <c r="F18" s="306"/>
      <c r="G18" s="364">
        <f t="shared" si="10"/>
        <v>0</v>
      </c>
      <c r="H18" s="307"/>
      <c r="I18" s="308">
        <f t="shared" si="0"/>
        <v>0</v>
      </c>
      <c r="J18" s="306"/>
      <c r="K18" s="308">
        <f t="shared" si="1"/>
        <v>0</v>
      </c>
      <c r="L18" s="157">
        <f t="shared" si="11"/>
        <v>0</v>
      </c>
      <c r="M18" s="64">
        <f t="shared" si="2"/>
        <v>0</v>
      </c>
      <c r="N18" s="277">
        <f t="shared" si="3"/>
        <v>1</v>
      </c>
      <c r="O18" s="91">
        <f t="shared" si="4"/>
        <v>0</v>
      </c>
      <c r="P18" s="92"/>
      <c r="Q18" s="106" t="str">
        <f t="shared" si="5"/>
        <v/>
      </c>
      <c r="R18" s="122"/>
      <c r="S18" s="105">
        <f t="shared" si="6"/>
        <v>0</v>
      </c>
      <c r="T18" s="63">
        <f t="shared" si="7"/>
        <v>0</v>
      </c>
      <c r="U18" s="90">
        <f t="shared" si="8"/>
        <v>1</v>
      </c>
      <c r="V18" s="111">
        <f t="shared" si="12"/>
        <v>0</v>
      </c>
      <c r="W18" s="92"/>
      <c r="X18" s="106" t="str">
        <f t="shared" si="9"/>
        <v/>
      </c>
      <c r="Y18" s="126"/>
    </row>
    <row r="19" spans="1:25" s="87" customFormat="1" ht="24" customHeight="1" x14ac:dyDescent="0.2">
      <c r="A19" s="310">
        <v>17</v>
      </c>
      <c r="B19" s="304"/>
      <c r="C19" s="312"/>
      <c r="D19" s="311"/>
      <c r="E19" s="312"/>
      <c r="F19" s="306"/>
      <c r="G19" s="364">
        <f t="shared" si="10"/>
        <v>0</v>
      </c>
      <c r="H19" s="307"/>
      <c r="I19" s="308">
        <f t="shared" si="0"/>
        <v>0</v>
      </c>
      <c r="J19" s="306"/>
      <c r="K19" s="308">
        <f t="shared" si="1"/>
        <v>0</v>
      </c>
      <c r="L19" s="157">
        <f t="shared" si="11"/>
        <v>0</v>
      </c>
      <c r="M19" s="64">
        <f t="shared" si="2"/>
        <v>0</v>
      </c>
      <c r="N19" s="277">
        <f t="shared" si="3"/>
        <v>1</v>
      </c>
      <c r="O19" s="91">
        <f t="shared" si="4"/>
        <v>0</v>
      </c>
      <c r="P19" s="92"/>
      <c r="Q19" s="106" t="str">
        <f t="shared" si="5"/>
        <v/>
      </c>
      <c r="R19" s="122"/>
      <c r="S19" s="105">
        <f t="shared" si="6"/>
        <v>0</v>
      </c>
      <c r="T19" s="63">
        <f t="shared" si="7"/>
        <v>0</v>
      </c>
      <c r="U19" s="90">
        <f t="shared" si="8"/>
        <v>1</v>
      </c>
      <c r="V19" s="111">
        <f t="shared" si="12"/>
        <v>0</v>
      </c>
      <c r="W19" s="92"/>
      <c r="X19" s="106" t="str">
        <f t="shared" si="9"/>
        <v/>
      </c>
      <c r="Y19" s="126"/>
    </row>
    <row r="20" spans="1:25" s="87" customFormat="1" ht="24" customHeight="1" x14ac:dyDescent="0.2">
      <c r="A20" s="310">
        <v>18</v>
      </c>
      <c r="B20" s="304"/>
      <c r="C20" s="312"/>
      <c r="D20" s="311"/>
      <c r="E20" s="312"/>
      <c r="F20" s="306"/>
      <c r="G20" s="364">
        <f t="shared" si="10"/>
        <v>0</v>
      </c>
      <c r="H20" s="307"/>
      <c r="I20" s="308">
        <f t="shared" si="0"/>
        <v>0</v>
      </c>
      <c r="J20" s="306"/>
      <c r="K20" s="308">
        <f t="shared" si="1"/>
        <v>0</v>
      </c>
      <c r="L20" s="157">
        <f t="shared" si="11"/>
        <v>0</v>
      </c>
      <c r="M20" s="64">
        <f t="shared" si="2"/>
        <v>0</v>
      </c>
      <c r="N20" s="277">
        <f t="shared" si="3"/>
        <v>1</v>
      </c>
      <c r="O20" s="91">
        <f t="shared" si="4"/>
        <v>0</v>
      </c>
      <c r="P20" s="92"/>
      <c r="Q20" s="106" t="str">
        <f t="shared" si="5"/>
        <v/>
      </c>
      <c r="R20" s="122"/>
      <c r="S20" s="105">
        <f t="shared" si="6"/>
        <v>0</v>
      </c>
      <c r="T20" s="63">
        <f t="shared" si="7"/>
        <v>0</v>
      </c>
      <c r="U20" s="90">
        <f t="shared" si="8"/>
        <v>1</v>
      </c>
      <c r="V20" s="111">
        <f t="shared" si="12"/>
        <v>0</v>
      </c>
      <c r="W20" s="92"/>
      <c r="X20" s="106" t="str">
        <f t="shared" si="9"/>
        <v/>
      </c>
      <c r="Y20" s="126"/>
    </row>
    <row r="21" spans="1:25" s="87" customFormat="1" ht="24" customHeight="1" x14ac:dyDescent="0.2">
      <c r="A21" s="310">
        <v>19</v>
      </c>
      <c r="B21" s="304"/>
      <c r="C21" s="312"/>
      <c r="D21" s="311"/>
      <c r="E21" s="312"/>
      <c r="F21" s="306"/>
      <c r="G21" s="364">
        <f t="shared" si="10"/>
        <v>0</v>
      </c>
      <c r="H21" s="307"/>
      <c r="I21" s="308">
        <f t="shared" si="0"/>
        <v>0</v>
      </c>
      <c r="J21" s="306"/>
      <c r="K21" s="308">
        <f t="shared" si="1"/>
        <v>0</v>
      </c>
      <c r="L21" s="157">
        <f t="shared" si="11"/>
        <v>0</v>
      </c>
      <c r="M21" s="64">
        <f t="shared" si="2"/>
        <v>0</v>
      </c>
      <c r="N21" s="277">
        <f t="shared" si="3"/>
        <v>1</v>
      </c>
      <c r="O21" s="91">
        <f t="shared" si="4"/>
        <v>0</v>
      </c>
      <c r="P21" s="92"/>
      <c r="Q21" s="106" t="str">
        <f t="shared" si="5"/>
        <v/>
      </c>
      <c r="R21" s="122"/>
      <c r="S21" s="105">
        <f t="shared" si="6"/>
        <v>0</v>
      </c>
      <c r="T21" s="63">
        <f t="shared" si="7"/>
        <v>0</v>
      </c>
      <c r="U21" s="90">
        <f t="shared" si="8"/>
        <v>1</v>
      </c>
      <c r="V21" s="111">
        <f t="shared" si="12"/>
        <v>0</v>
      </c>
      <c r="W21" s="92"/>
      <c r="X21" s="106" t="str">
        <f t="shared" si="9"/>
        <v/>
      </c>
      <c r="Y21" s="126"/>
    </row>
    <row r="22" spans="1:25" s="87" customFormat="1" ht="24" customHeight="1" x14ac:dyDescent="0.2">
      <c r="A22" s="310">
        <v>20</v>
      </c>
      <c r="B22" s="304"/>
      <c r="C22" s="312"/>
      <c r="D22" s="311"/>
      <c r="E22" s="312"/>
      <c r="F22" s="306"/>
      <c r="G22" s="364">
        <f t="shared" si="10"/>
        <v>0</v>
      </c>
      <c r="H22" s="307"/>
      <c r="I22" s="308">
        <f t="shared" si="0"/>
        <v>0</v>
      </c>
      <c r="J22" s="306"/>
      <c r="K22" s="308">
        <f t="shared" si="1"/>
        <v>0</v>
      </c>
      <c r="L22" s="157">
        <f t="shared" si="11"/>
        <v>0</v>
      </c>
      <c r="M22" s="64">
        <f t="shared" si="2"/>
        <v>0</v>
      </c>
      <c r="N22" s="277">
        <f t="shared" si="3"/>
        <v>1</v>
      </c>
      <c r="O22" s="91">
        <f t="shared" si="4"/>
        <v>0</v>
      </c>
      <c r="P22" s="92"/>
      <c r="Q22" s="106" t="str">
        <f t="shared" si="5"/>
        <v/>
      </c>
      <c r="R22" s="122"/>
      <c r="S22" s="105">
        <f t="shared" si="6"/>
        <v>0</v>
      </c>
      <c r="T22" s="63">
        <f t="shared" si="7"/>
        <v>0</v>
      </c>
      <c r="U22" s="90">
        <f t="shared" si="8"/>
        <v>1</v>
      </c>
      <c r="V22" s="111">
        <f t="shared" si="12"/>
        <v>0</v>
      </c>
      <c r="W22" s="92"/>
      <c r="X22" s="106" t="str">
        <f t="shared" si="9"/>
        <v/>
      </c>
      <c r="Y22" s="126"/>
    </row>
    <row r="23" spans="1:25" s="87" customFormat="1" ht="24" customHeight="1" x14ac:dyDescent="0.2">
      <c r="A23" s="310">
        <v>21</v>
      </c>
      <c r="B23" s="304"/>
      <c r="C23" s="312"/>
      <c r="D23" s="311"/>
      <c r="E23" s="312"/>
      <c r="F23" s="306"/>
      <c r="G23" s="364">
        <f t="shared" si="10"/>
        <v>0</v>
      </c>
      <c r="H23" s="307"/>
      <c r="I23" s="308">
        <f t="shared" si="0"/>
        <v>0</v>
      </c>
      <c r="J23" s="306"/>
      <c r="K23" s="308">
        <f t="shared" si="1"/>
        <v>0</v>
      </c>
      <c r="L23" s="157">
        <f t="shared" si="11"/>
        <v>0</v>
      </c>
      <c r="M23" s="64">
        <f t="shared" si="2"/>
        <v>0</v>
      </c>
      <c r="N23" s="277">
        <f t="shared" si="3"/>
        <v>1</v>
      </c>
      <c r="O23" s="91">
        <f t="shared" si="4"/>
        <v>0</v>
      </c>
      <c r="P23" s="92"/>
      <c r="Q23" s="106" t="str">
        <f t="shared" si="5"/>
        <v/>
      </c>
      <c r="R23" s="122"/>
      <c r="S23" s="105">
        <f t="shared" si="6"/>
        <v>0</v>
      </c>
      <c r="T23" s="63">
        <f t="shared" si="7"/>
        <v>0</v>
      </c>
      <c r="U23" s="90">
        <f t="shared" si="8"/>
        <v>1</v>
      </c>
      <c r="V23" s="111">
        <f t="shared" si="12"/>
        <v>0</v>
      </c>
      <c r="W23" s="92"/>
      <c r="X23" s="106" t="str">
        <f t="shared" si="9"/>
        <v/>
      </c>
      <c r="Y23" s="126"/>
    </row>
    <row r="24" spans="1:25" s="87" customFormat="1" ht="24" customHeight="1" x14ac:dyDescent="0.2">
      <c r="A24" s="310">
        <v>22</v>
      </c>
      <c r="B24" s="304"/>
      <c r="C24" s="312"/>
      <c r="D24" s="311"/>
      <c r="E24" s="312"/>
      <c r="F24" s="306"/>
      <c r="G24" s="364">
        <f t="shared" si="10"/>
        <v>0</v>
      </c>
      <c r="H24" s="307"/>
      <c r="I24" s="308">
        <f t="shared" si="0"/>
        <v>0</v>
      </c>
      <c r="J24" s="306"/>
      <c r="K24" s="308">
        <f t="shared" si="1"/>
        <v>0</v>
      </c>
      <c r="L24" s="157">
        <f t="shared" si="11"/>
        <v>0</v>
      </c>
      <c r="M24" s="64">
        <f t="shared" si="2"/>
        <v>0</v>
      </c>
      <c r="N24" s="277">
        <f t="shared" si="3"/>
        <v>1</v>
      </c>
      <c r="O24" s="91">
        <f t="shared" si="4"/>
        <v>0</v>
      </c>
      <c r="P24" s="92"/>
      <c r="Q24" s="106" t="str">
        <f t="shared" si="5"/>
        <v/>
      </c>
      <c r="R24" s="122"/>
      <c r="S24" s="105">
        <f t="shared" si="6"/>
        <v>0</v>
      </c>
      <c r="T24" s="63">
        <f t="shared" si="7"/>
        <v>0</v>
      </c>
      <c r="U24" s="90">
        <f t="shared" si="8"/>
        <v>1</v>
      </c>
      <c r="V24" s="111">
        <f t="shared" si="12"/>
        <v>0</v>
      </c>
      <c r="W24" s="92"/>
      <c r="X24" s="106" t="str">
        <f t="shared" si="9"/>
        <v/>
      </c>
      <c r="Y24" s="126"/>
    </row>
    <row r="25" spans="1:25" s="87" customFormat="1" ht="24" customHeight="1" x14ac:dyDescent="0.2">
      <c r="A25" s="310">
        <v>23</v>
      </c>
      <c r="B25" s="304"/>
      <c r="C25" s="312"/>
      <c r="D25" s="311"/>
      <c r="E25" s="312"/>
      <c r="F25" s="306"/>
      <c r="G25" s="364">
        <f t="shared" si="10"/>
        <v>0</v>
      </c>
      <c r="H25" s="307"/>
      <c r="I25" s="308">
        <f t="shared" si="0"/>
        <v>0</v>
      </c>
      <c r="J25" s="306"/>
      <c r="K25" s="308">
        <f t="shared" si="1"/>
        <v>0</v>
      </c>
      <c r="L25" s="157">
        <f t="shared" si="11"/>
        <v>0</v>
      </c>
      <c r="M25" s="64">
        <f t="shared" si="2"/>
        <v>0</v>
      </c>
      <c r="N25" s="277">
        <f t="shared" si="3"/>
        <v>1</v>
      </c>
      <c r="O25" s="91">
        <f t="shared" si="4"/>
        <v>0</v>
      </c>
      <c r="P25" s="92"/>
      <c r="Q25" s="106" t="str">
        <f t="shared" si="5"/>
        <v/>
      </c>
      <c r="R25" s="122"/>
      <c r="S25" s="105">
        <f t="shared" si="6"/>
        <v>0</v>
      </c>
      <c r="T25" s="63">
        <f t="shared" si="7"/>
        <v>0</v>
      </c>
      <c r="U25" s="90">
        <f t="shared" si="8"/>
        <v>1</v>
      </c>
      <c r="V25" s="111">
        <f t="shared" si="12"/>
        <v>0</v>
      </c>
      <c r="W25" s="92"/>
      <c r="X25" s="106" t="str">
        <f t="shared" si="9"/>
        <v/>
      </c>
      <c r="Y25" s="126"/>
    </row>
    <row r="26" spans="1:25" s="87" customFormat="1" ht="24" customHeight="1" x14ac:dyDescent="0.2">
      <c r="A26" s="310">
        <v>24</v>
      </c>
      <c r="B26" s="304"/>
      <c r="C26" s="312"/>
      <c r="D26" s="311"/>
      <c r="E26" s="312"/>
      <c r="F26" s="306"/>
      <c r="G26" s="364">
        <f t="shared" si="10"/>
        <v>0</v>
      </c>
      <c r="H26" s="307"/>
      <c r="I26" s="308">
        <f t="shared" si="0"/>
        <v>0</v>
      </c>
      <c r="J26" s="306"/>
      <c r="K26" s="308">
        <f t="shared" si="1"/>
        <v>0</v>
      </c>
      <c r="L26" s="157">
        <f t="shared" si="11"/>
        <v>0</v>
      </c>
      <c r="M26" s="64">
        <f t="shared" si="2"/>
        <v>0</v>
      </c>
      <c r="N26" s="277">
        <f t="shared" si="3"/>
        <v>1</v>
      </c>
      <c r="O26" s="91">
        <f t="shared" si="4"/>
        <v>0</v>
      </c>
      <c r="P26" s="92"/>
      <c r="Q26" s="106" t="str">
        <f t="shared" si="5"/>
        <v/>
      </c>
      <c r="R26" s="122"/>
      <c r="S26" s="105">
        <f t="shared" si="6"/>
        <v>0</v>
      </c>
      <c r="T26" s="63">
        <f t="shared" si="7"/>
        <v>0</v>
      </c>
      <c r="U26" s="90">
        <f t="shared" si="8"/>
        <v>1</v>
      </c>
      <c r="V26" s="111">
        <f t="shared" si="12"/>
        <v>0</v>
      </c>
      <c r="W26" s="92"/>
      <c r="X26" s="106" t="str">
        <f t="shared" si="9"/>
        <v/>
      </c>
      <c r="Y26" s="126"/>
    </row>
    <row r="27" spans="1:25" s="87" customFormat="1" ht="24" customHeight="1" x14ac:dyDescent="0.2">
      <c r="A27" s="310">
        <v>25</v>
      </c>
      <c r="B27" s="304"/>
      <c r="C27" s="312"/>
      <c r="D27" s="311"/>
      <c r="E27" s="312"/>
      <c r="F27" s="306"/>
      <c r="G27" s="364">
        <f t="shared" si="10"/>
        <v>0</v>
      </c>
      <c r="H27" s="307"/>
      <c r="I27" s="308">
        <f t="shared" si="0"/>
        <v>0</v>
      </c>
      <c r="J27" s="306"/>
      <c r="K27" s="308">
        <f t="shared" si="1"/>
        <v>0</v>
      </c>
      <c r="L27" s="157">
        <f t="shared" si="11"/>
        <v>0</v>
      </c>
      <c r="M27" s="64">
        <f t="shared" si="2"/>
        <v>0</v>
      </c>
      <c r="N27" s="277">
        <f t="shared" si="3"/>
        <v>1</v>
      </c>
      <c r="O27" s="91">
        <f t="shared" si="4"/>
        <v>0</v>
      </c>
      <c r="P27" s="92"/>
      <c r="Q27" s="106" t="str">
        <f t="shared" si="5"/>
        <v/>
      </c>
      <c r="R27" s="122"/>
      <c r="S27" s="105">
        <f t="shared" si="6"/>
        <v>0</v>
      </c>
      <c r="T27" s="63">
        <f t="shared" si="7"/>
        <v>0</v>
      </c>
      <c r="U27" s="90">
        <f t="shared" si="8"/>
        <v>1</v>
      </c>
      <c r="V27" s="111">
        <f t="shared" si="12"/>
        <v>0</v>
      </c>
      <c r="W27" s="92"/>
      <c r="X27" s="106" t="str">
        <f t="shared" si="9"/>
        <v/>
      </c>
      <c r="Y27" s="126"/>
    </row>
    <row r="28" spans="1:25" s="87" customFormat="1" ht="24" customHeight="1" x14ac:dyDescent="0.2">
      <c r="A28" s="310">
        <v>26</v>
      </c>
      <c r="B28" s="304"/>
      <c r="C28" s="312"/>
      <c r="D28" s="311"/>
      <c r="E28" s="312"/>
      <c r="F28" s="306"/>
      <c r="G28" s="364">
        <f t="shared" si="10"/>
        <v>0</v>
      </c>
      <c r="H28" s="307"/>
      <c r="I28" s="308">
        <f t="shared" si="0"/>
        <v>0</v>
      </c>
      <c r="J28" s="306"/>
      <c r="K28" s="308">
        <f t="shared" si="1"/>
        <v>0</v>
      </c>
      <c r="L28" s="157">
        <f t="shared" si="11"/>
        <v>0</v>
      </c>
      <c r="M28" s="64">
        <f t="shared" si="2"/>
        <v>0</v>
      </c>
      <c r="N28" s="277">
        <f t="shared" si="3"/>
        <v>1</v>
      </c>
      <c r="O28" s="91">
        <f t="shared" si="4"/>
        <v>0</v>
      </c>
      <c r="P28" s="92"/>
      <c r="Q28" s="106" t="str">
        <f t="shared" si="5"/>
        <v/>
      </c>
      <c r="R28" s="122"/>
      <c r="S28" s="105">
        <f t="shared" si="6"/>
        <v>0</v>
      </c>
      <c r="T28" s="63">
        <f t="shared" si="7"/>
        <v>0</v>
      </c>
      <c r="U28" s="90">
        <f t="shared" si="8"/>
        <v>1</v>
      </c>
      <c r="V28" s="111">
        <f t="shared" si="12"/>
        <v>0</v>
      </c>
      <c r="W28" s="92"/>
      <c r="X28" s="106" t="str">
        <f t="shared" si="9"/>
        <v/>
      </c>
      <c r="Y28" s="126"/>
    </row>
    <row r="29" spans="1:25" s="87" customFormat="1" ht="24" customHeight="1" x14ac:dyDescent="0.2">
      <c r="A29" s="310">
        <v>27</v>
      </c>
      <c r="B29" s="304"/>
      <c r="C29" s="312"/>
      <c r="D29" s="311"/>
      <c r="E29" s="312"/>
      <c r="F29" s="306"/>
      <c r="G29" s="364">
        <f t="shared" si="10"/>
        <v>0</v>
      </c>
      <c r="H29" s="307"/>
      <c r="I29" s="308">
        <f t="shared" si="0"/>
        <v>0</v>
      </c>
      <c r="J29" s="306"/>
      <c r="K29" s="308">
        <f t="shared" si="1"/>
        <v>0</v>
      </c>
      <c r="L29" s="157">
        <f t="shared" si="11"/>
        <v>0</v>
      </c>
      <c r="M29" s="64">
        <f t="shared" si="2"/>
        <v>0</v>
      </c>
      <c r="N29" s="277">
        <f t="shared" si="3"/>
        <v>1</v>
      </c>
      <c r="O29" s="91">
        <f t="shared" si="4"/>
        <v>0</v>
      </c>
      <c r="P29" s="92"/>
      <c r="Q29" s="106" t="str">
        <f t="shared" si="5"/>
        <v/>
      </c>
      <c r="R29" s="122"/>
      <c r="S29" s="105">
        <f t="shared" si="6"/>
        <v>0</v>
      </c>
      <c r="T29" s="63">
        <f t="shared" si="7"/>
        <v>0</v>
      </c>
      <c r="U29" s="90">
        <f t="shared" si="8"/>
        <v>1</v>
      </c>
      <c r="V29" s="111">
        <f t="shared" si="12"/>
        <v>0</v>
      </c>
      <c r="W29" s="92"/>
      <c r="X29" s="106" t="str">
        <f t="shared" si="9"/>
        <v/>
      </c>
      <c r="Y29" s="126"/>
    </row>
    <row r="30" spans="1:25" s="87" customFormat="1" ht="24" customHeight="1" x14ac:dyDescent="0.2">
      <c r="A30" s="310">
        <v>28</v>
      </c>
      <c r="B30" s="304"/>
      <c r="C30" s="312"/>
      <c r="D30" s="311"/>
      <c r="E30" s="312"/>
      <c r="F30" s="306"/>
      <c r="G30" s="364">
        <f t="shared" si="10"/>
        <v>0</v>
      </c>
      <c r="H30" s="307"/>
      <c r="I30" s="308">
        <f t="shared" si="0"/>
        <v>0</v>
      </c>
      <c r="J30" s="306"/>
      <c r="K30" s="308">
        <f t="shared" si="1"/>
        <v>0</v>
      </c>
      <c r="L30" s="157">
        <f t="shared" si="11"/>
        <v>0</v>
      </c>
      <c r="M30" s="64">
        <f t="shared" si="2"/>
        <v>0</v>
      </c>
      <c r="N30" s="277">
        <f t="shared" si="3"/>
        <v>1</v>
      </c>
      <c r="O30" s="91">
        <f t="shared" si="4"/>
        <v>0</v>
      </c>
      <c r="P30" s="92"/>
      <c r="Q30" s="106" t="str">
        <f t="shared" si="5"/>
        <v/>
      </c>
      <c r="R30" s="122"/>
      <c r="S30" s="105">
        <f t="shared" si="6"/>
        <v>0</v>
      </c>
      <c r="T30" s="63">
        <f t="shared" si="7"/>
        <v>0</v>
      </c>
      <c r="U30" s="90">
        <f t="shared" si="8"/>
        <v>1</v>
      </c>
      <c r="V30" s="111">
        <f t="shared" si="12"/>
        <v>0</v>
      </c>
      <c r="W30" s="92"/>
      <c r="X30" s="106" t="str">
        <f t="shared" si="9"/>
        <v/>
      </c>
      <c r="Y30" s="126"/>
    </row>
    <row r="31" spans="1:25" s="87" customFormat="1" ht="24" customHeight="1" x14ac:dyDescent="0.2">
      <c r="A31" s="310">
        <v>29</v>
      </c>
      <c r="B31" s="304"/>
      <c r="C31" s="312"/>
      <c r="D31" s="311"/>
      <c r="E31" s="312"/>
      <c r="F31" s="306"/>
      <c r="G31" s="364">
        <f t="shared" si="10"/>
        <v>0</v>
      </c>
      <c r="H31" s="307"/>
      <c r="I31" s="308">
        <f t="shared" si="0"/>
        <v>0</v>
      </c>
      <c r="J31" s="306"/>
      <c r="K31" s="308">
        <f t="shared" si="1"/>
        <v>0</v>
      </c>
      <c r="L31" s="157">
        <f t="shared" si="11"/>
        <v>0</v>
      </c>
      <c r="M31" s="64">
        <f t="shared" si="2"/>
        <v>0</v>
      </c>
      <c r="N31" s="277">
        <f t="shared" si="3"/>
        <v>1</v>
      </c>
      <c r="O31" s="91">
        <f t="shared" si="4"/>
        <v>0</v>
      </c>
      <c r="P31" s="92"/>
      <c r="Q31" s="106" t="str">
        <f t="shared" si="5"/>
        <v/>
      </c>
      <c r="R31" s="122"/>
      <c r="S31" s="105">
        <f t="shared" si="6"/>
        <v>0</v>
      </c>
      <c r="T31" s="63">
        <f t="shared" si="7"/>
        <v>0</v>
      </c>
      <c r="U31" s="90">
        <f t="shared" si="8"/>
        <v>1</v>
      </c>
      <c r="V31" s="111">
        <f t="shared" si="12"/>
        <v>0</v>
      </c>
      <c r="W31" s="92"/>
      <c r="X31" s="106" t="str">
        <f t="shared" si="9"/>
        <v/>
      </c>
      <c r="Y31" s="126"/>
    </row>
    <row r="32" spans="1:25" s="87" customFormat="1" ht="24" customHeight="1" x14ac:dyDescent="0.2">
      <c r="A32" s="310">
        <v>30</v>
      </c>
      <c r="B32" s="304"/>
      <c r="C32" s="312"/>
      <c r="D32" s="311"/>
      <c r="E32" s="312"/>
      <c r="F32" s="306"/>
      <c r="G32" s="364">
        <f t="shared" si="10"/>
        <v>0</v>
      </c>
      <c r="H32" s="307"/>
      <c r="I32" s="308">
        <f t="shared" si="0"/>
        <v>0</v>
      </c>
      <c r="J32" s="306"/>
      <c r="K32" s="308">
        <f t="shared" si="1"/>
        <v>0</v>
      </c>
      <c r="L32" s="157">
        <f t="shared" si="11"/>
        <v>0</v>
      </c>
      <c r="M32" s="64">
        <f t="shared" si="2"/>
        <v>0</v>
      </c>
      <c r="N32" s="277">
        <f t="shared" si="3"/>
        <v>1</v>
      </c>
      <c r="O32" s="91">
        <f t="shared" si="4"/>
        <v>0</v>
      </c>
      <c r="P32" s="92"/>
      <c r="Q32" s="106" t="str">
        <f t="shared" si="5"/>
        <v/>
      </c>
      <c r="R32" s="122"/>
      <c r="S32" s="105">
        <f t="shared" si="6"/>
        <v>0</v>
      </c>
      <c r="T32" s="63">
        <f t="shared" si="7"/>
        <v>0</v>
      </c>
      <c r="U32" s="90">
        <f t="shared" si="8"/>
        <v>1</v>
      </c>
      <c r="V32" s="111">
        <f t="shared" si="12"/>
        <v>0</v>
      </c>
      <c r="W32" s="92"/>
      <c r="X32" s="106" t="str">
        <f t="shared" si="9"/>
        <v/>
      </c>
      <c r="Y32" s="126"/>
    </row>
    <row r="33" spans="1:25" s="87" customFormat="1" ht="24" customHeight="1" x14ac:dyDescent="0.2">
      <c r="A33" s="310">
        <v>31</v>
      </c>
      <c r="B33" s="304"/>
      <c r="C33" s="312"/>
      <c r="D33" s="311"/>
      <c r="E33" s="312"/>
      <c r="F33" s="306"/>
      <c r="G33" s="364">
        <f t="shared" si="10"/>
        <v>0</v>
      </c>
      <c r="H33" s="307"/>
      <c r="I33" s="308">
        <f t="shared" si="0"/>
        <v>0</v>
      </c>
      <c r="J33" s="306"/>
      <c r="K33" s="308">
        <f t="shared" si="1"/>
        <v>0</v>
      </c>
      <c r="L33" s="157">
        <f t="shared" si="11"/>
        <v>0</v>
      </c>
      <c r="M33" s="64">
        <f t="shared" si="2"/>
        <v>0</v>
      </c>
      <c r="N33" s="277">
        <f t="shared" si="3"/>
        <v>1</v>
      </c>
      <c r="O33" s="91">
        <f t="shared" si="4"/>
        <v>0</v>
      </c>
      <c r="P33" s="92"/>
      <c r="Q33" s="106" t="str">
        <f t="shared" si="5"/>
        <v/>
      </c>
      <c r="R33" s="122"/>
      <c r="S33" s="105">
        <f t="shared" si="6"/>
        <v>0</v>
      </c>
      <c r="T33" s="63">
        <f t="shared" si="7"/>
        <v>0</v>
      </c>
      <c r="U33" s="90">
        <f t="shared" si="8"/>
        <v>1</v>
      </c>
      <c r="V33" s="111">
        <f t="shared" si="12"/>
        <v>0</v>
      </c>
      <c r="W33" s="92"/>
      <c r="X33" s="106" t="str">
        <f t="shared" si="9"/>
        <v/>
      </c>
      <c r="Y33" s="126"/>
    </row>
    <row r="34" spans="1:25" s="87" customFormat="1" ht="24" customHeight="1" x14ac:dyDescent="0.2">
      <c r="A34" s="310">
        <v>32</v>
      </c>
      <c r="B34" s="304"/>
      <c r="C34" s="312"/>
      <c r="D34" s="311"/>
      <c r="E34" s="312"/>
      <c r="F34" s="306"/>
      <c r="G34" s="364">
        <f t="shared" si="10"/>
        <v>0</v>
      </c>
      <c r="H34" s="307"/>
      <c r="I34" s="308">
        <f t="shared" si="0"/>
        <v>0</v>
      </c>
      <c r="J34" s="306"/>
      <c r="K34" s="308">
        <f t="shared" si="1"/>
        <v>0</v>
      </c>
      <c r="L34" s="157">
        <f t="shared" si="11"/>
        <v>0</v>
      </c>
      <c r="M34" s="64">
        <f t="shared" si="2"/>
        <v>0</v>
      </c>
      <c r="N34" s="277">
        <f t="shared" si="3"/>
        <v>1</v>
      </c>
      <c r="O34" s="91">
        <f t="shared" si="4"/>
        <v>0</v>
      </c>
      <c r="P34" s="92"/>
      <c r="Q34" s="106" t="str">
        <f t="shared" si="5"/>
        <v/>
      </c>
      <c r="R34" s="122"/>
      <c r="S34" s="105">
        <f t="shared" si="6"/>
        <v>0</v>
      </c>
      <c r="T34" s="63">
        <f t="shared" si="7"/>
        <v>0</v>
      </c>
      <c r="U34" s="90">
        <f t="shared" si="8"/>
        <v>1</v>
      </c>
      <c r="V34" s="111">
        <f t="shared" si="12"/>
        <v>0</v>
      </c>
      <c r="W34" s="92"/>
      <c r="X34" s="106" t="str">
        <f t="shared" si="9"/>
        <v/>
      </c>
      <c r="Y34" s="126"/>
    </row>
    <row r="35" spans="1:25" s="87" customFormat="1" ht="24" customHeight="1" x14ac:dyDescent="0.2">
      <c r="A35" s="310">
        <v>33</v>
      </c>
      <c r="B35" s="304"/>
      <c r="C35" s="312"/>
      <c r="D35" s="311"/>
      <c r="E35" s="312"/>
      <c r="F35" s="306"/>
      <c r="G35" s="364">
        <f t="shared" si="10"/>
        <v>0</v>
      </c>
      <c r="H35" s="307"/>
      <c r="I35" s="308">
        <f t="shared" si="0"/>
        <v>0</v>
      </c>
      <c r="J35" s="306"/>
      <c r="K35" s="308">
        <f t="shared" si="1"/>
        <v>0</v>
      </c>
      <c r="L35" s="157">
        <f t="shared" si="11"/>
        <v>0</v>
      </c>
      <c r="M35" s="64">
        <f t="shared" si="2"/>
        <v>0</v>
      </c>
      <c r="N35" s="277">
        <f t="shared" si="3"/>
        <v>1</v>
      </c>
      <c r="O35" s="91">
        <f t="shared" si="4"/>
        <v>0</v>
      </c>
      <c r="P35" s="92"/>
      <c r="Q35" s="106" t="str">
        <f t="shared" si="5"/>
        <v/>
      </c>
      <c r="R35" s="122"/>
      <c r="S35" s="105">
        <f t="shared" si="6"/>
        <v>0</v>
      </c>
      <c r="T35" s="63">
        <f t="shared" si="7"/>
        <v>0</v>
      </c>
      <c r="U35" s="90">
        <f t="shared" si="8"/>
        <v>1</v>
      </c>
      <c r="V35" s="111">
        <f t="shared" si="12"/>
        <v>0</v>
      </c>
      <c r="W35" s="92"/>
      <c r="X35" s="106" t="str">
        <f t="shared" si="9"/>
        <v/>
      </c>
      <c r="Y35" s="126"/>
    </row>
    <row r="36" spans="1:25" s="87" customFormat="1" ht="24" customHeight="1" x14ac:dyDescent="0.2">
      <c r="A36" s="310">
        <v>34</v>
      </c>
      <c r="B36" s="304"/>
      <c r="C36" s="312"/>
      <c r="D36" s="311"/>
      <c r="E36" s="312"/>
      <c r="F36" s="306"/>
      <c r="G36" s="364">
        <f t="shared" si="10"/>
        <v>0</v>
      </c>
      <c r="H36" s="307"/>
      <c r="I36" s="308">
        <f t="shared" si="0"/>
        <v>0</v>
      </c>
      <c r="J36" s="306"/>
      <c r="K36" s="308">
        <f t="shared" si="1"/>
        <v>0</v>
      </c>
      <c r="L36" s="157">
        <f t="shared" si="11"/>
        <v>0</v>
      </c>
      <c r="M36" s="64">
        <f t="shared" si="2"/>
        <v>0</v>
      </c>
      <c r="N36" s="277">
        <f t="shared" si="3"/>
        <v>1</v>
      </c>
      <c r="O36" s="91">
        <f t="shared" si="4"/>
        <v>0</v>
      </c>
      <c r="P36" s="92"/>
      <c r="Q36" s="106" t="str">
        <f t="shared" si="5"/>
        <v/>
      </c>
      <c r="R36" s="122"/>
      <c r="S36" s="105">
        <f t="shared" si="6"/>
        <v>0</v>
      </c>
      <c r="T36" s="63">
        <f t="shared" si="7"/>
        <v>0</v>
      </c>
      <c r="U36" s="90">
        <f t="shared" si="8"/>
        <v>1</v>
      </c>
      <c r="V36" s="111">
        <f t="shared" si="12"/>
        <v>0</v>
      </c>
      <c r="W36" s="92"/>
      <c r="X36" s="106" t="str">
        <f t="shared" si="9"/>
        <v/>
      </c>
      <c r="Y36" s="126"/>
    </row>
    <row r="37" spans="1:25" s="87" customFormat="1" ht="24" customHeight="1" x14ac:dyDescent="0.2">
      <c r="A37" s="310">
        <v>35</v>
      </c>
      <c r="B37" s="304"/>
      <c r="C37" s="312"/>
      <c r="D37" s="311"/>
      <c r="E37" s="312"/>
      <c r="F37" s="306"/>
      <c r="G37" s="364">
        <f t="shared" si="10"/>
        <v>0</v>
      </c>
      <c r="H37" s="307"/>
      <c r="I37" s="308">
        <f t="shared" si="0"/>
        <v>0</v>
      </c>
      <c r="J37" s="306"/>
      <c r="K37" s="308">
        <f t="shared" si="1"/>
        <v>0</v>
      </c>
      <c r="L37" s="157">
        <f t="shared" si="11"/>
        <v>0</v>
      </c>
      <c r="M37" s="64">
        <f t="shared" si="2"/>
        <v>0</v>
      </c>
      <c r="N37" s="277">
        <f t="shared" si="3"/>
        <v>1</v>
      </c>
      <c r="O37" s="91">
        <f t="shared" si="4"/>
        <v>0</v>
      </c>
      <c r="P37" s="92"/>
      <c r="Q37" s="106" t="str">
        <f t="shared" si="5"/>
        <v/>
      </c>
      <c r="R37" s="122"/>
      <c r="S37" s="105">
        <f t="shared" si="6"/>
        <v>0</v>
      </c>
      <c r="T37" s="63">
        <f t="shared" si="7"/>
        <v>0</v>
      </c>
      <c r="U37" s="90">
        <f t="shared" si="8"/>
        <v>1</v>
      </c>
      <c r="V37" s="111">
        <f t="shared" si="12"/>
        <v>0</v>
      </c>
      <c r="W37" s="92"/>
      <c r="X37" s="106" t="str">
        <f t="shared" si="9"/>
        <v/>
      </c>
      <c r="Y37" s="126"/>
    </row>
    <row r="38" spans="1:25" s="87" customFormat="1" ht="24" customHeight="1" x14ac:dyDescent="0.2">
      <c r="A38" s="310">
        <v>36</v>
      </c>
      <c r="B38" s="304"/>
      <c r="C38" s="312"/>
      <c r="D38" s="311"/>
      <c r="E38" s="312"/>
      <c r="F38" s="306"/>
      <c r="G38" s="364">
        <f t="shared" si="10"/>
        <v>0</v>
      </c>
      <c r="H38" s="307"/>
      <c r="I38" s="308">
        <f t="shared" si="0"/>
        <v>0</v>
      </c>
      <c r="J38" s="306"/>
      <c r="K38" s="308">
        <f t="shared" si="1"/>
        <v>0</v>
      </c>
      <c r="L38" s="157">
        <f t="shared" si="11"/>
        <v>0</v>
      </c>
      <c r="M38" s="64">
        <f t="shared" si="2"/>
        <v>0</v>
      </c>
      <c r="N38" s="277">
        <f t="shared" si="3"/>
        <v>1</v>
      </c>
      <c r="O38" s="91">
        <f t="shared" si="4"/>
        <v>0</v>
      </c>
      <c r="P38" s="92"/>
      <c r="Q38" s="106" t="str">
        <f t="shared" si="5"/>
        <v/>
      </c>
      <c r="R38" s="122"/>
      <c r="S38" s="105">
        <f t="shared" si="6"/>
        <v>0</v>
      </c>
      <c r="T38" s="63">
        <f t="shared" si="7"/>
        <v>0</v>
      </c>
      <c r="U38" s="90">
        <f t="shared" si="8"/>
        <v>1</v>
      </c>
      <c r="V38" s="111">
        <f t="shared" si="12"/>
        <v>0</v>
      </c>
      <c r="W38" s="92"/>
      <c r="X38" s="106" t="str">
        <f t="shared" si="9"/>
        <v/>
      </c>
      <c r="Y38" s="126"/>
    </row>
    <row r="39" spans="1:25" s="87" customFormat="1" ht="24" customHeight="1" x14ac:dyDescent="0.2">
      <c r="A39" s="310">
        <v>37</v>
      </c>
      <c r="B39" s="304"/>
      <c r="C39" s="312"/>
      <c r="D39" s="311"/>
      <c r="E39" s="312"/>
      <c r="F39" s="306"/>
      <c r="G39" s="364">
        <f t="shared" si="10"/>
        <v>0</v>
      </c>
      <c r="H39" s="307"/>
      <c r="I39" s="308">
        <f t="shared" si="0"/>
        <v>0</v>
      </c>
      <c r="J39" s="306"/>
      <c r="K39" s="308">
        <f t="shared" si="1"/>
        <v>0</v>
      </c>
      <c r="L39" s="157">
        <f t="shared" si="11"/>
        <v>0</v>
      </c>
      <c r="M39" s="64">
        <f t="shared" si="2"/>
        <v>0</v>
      </c>
      <c r="N39" s="277">
        <f t="shared" si="3"/>
        <v>1</v>
      </c>
      <c r="O39" s="91">
        <f t="shared" si="4"/>
        <v>0</v>
      </c>
      <c r="P39" s="92"/>
      <c r="Q39" s="106" t="str">
        <f t="shared" si="5"/>
        <v/>
      </c>
      <c r="R39" s="122"/>
      <c r="S39" s="105">
        <f t="shared" si="6"/>
        <v>0</v>
      </c>
      <c r="T39" s="63">
        <f t="shared" si="7"/>
        <v>0</v>
      </c>
      <c r="U39" s="90">
        <f t="shared" si="8"/>
        <v>1</v>
      </c>
      <c r="V39" s="111">
        <f t="shared" si="12"/>
        <v>0</v>
      </c>
      <c r="W39" s="92"/>
      <c r="X39" s="106" t="str">
        <f t="shared" si="9"/>
        <v/>
      </c>
      <c r="Y39" s="126"/>
    </row>
    <row r="40" spans="1:25" s="87" customFormat="1" ht="24" customHeight="1" x14ac:dyDescent="0.2">
      <c r="A40" s="310">
        <v>38</v>
      </c>
      <c r="B40" s="304"/>
      <c r="C40" s="312"/>
      <c r="D40" s="311"/>
      <c r="E40" s="312"/>
      <c r="F40" s="306"/>
      <c r="G40" s="364">
        <f t="shared" si="10"/>
        <v>0</v>
      </c>
      <c r="H40" s="307"/>
      <c r="I40" s="308">
        <f t="shared" si="0"/>
        <v>0</v>
      </c>
      <c r="J40" s="306"/>
      <c r="K40" s="308">
        <f t="shared" si="1"/>
        <v>0</v>
      </c>
      <c r="L40" s="157">
        <f t="shared" si="11"/>
        <v>0</v>
      </c>
      <c r="M40" s="64">
        <f t="shared" si="2"/>
        <v>0</v>
      </c>
      <c r="N40" s="277">
        <f t="shared" si="3"/>
        <v>1</v>
      </c>
      <c r="O40" s="91">
        <f t="shared" si="4"/>
        <v>0</v>
      </c>
      <c r="P40" s="92"/>
      <c r="Q40" s="106" t="str">
        <f t="shared" si="5"/>
        <v/>
      </c>
      <c r="R40" s="122"/>
      <c r="S40" s="105">
        <f t="shared" si="6"/>
        <v>0</v>
      </c>
      <c r="T40" s="63">
        <f t="shared" si="7"/>
        <v>0</v>
      </c>
      <c r="U40" s="90">
        <f t="shared" si="8"/>
        <v>1</v>
      </c>
      <c r="V40" s="111">
        <f t="shared" si="12"/>
        <v>0</v>
      </c>
      <c r="W40" s="92"/>
      <c r="X40" s="106" t="str">
        <f t="shared" si="9"/>
        <v/>
      </c>
      <c r="Y40" s="126"/>
    </row>
    <row r="41" spans="1:25" s="87" customFormat="1" ht="24" customHeight="1" x14ac:dyDescent="0.2">
      <c r="A41" s="310">
        <v>39</v>
      </c>
      <c r="B41" s="304"/>
      <c r="C41" s="312"/>
      <c r="D41" s="311"/>
      <c r="E41" s="312"/>
      <c r="F41" s="306"/>
      <c r="G41" s="364">
        <f t="shared" si="10"/>
        <v>0</v>
      </c>
      <c r="H41" s="307"/>
      <c r="I41" s="308">
        <f t="shared" si="0"/>
        <v>0</v>
      </c>
      <c r="J41" s="306"/>
      <c r="K41" s="308">
        <f t="shared" si="1"/>
        <v>0</v>
      </c>
      <c r="L41" s="157">
        <f t="shared" si="11"/>
        <v>0</v>
      </c>
      <c r="M41" s="64">
        <f t="shared" si="2"/>
        <v>0</v>
      </c>
      <c r="N41" s="277">
        <f t="shared" si="3"/>
        <v>1</v>
      </c>
      <c r="O41" s="91">
        <f t="shared" si="4"/>
        <v>0</v>
      </c>
      <c r="P41" s="92"/>
      <c r="Q41" s="106" t="str">
        <f t="shared" si="5"/>
        <v/>
      </c>
      <c r="R41" s="122"/>
      <c r="S41" s="105">
        <f t="shared" si="6"/>
        <v>0</v>
      </c>
      <c r="T41" s="63">
        <f t="shared" si="7"/>
        <v>0</v>
      </c>
      <c r="U41" s="90">
        <f t="shared" si="8"/>
        <v>1</v>
      </c>
      <c r="V41" s="111">
        <f t="shared" si="12"/>
        <v>0</v>
      </c>
      <c r="W41" s="92"/>
      <c r="X41" s="106" t="str">
        <f t="shared" si="9"/>
        <v/>
      </c>
      <c r="Y41" s="126"/>
    </row>
    <row r="42" spans="1:25" s="87" customFormat="1" ht="24" customHeight="1" x14ac:dyDescent="0.2">
      <c r="A42" s="310">
        <v>40</v>
      </c>
      <c r="B42" s="304"/>
      <c r="C42" s="312"/>
      <c r="D42" s="311"/>
      <c r="E42" s="312"/>
      <c r="F42" s="306"/>
      <c r="G42" s="364">
        <f t="shared" si="10"/>
        <v>0</v>
      </c>
      <c r="H42" s="307"/>
      <c r="I42" s="308">
        <f t="shared" si="0"/>
        <v>0</v>
      </c>
      <c r="J42" s="306"/>
      <c r="K42" s="308">
        <f t="shared" si="1"/>
        <v>0</v>
      </c>
      <c r="L42" s="157">
        <f t="shared" si="11"/>
        <v>0</v>
      </c>
      <c r="M42" s="64">
        <f t="shared" si="2"/>
        <v>0</v>
      </c>
      <c r="N42" s="277">
        <f t="shared" si="3"/>
        <v>1</v>
      </c>
      <c r="O42" s="91">
        <f t="shared" si="4"/>
        <v>0</v>
      </c>
      <c r="P42" s="92"/>
      <c r="Q42" s="106" t="str">
        <f t="shared" si="5"/>
        <v/>
      </c>
      <c r="R42" s="122"/>
      <c r="S42" s="105">
        <f t="shared" si="6"/>
        <v>0</v>
      </c>
      <c r="T42" s="63">
        <f t="shared" si="7"/>
        <v>0</v>
      </c>
      <c r="U42" s="90">
        <f t="shared" si="8"/>
        <v>1</v>
      </c>
      <c r="V42" s="111">
        <f t="shared" si="12"/>
        <v>0</v>
      </c>
      <c r="W42" s="92"/>
      <c r="X42" s="106" t="str">
        <f t="shared" si="9"/>
        <v/>
      </c>
      <c r="Y42" s="126"/>
    </row>
    <row r="43" spans="1:25" s="87" customFormat="1" ht="24" customHeight="1" thickBot="1" x14ac:dyDescent="0.25">
      <c r="A43" s="463"/>
      <c r="B43" s="464" t="s">
        <v>4</v>
      </c>
      <c r="C43" s="465"/>
      <c r="D43" s="465"/>
      <c r="E43" s="465"/>
      <c r="F43" s="465"/>
      <c r="G43" s="465"/>
      <c r="H43" s="465"/>
      <c r="I43" s="466">
        <f>SUM(I3:I42)</f>
        <v>0</v>
      </c>
      <c r="J43" s="466">
        <f>SUM(J3:J42)</f>
        <v>0</v>
      </c>
      <c r="K43" s="466">
        <f>SUM(K3:K42)</f>
        <v>0</v>
      </c>
      <c r="L43" s="158"/>
      <c r="M43" s="107"/>
      <c r="N43" s="107"/>
      <c r="O43" s="107">
        <f>SUM(O3:O42)</f>
        <v>0</v>
      </c>
      <c r="P43" s="108"/>
      <c r="Q43" s="109"/>
      <c r="R43" s="123"/>
      <c r="S43" s="113"/>
      <c r="T43" s="112"/>
      <c r="U43" s="112"/>
      <c r="V43" s="112">
        <f>SUM(V3:V42)</f>
        <v>0</v>
      </c>
      <c r="W43" s="114"/>
      <c r="X43" s="115"/>
      <c r="Y43" s="127"/>
    </row>
    <row r="44" spans="1:25" x14ac:dyDescent="0.2">
      <c r="D44" s="352">
        <f>COUNTIF(D3:D42,"=פטנט")</f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">
      <c r="A45" s="352" t="s">
        <v>20</v>
      </c>
      <c r="H45" s="15"/>
      <c r="I45" s="15"/>
      <c r="J45" s="15"/>
      <c r="K45" s="15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15"/>
    </row>
    <row r="46" spans="1:25" x14ac:dyDescent="0.2">
      <c r="A46" s="352" t="s">
        <v>180</v>
      </c>
      <c r="H46" s="15"/>
      <c r="I46" s="15"/>
      <c r="J46" s="15"/>
      <c r="K46" s="15"/>
      <c r="L46" s="15"/>
      <c r="M46" s="15"/>
      <c r="N46" s="15"/>
      <c r="O46" s="15"/>
      <c r="P46" s="15"/>
      <c r="Q46" s="40"/>
      <c r="R46" s="39"/>
      <c r="S46" s="15"/>
      <c r="T46" s="15"/>
      <c r="U46" s="15"/>
      <c r="V46" s="15"/>
      <c r="W46" s="15"/>
      <c r="X46" s="40"/>
      <c r="Y46" s="15"/>
    </row>
    <row r="47" spans="1:25" x14ac:dyDescent="0.2">
      <c r="A47" s="352" t="s">
        <v>242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9"/>
      <c r="S47" s="15"/>
      <c r="T47" s="15"/>
      <c r="U47" s="15"/>
      <c r="V47" s="15"/>
      <c r="W47" s="15"/>
      <c r="X47" s="15"/>
      <c r="Y47" s="15"/>
    </row>
    <row r="48" spans="1:25" ht="12.75" customHeight="1" x14ac:dyDescent="0.2">
      <c r="A48" s="604" t="s">
        <v>99</v>
      </c>
      <c r="B48" s="604"/>
      <c r="H48" s="15"/>
      <c r="I48" s="15"/>
      <c r="J48" s="15"/>
      <c r="K48" s="15"/>
      <c r="L48" s="15"/>
      <c r="M48" s="15"/>
      <c r="N48" s="15"/>
      <c r="O48" s="15"/>
      <c r="P48" s="604" t="s">
        <v>97</v>
      </c>
      <c r="Q48" s="604"/>
      <c r="R48" s="15"/>
      <c r="S48" s="15"/>
      <c r="T48" s="15"/>
      <c r="U48" s="15"/>
      <c r="V48" s="15"/>
      <c r="W48" s="604" t="s">
        <v>97</v>
      </c>
      <c r="X48" s="604"/>
      <c r="Y48" s="15"/>
    </row>
    <row r="49" spans="1:25" ht="25.5" customHeight="1" x14ac:dyDescent="0.2">
      <c r="A49" s="83" t="s">
        <v>55</v>
      </c>
      <c r="B49" s="57" t="s">
        <v>13</v>
      </c>
      <c r="H49" s="15"/>
      <c r="I49" s="15"/>
      <c r="J49" s="15">
        <v>5</v>
      </c>
      <c r="K49" s="15"/>
      <c r="L49" s="15"/>
      <c r="M49" s="15"/>
      <c r="N49" s="15"/>
      <c r="O49" s="15"/>
      <c r="P49" s="56" t="s">
        <v>67</v>
      </c>
      <c r="Q49" s="57" t="s">
        <v>68</v>
      </c>
      <c r="R49" s="39"/>
      <c r="S49" s="15"/>
      <c r="T49" s="15"/>
      <c r="U49" s="15"/>
      <c r="V49" s="15"/>
      <c r="W49" s="56" t="s">
        <v>67</v>
      </c>
      <c r="X49" s="57" t="s">
        <v>68</v>
      </c>
      <c r="Y49" s="15"/>
    </row>
    <row r="50" spans="1:25" ht="27" customHeight="1" x14ac:dyDescent="0.2">
      <c r="A50" s="58">
        <v>1</v>
      </c>
      <c r="B50" s="59" t="s">
        <v>56</v>
      </c>
      <c r="H50" s="15"/>
      <c r="I50" s="15"/>
      <c r="J50" s="15"/>
      <c r="K50" s="15"/>
      <c r="L50" s="15"/>
      <c r="M50" s="15"/>
      <c r="N50" s="15"/>
      <c r="O50" s="15"/>
      <c r="P50" s="58">
        <v>1</v>
      </c>
      <c r="Q50" s="84" t="s">
        <v>65</v>
      </c>
      <c r="R50" s="39"/>
      <c r="S50" s="15"/>
      <c r="T50" s="15"/>
      <c r="U50" s="15"/>
      <c r="V50" s="15"/>
      <c r="W50" s="58">
        <v>1</v>
      </c>
      <c r="X50" s="84" t="s">
        <v>65</v>
      </c>
      <c r="Y50" s="15"/>
    </row>
    <row r="51" spans="1:25" ht="27" customHeight="1" x14ac:dyDescent="0.2">
      <c r="A51" s="58">
        <v>2</v>
      </c>
      <c r="B51" s="58" t="s">
        <v>57</v>
      </c>
      <c r="H51" s="15"/>
      <c r="I51" s="15"/>
      <c r="J51" s="15"/>
      <c r="K51" s="15"/>
      <c r="L51" s="15"/>
      <c r="M51" s="15"/>
      <c r="N51" s="15"/>
      <c r="O51" s="15"/>
      <c r="P51" s="58">
        <v>2</v>
      </c>
      <c r="Q51" s="84" t="s">
        <v>64</v>
      </c>
      <c r="R51" s="39"/>
      <c r="S51" s="15"/>
      <c r="T51" s="15"/>
      <c r="U51" s="15"/>
      <c r="V51" s="15"/>
      <c r="W51" s="58">
        <v>2</v>
      </c>
      <c r="X51" s="84" t="s">
        <v>64</v>
      </c>
      <c r="Y51" s="15"/>
    </row>
    <row r="52" spans="1:25" ht="27" customHeight="1" x14ac:dyDescent="0.2">
      <c r="A52" s="58">
        <v>3</v>
      </c>
      <c r="B52" s="59" t="s">
        <v>58</v>
      </c>
      <c r="H52" s="15"/>
      <c r="I52" s="15"/>
      <c r="J52" s="15"/>
      <c r="K52" s="15"/>
      <c r="L52" s="15"/>
      <c r="M52" s="15"/>
      <c r="N52" s="15"/>
      <c r="O52" s="15"/>
      <c r="P52" s="58">
        <v>3</v>
      </c>
      <c r="Q52" s="84" t="s">
        <v>63</v>
      </c>
      <c r="R52" s="39"/>
      <c r="S52" s="15"/>
      <c r="T52" s="15"/>
      <c r="U52" s="15"/>
      <c r="V52" s="15"/>
      <c r="W52" s="58">
        <v>3</v>
      </c>
      <c r="X52" s="84" t="s">
        <v>63</v>
      </c>
      <c r="Y52" s="15"/>
    </row>
    <row r="53" spans="1:25" ht="27" customHeight="1" x14ac:dyDescent="0.2">
      <c r="A53" s="58">
        <v>4</v>
      </c>
      <c r="B53" s="59" t="s">
        <v>59</v>
      </c>
      <c r="H53" s="15"/>
      <c r="I53" s="15"/>
      <c r="J53" s="15"/>
      <c r="K53" s="15"/>
      <c r="L53" s="15"/>
      <c r="M53" s="15"/>
      <c r="N53" s="15"/>
      <c r="O53" s="15"/>
      <c r="P53" s="58">
        <v>4</v>
      </c>
      <c r="Q53" s="84" t="s">
        <v>66</v>
      </c>
      <c r="R53" s="39"/>
      <c r="S53" s="15"/>
      <c r="T53" s="15"/>
      <c r="U53" s="15"/>
      <c r="V53" s="15"/>
      <c r="W53" s="58">
        <v>4</v>
      </c>
      <c r="X53" s="84" t="s">
        <v>66</v>
      </c>
      <c r="Y53" s="15"/>
    </row>
    <row r="54" spans="1:25" ht="27" customHeight="1" x14ac:dyDescent="0.2">
      <c r="H54" s="15"/>
      <c r="I54" s="15"/>
      <c r="J54" s="15"/>
      <c r="K54" s="15"/>
      <c r="L54" s="15"/>
      <c r="M54" s="15"/>
      <c r="N54" s="15"/>
      <c r="O54" s="15"/>
      <c r="P54" s="58">
        <v>5</v>
      </c>
      <c r="Q54" s="84" t="s">
        <v>101</v>
      </c>
      <c r="R54" s="39"/>
      <c r="S54" s="15"/>
      <c r="T54" s="15"/>
      <c r="U54" s="15"/>
      <c r="V54" s="15"/>
      <c r="W54" s="58">
        <v>5</v>
      </c>
      <c r="X54" s="84" t="s">
        <v>101</v>
      </c>
      <c r="Y54" s="15"/>
    </row>
    <row r="55" spans="1:25" x14ac:dyDescent="0.2">
      <c r="B55" s="444" t="s">
        <v>212</v>
      </c>
      <c r="I55" s="15"/>
      <c r="J55" s="15"/>
      <c r="K55" s="15"/>
      <c r="L55" s="15"/>
      <c r="M55" s="15"/>
      <c r="N55" s="15"/>
      <c r="O55" s="15"/>
      <c r="P55" s="58">
        <v>6</v>
      </c>
      <c r="Q55" s="84" t="s">
        <v>20</v>
      </c>
      <c r="R55" s="39"/>
      <c r="S55" s="15"/>
      <c r="T55" s="15"/>
      <c r="U55" s="15"/>
      <c r="V55" s="15"/>
      <c r="W55" s="58">
        <v>6</v>
      </c>
      <c r="X55" s="84" t="s">
        <v>20</v>
      </c>
      <c r="Y55" s="15"/>
    </row>
    <row r="56" spans="1:25" ht="14.25" x14ac:dyDescent="0.2">
      <c r="B56" s="443" t="s">
        <v>211</v>
      </c>
      <c r="L56" s="27"/>
    </row>
    <row r="57" spans="1:25" x14ac:dyDescent="0.2">
      <c r="L57" s="27"/>
    </row>
    <row r="58" spans="1:25" x14ac:dyDescent="0.2">
      <c r="L58" s="27"/>
    </row>
    <row r="59" spans="1:25" hidden="1" x14ac:dyDescent="0.2">
      <c r="A59" s="27">
        <f>'ראשי-פרטים כלליים וריכוז הוצאות'!C117</f>
        <v>1</v>
      </c>
      <c r="L59" s="27"/>
    </row>
    <row r="60" spans="1:25" hidden="1" x14ac:dyDescent="0.2"/>
    <row r="68" spans="1:1" x14ac:dyDescent="0.2">
      <c r="A68" s="452">
        <f>+'ראשי-פרטים כלליים וריכוז הוצאות'!C117</f>
        <v>1</v>
      </c>
    </row>
    <row r="69" spans="1:1" x14ac:dyDescent="0.2">
      <c r="A69">
        <f>VLOOKUP(+'ראשי-פרטים כלליים וריכוז הוצאות'!C117,'ראשי-פרטים כלליים וריכוז הוצאות'!$F$116:$Q$134,5,0)</f>
        <v>1</v>
      </c>
    </row>
  </sheetData>
  <sheetProtection password="CAD0" sheet="1" objects="1" scenarios="1"/>
  <customSheetViews>
    <customSheetView guid="{0C0A7354-1E68-4AF0-8238-6CB67405E9AA}" showRuler="0">
      <selection activeCell="F9" sqref="F9"/>
      <pageMargins left="0.75" right="0.75" top="1" bottom="1" header="0.5" footer="0.5"/>
      <headerFooter alignWithMargins="0"/>
    </customSheetView>
  </customSheetViews>
  <mergeCells count="10">
    <mergeCell ref="A48:B48"/>
    <mergeCell ref="A1:C1"/>
    <mergeCell ref="O1:P1"/>
    <mergeCell ref="L1:N1"/>
    <mergeCell ref="V1:W1"/>
    <mergeCell ref="P48:Q48"/>
    <mergeCell ref="W48:X48"/>
    <mergeCell ref="S1:U1"/>
    <mergeCell ref="D1:F1"/>
    <mergeCell ref="I1:K1"/>
  </mergeCells>
  <phoneticPr fontId="6" type="noConversion"/>
  <conditionalFormatting sqref="L3:M42">
    <cfRule type="cellIs" dxfId="40" priority="6" stopIfTrue="1" operator="notEqual">
      <formula>F3</formula>
    </cfRule>
  </conditionalFormatting>
  <conditionalFormatting sqref="S3:T42">
    <cfRule type="cellIs" dxfId="39" priority="7" stopIfTrue="1" operator="notEqual">
      <formula>L3</formula>
    </cfRule>
  </conditionalFormatting>
  <conditionalFormatting sqref="O3:O42">
    <cfRule type="cellIs" dxfId="38" priority="8" stopIfTrue="1" operator="notEqual">
      <formula>K3</formula>
    </cfRule>
  </conditionalFormatting>
  <conditionalFormatting sqref="U3:U42 N3:N42">
    <cfRule type="cellIs" dxfId="37" priority="9" stopIfTrue="1" operator="notEqual">
      <formula>1-$Q$1</formula>
    </cfRule>
  </conditionalFormatting>
  <conditionalFormatting sqref="D3:D42">
    <cfRule type="expression" dxfId="36" priority="4">
      <formula>$D$44&gt;5</formula>
    </cfRule>
  </conditionalFormatting>
  <conditionalFormatting sqref="G3:G42">
    <cfRule type="expression" dxfId="35" priority="3" stopIfTrue="1">
      <formula>Z3=1</formula>
    </cfRule>
  </conditionalFormatting>
  <conditionalFormatting sqref="A68:A69">
    <cfRule type="expression" dxfId="34" priority="2" stopIfTrue="1">
      <formula>OR($A$68=1,$A$68=3,$A$68=5,$A$68=6)</formula>
    </cfRule>
  </conditionalFormatting>
  <conditionalFormatting sqref="A62:XFD1048576 A60 I60:XFD61 A1:XFD59">
    <cfRule type="expression" dxfId="33" priority="1">
      <formula>$A$69 = 0</formula>
    </cfRule>
  </conditionalFormatting>
  <dataValidations disablePrompts="1" xWindow="720" yWindow="283"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O3:O42">
      <formula1>L3*M3*N3</formula1>
      <formula2>L3*M3*N3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W3:W42 P3:P42">
      <formula1>$P$50:$P$55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>
      <formula1>$B$50:$B$53</formula1>
    </dataValidation>
    <dataValidation type="whole" operator="greaterThan" allowBlank="1" showInputMessage="1" showErrorMessage="1" sqref="F3:F42">
      <formula1>0</formula1>
    </dataValidation>
    <dataValidation type="list" allowBlank="1" showInputMessage="1" showErrorMessage="1" sqref="D3:D42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>
      <formula1>OR(AND(D3="פטנט",G3=1), AND(D3&lt;&gt;"פטנט",G3&gt;=0))</formula1>
    </dataValidation>
  </dataValidations>
  <printOptions horizontalCentered="1" verticalCentered="1"/>
  <pageMargins left="0.27559055118110237" right="0.23622047244094491" top="0.51181102362204722" bottom="0.55118110236220474" header="0.51181102362204722" footer="0.39370078740157483"/>
  <pageSetup paperSize="9" scale="27" orientation="portrait" horizontalDpi="300" verticalDpi="300" r:id="rId1"/>
  <headerFooter alignWithMargins="0">
    <oddFooter>עמוד &amp;P מתוך &amp;N</oddFooter>
  </headerFooter>
  <ignoredErrors>
    <ignoredError sqref="G5:G42 G4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>
    <tabColor indexed="42"/>
    <pageSetUpPr fitToPage="1"/>
  </sheetPr>
  <dimension ref="A1:X73"/>
  <sheetViews>
    <sheetView showGridLines="0"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6.42578125" style="15" bestFit="1" customWidth="1"/>
    <col min="2" max="3" width="16" style="15" customWidth="1"/>
    <col min="4" max="4" width="10.28515625" style="15" customWidth="1"/>
    <col min="5" max="5" width="11.28515625" style="15" customWidth="1"/>
    <col min="6" max="6" width="10.85546875" style="15" customWidth="1"/>
    <col min="7" max="7" width="11.28515625" style="15" customWidth="1"/>
    <col min="8" max="8" width="12.7109375" style="15" customWidth="1"/>
    <col min="9" max="9" width="12.85546875" style="15" customWidth="1"/>
    <col min="10" max="10" width="13.28515625" style="15" customWidth="1"/>
    <col min="11" max="11" width="13" style="15" hidden="1" customWidth="1" outlineLevel="1"/>
    <col min="12" max="12" width="13.140625" style="15" hidden="1" customWidth="1" outlineLevel="1"/>
    <col min="13" max="13" width="17.140625" style="15" hidden="1" customWidth="1" outlineLevel="1"/>
    <col min="14" max="14" width="19.28515625" style="15" hidden="1" customWidth="1" outlineLevel="1"/>
    <col min="15" max="15" width="14.140625" style="15" hidden="1" customWidth="1" outlineLevel="1"/>
    <col min="16" max="16" width="24.28515625" style="15" hidden="1" customWidth="1" outlineLevel="1"/>
    <col min="17" max="17" width="7.7109375" style="15" customWidth="1" collapsed="1"/>
    <col min="18" max="20" width="9.140625" style="15" hidden="1" customWidth="1" outlineLevel="1"/>
    <col min="21" max="21" width="20.28515625" style="15" hidden="1" customWidth="1" outlineLevel="1"/>
    <col min="22" max="22" width="14.7109375" style="15" hidden="1" customWidth="1" outlineLevel="1"/>
    <col min="23" max="23" width="22" style="15" hidden="1" customWidth="1" outlineLevel="1"/>
    <col min="24" max="24" width="7.85546875" style="15" customWidth="1" collapsed="1"/>
    <col min="25" max="16384" width="9.140625" style="15"/>
  </cols>
  <sheetData>
    <row r="1" spans="1:24" s="66" customFormat="1" ht="25.5" customHeight="1" thickBot="1" x14ac:dyDescent="0.35">
      <c r="A1" s="627" t="s">
        <v>32</v>
      </c>
      <c r="B1" s="628"/>
      <c r="C1" s="284" t="s">
        <v>88</v>
      </c>
      <c r="D1" s="165">
        <f>DATEDIF('ראשי-פרטים כלליים וריכוז הוצאות'!$B$12,'ראשי-פרטים כלליים וריכוז הוצאות'!$C$12+1,"m")</f>
        <v>0</v>
      </c>
      <c r="E1" s="163" t="s">
        <v>25</v>
      </c>
      <c r="F1" s="300">
        <f>'ראשי-פרטים כלליים וריכוז הוצאות'!B12</f>
        <v>0</v>
      </c>
      <c r="G1" s="163" t="s">
        <v>26</v>
      </c>
      <c r="H1" s="300">
        <f>'ראשי-פרטים כלליים וריכוז הוצאות'!C12</f>
        <v>0</v>
      </c>
      <c r="I1" s="164"/>
      <c r="J1" s="287"/>
      <c r="K1" s="630" t="s">
        <v>108</v>
      </c>
      <c r="L1" s="630"/>
      <c r="M1" s="630"/>
      <c r="N1" s="630"/>
      <c r="O1" s="630"/>
      <c r="P1" s="631"/>
      <c r="Q1" s="587" t="s">
        <v>71</v>
      </c>
      <c r="R1" s="632" t="s">
        <v>238</v>
      </c>
      <c r="S1" s="633"/>
      <c r="T1" s="633"/>
      <c r="U1" s="633"/>
      <c r="V1" s="633"/>
      <c r="W1" s="634"/>
      <c r="X1" s="577" t="s">
        <v>215</v>
      </c>
    </row>
    <row r="2" spans="1:24" s="36" customFormat="1" ht="51" customHeight="1" x14ac:dyDescent="0.2">
      <c r="A2" s="161" t="s">
        <v>5</v>
      </c>
      <c r="B2" s="35" t="s">
        <v>78</v>
      </c>
      <c r="C2" s="35" t="s">
        <v>81</v>
      </c>
      <c r="D2" s="161" t="s">
        <v>167</v>
      </c>
      <c r="E2" s="35" t="s">
        <v>42</v>
      </c>
      <c r="F2" s="89" t="s">
        <v>82</v>
      </c>
      <c r="G2" s="162" t="s">
        <v>37</v>
      </c>
      <c r="H2" s="140" t="s">
        <v>79</v>
      </c>
      <c r="I2" s="286" t="s">
        <v>80</v>
      </c>
      <c r="J2" s="288" t="s">
        <v>98</v>
      </c>
      <c r="K2" s="150" t="s">
        <v>150</v>
      </c>
      <c r="L2" s="134" t="s">
        <v>151</v>
      </c>
      <c r="M2" s="68" t="s">
        <v>152</v>
      </c>
      <c r="N2" s="68" t="s">
        <v>153</v>
      </c>
      <c r="O2" s="68" t="s">
        <v>148</v>
      </c>
      <c r="P2" s="116" t="s">
        <v>24</v>
      </c>
      <c r="Q2" s="588"/>
      <c r="R2" s="154" t="s">
        <v>90</v>
      </c>
      <c r="S2" s="135" t="s">
        <v>91</v>
      </c>
      <c r="T2" s="110" t="s">
        <v>89</v>
      </c>
      <c r="U2" s="110" t="s">
        <v>47</v>
      </c>
      <c r="V2" s="110" t="s">
        <v>96</v>
      </c>
      <c r="W2" s="117" t="s">
        <v>24</v>
      </c>
      <c r="X2" s="578"/>
    </row>
    <row r="3" spans="1:24" s="22" customFormat="1" ht="24" customHeight="1" x14ac:dyDescent="0.2">
      <c r="A3" s="310">
        <v>1</v>
      </c>
      <c r="B3" s="304"/>
      <c r="C3" s="304"/>
      <c r="D3" s="314"/>
      <c r="E3" s="315"/>
      <c r="F3" s="316"/>
      <c r="G3" s="317"/>
      <c r="H3" s="318">
        <f>IF($A$69=1,G3,MAX(IF((COUNTA(D3,E3,F3,G3)=4),MIN(MIN($A$69,1-I3)*(G3*(F3/12)*E3),(E3-I3)*G3),0),0))</f>
        <v>0</v>
      </c>
      <c r="I3" s="319"/>
      <c r="J3" s="307"/>
      <c r="K3" s="151">
        <f>E3</f>
        <v>0</v>
      </c>
      <c r="L3" s="65">
        <f t="shared" ref="L3:L52" si="0">F3</f>
        <v>0</v>
      </c>
      <c r="M3" s="179">
        <f>G3</f>
        <v>0</v>
      </c>
      <c r="N3" s="142">
        <f>IF($A$69=1,M3,IF((COUNTA(D3,E3,F3,G3)=4),MIN($A$69,1-I3)*M3*L3/12,0)*K3)</f>
        <v>0</v>
      </c>
      <c r="O3" s="92"/>
      <c r="P3" s="141"/>
      <c r="Q3" s="122"/>
      <c r="R3" s="152">
        <f t="shared" ref="R3:R52" si="1">K3</f>
        <v>0</v>
      </c>
      <c r="S3" s="65">
        <f>L3</f>
        <v>0</v>
      </c>
      <c r="T3" s="64">
        <f>M3</f>
        <v>0</v>
      </c>
      <c r="U3" s="144">
        <f>IF($A$69=1,T3,IF((COUNTA(D3,E3,F3,G3)=4),MIN($B$69,1-I3)*T3*S3/12,0)*R3)</f>
        <v>0</v>
      </c>
      <c r="V3" s="92"/>
      <c r="W3" s="141" t="str">
        <f>IF(V3&gt;0,(VLOOKUP(V3,$V$60:$W$64,2,0)),"")</f>
        <v/>
      </c>
      <c r="X3" s="126"/>
    </row>
    <row r="4" spans="1:24" s="22" customFormat="1" ht="24" customHeight="1" x14ac:dyDescent="0.2">
      <c r="A4" s="310">
        <v>2</v>
      </c>
      <c r="B4" s="304"/>
      <c r="C4" s="304"/>
      <c r="D4" s="314"/>
      <c r="E4" s="315"/>
      <c r="F4" s="316"/>
      <c r="G4" s="317"/>
      <c r="H4" s="318">
        <f t="shared" ref="H4:H52" si="2">IF(A70=1,G4,MAX(IF((COUNTA(D4,E4,F4,G4)=4),MIN(MIN($A$69,1-I4)*(G4*(F4/12)*E4),(E4-I4)*G4),0),0))</f>
        <v>0</v>
      </c>
      <c r="I4" s="319"/>
      <c r="J4" s="307"/>
      <c r="K4" s="151">
        <f t="shared" ref="K4:K52" si="3">E4</f>
        <v>0</v>
      </c>
      <c r="L4" s="65">
        <f t="shared" si="0"/>
        <v>0</v>
      </c>
      <c r="M4" s="179">
        <f t="shared" ref="M4:M52" si="4">G4</f>
        <v>0</v>
      </c>
      <c r="N4" s="142">
        <f t="shared" ref="N4:N52" si="5">IF($A$69=1,M4,IF((COUNTA(D4,E4,F4,G4)=4),MIN($A$69,1-I4)*M4*L4/12,0)*K4)</f>
        <v>0</v>
      </c>
      <c r="O4" s="92"/>
      <c r="P4" s="141" t="str">
        <f t="shared" ref="P4:P52" si="6">IF(O4&gt;0,(VLOOKUP(O4,$O$60:$P$64,2,0)),"")</f>
        <v/>
      </c>
      <c r="Q4" s="122"/>
      <c r="R4" s="152">
        <f t="shared" si="1"/>
        <v>0</v>
      </c>
      <c r="S4" s="65">
        <f t="shared" ref="S4:S52" si="7">L4</f>
        <v>0</v>
      </c>
      <c r="T4" s="64">
        <f t="shared" ref="T4:T52" si="8">M4</f>
        <v>0</v>
      </c>
      <c r="U4" s="144">
        <f t="shared" ref="U4:U52" si="9">IF($A$69=1,T4,IF((COUNTA(D4,E4,F4,G4)=4),MIN($B$69,1-I4)*T4*S4/12,0)*R4)</f>
        <v>0</v>
      </c>
      <c r="V4" s="92"/>
      <c r="W4" s="141" t="str">
        <f t="shared" ref="W4:W52" si="10">IF(V4&gt;0,(VLOOKUP(V4,$V$60:$W$64,2,0)),"")</f>
        <v/>
      </c>
      <c r="X4" s="126"/>
    </row>
    <row r="5" spans="1:24" s="22" customFormat="1" ht="24" customHeight="1" x14ac:dyDescent="0.2">
      <c r="A5" s="310">
        <v>3</v>
      </c>
      <c r="B5" s="304"/>
      <c r="C5" s="304"/>
      <c r="D5" s="314"/>
      <c r="E5" s="315"/>
      <c r="F5" s="316"/>
      <c r="G5" s="317"/>
      <c r="H5" s="318">
        <f t="shared" si="2"/>
        <v>0</v>
      </c>
      <c r="I5" s="319"/>
      <c r="J5" s="307"/>
      <c r="K5" s="151">
        <f t="shared" si="3"/>
        <v>0</v>
      </c>
      <c r="L5" s="65">
        <f t="shared" si="0"/>
        <v>0</v>
      </c>
      <c r="M5" s="179">
        <f t="shared" si="4"/>
        <v>0</v>
      </c>
      <c r="N5" s="142">
        <f t="shared" si="5"/>
        <v>0</v>
      </c>
      <c r="O5" s="92"/>
      <c r="P5" s="141" t="str">
        <f t="shared" si="6"/>
        <v/>
      </c>
      <c r="Q5" s="122"/>
      <c r="R5" s="152">
        <f t="shared" si="1"/>
        <v>0</v>
      </c>
      <c r="S5" s="65">
        <f t="shared" si="7"/>
        <v>0</v>
      </c>
      <c r="T5" s="64">
        <f t="shared" si="8"/>
        <v>0</v>
      </c>
      <c r="U5" s="144">
        <f t="shared" si="9"/>
        <v>0</v>
      </c>
      <c r="V5" s="92"/>
      <c r="W5" s="141" t="str">
        <f t="shared" si="10"/>
        <v/>
      </c>
      <c r="X5" s="126"/>
    </row>
    <row r="6" spans="1:24" s="22" customFormat="1" ht="24" customHeight="1" x14ac:dyDescent="0.2">
      <c r="A6" s="310">
        <v>4</v>
      </c>
      <c r="B6" s="304"/>
      <c r="C6" s="304"/>
      <c r="D6" s="314"/>
      <c r="E6" s="315"/>
      <c r="F6" s="316"/>
      <c r="G6" s="317"/>
      <c r="H6" s="318">
        <f t="shared" si="2"/>
        <v>0</v>
      </c>
      <c r="I6" s="319"/>
      <c r="J6" s="307"/>
      <c r="K6" s="151">
        <f t="shared" si="3"/>
        <v>0</v>
      </c>
      <c r="L6" s="65">
        <f t="shared" si="0"/>
        <v>0</v>
      </c>
      <c r="M6" s="179">
        <f t="shared" si="4"/>
        <v>0</v>
      </c>
      <c r="N6" s="142">
        <f t="shared" si="5"/>
        <v>0</v>
      </c>
      <c r="O6" s="92"/>
      <c r="P6" s="141" t="str">
        <f t="shared" si="6"/>
        <v/>
      </c>
      <c r="Q6" s="122"/>
      <c r="R6" s="152">
        <f t="shared" si="1"/>
        <v>0</v>
      </c>
      <c r="S6" s="65">
        <f t="shared" si="7"/>
        <v>0</v>
      </c>
      <c r="T6" s="64">
        <f t="shared" si="8"/>
        <v>0</v>
      </c>
      <c r="U6" s="144">
        <f t="shared" si="9"/>
        <v>0</v>
      </c>
      <c r="V6" s="92"/>
      <c r="W6" s="141" t="str">
        <f t="shared" si="10"/>
        <v/>
      </c>
      <c r="X6" s="126"/>
    </row>
    <row r="7" spans="1:24" s="22" customFormat="1" ht="24" customHeight="1" x14ac:dyDescent="0.2">
      <c r="A7" s="310">
        <v>5</v>
      </c>
      <c r="B7" s="304"/>
      <c r="C7" s="304"/>
      <c r="D7" s="314"/>
      <c r="E7" s="315"/>
      <c r="F7" s="316"/>
      <c r="G7" s="317"/>
      <c r="H7" s="318">
        <f t="shared" si="2"/>
        <v>0</v>
      </c>
      <c r="I7" s="319"/>
      <c r="J7" s="307"/>
      <c r="K7" s="151">
        <f t="shared" si="3"/>
        <v>0</v>
      </c>
      <c r="L7" s="65">
        <f t="shared" si="0"/>
        <v>0</v>
      </c>
      <c r="M7" s="179">
        <f t="shared" si="4"/>
        <v>0</v>
      </c>
      <c r="N7" s="142">
        <f t="shared" si="5"/>
        <v>0</v>
      </c>
      <c r="O7" s="92"/>
      <c r="P7" s="141" t="str">
        <f t="shared" si="6"/>
        <v/>
      </c>
      <c r="Q7" s="122"/>
      <c r="R7" s="152">
        <f t="shared" si="1"/>
        <v>0</v>
      </c>
      <c r="S7" s="65">
        <f t="shared" si="7"/>
        <v>0</v>
      </c>
      <c r="T7" s="64">
        <f t="shared" si="8"/>
        <v>0</v>
      </c>
      <c r="U7" s="144">
        <f t="shared" si="9"/>
        <v>0</v>
      </c>
      <c r="V7" s="92"/>
      <c r="W7" s="141" t="str">
        <f t="shared" si="10"/>
        <v/>
      </c>
      <c r="X7" s="126"/>
    </row>
    <row r="8" spans="1:24" s="22" customFormat="1" ht="24" customHeight="1" x14ac:dyDescent="0.2">
      <c r="A8" s="310">
        <v>6</v>
      </c>
      <c r="B8" s="304"/>
      <c r="C8" s="304"/>
      <c r="D8" s="314"/>
      <c r="E8" s="315"/>
      <c r="F8" s="316"/>
      <c r="G8" s="317"/>
      <c r="H8" s="318">
        <f t="shared" si="2"/>
        <v>0</v>
      </c>
      <c r="I8" s="319"/>
      <c r="J8" s="307"/>
      <c r="K8" s="151">
        <f t="shared" si="3"/>
        <v>0</v>
      </c>
      <c r="L8" s="65">
        <f t="shared" si="0"/>
        <v>0</v>
      </c>
      <c r="M8" s="179">
        <f t="shared" si="4"/>
        <v>0</v>
      </c>
      <c r="N8" s="142">
        <f t="shared" si="5"/>
        <v>0</v>
      </c>
      <c r="O8" s="92"/>
      <c r="P8" s="141" t="str">
        <f t="shared" si="6"/>
        <v/>
      </c>
      <c r="Q8" s="122"/>
      <c r="R8" s="152">
        <f t="shared" si="1"/>
        <v>0</v>
      </c>
      <c r="S8" s="65">
        <f t="shared" si="7"/>
        <v>0</v>
      </c>
      <c r="T8" s="64">
        <f t="shared" si="8"/>
        <v>0</v>
      </c>
      <c r="U8" s="144">
        <f t="shared" si="9"/>
        <v>0</v>
      </c>
      <c r="V8" s="92"/>
      <c r="W8" s="141" t="str">
        <f t="shared" si="10"/>
        <v/>
      </c>
      <c r="X8" s="126"/>
    </row>
    <row r="9" spans="1:24" s="22" customFormat="1" ht="24" customHeight="1" x14ac:dyDescent="0.2">
      <c r="A9" s="310">
        <v>7</v>
      </c>
      <c r="B9" s="304"/>
      <c r="C9" s="304"/>
      <c r="D9" s="314"/>
      <c r="E9" s="315"/>
      <c r="F9" s="316"/>
      <c r="G9" s="317"/>
      <c r="H9" s="318">
        <f t="shared" si="2"/>
        <v>0</v>
      </c>
      <c r="I9" s="319"/>
      <c r="J9" s="307"/>
      <c r="K9" s="151">
        <f t="shared" si="3"/>
        <v>0</v>
      </c>
      <c r="L9" s="65">
        <f t="shared" si="0"/>
        <v>0</v>
      </c>
      <c r="M9" s="179">
        <f t="shared" si="4"/>
        <v>0</v>
      </c>
      <c r="N9" s="142">
        <f t="shared" si="5"/>
        <v>0</v>
      </c>
      <c r="O9" s="92"/>
      <c r="P9" s="141" t="str">
        <f t="shared" si="6"/>
        <v/>
      </c>
      <c r="Q9" s="122"/>
      <c r="R9" s="152">
        <f t="shared" si="1"/>
        <v>0</v>
      </c>
      <c r="S9" s="65">
        <f t="shared" si="7"/>
        <v>0</v>
      </c>
      <c r="T9" s="64">
        <f t="shared" si="8"/>
        <v>0</v>
      </c>
      <c r="U9" s="144">
        <f t="shared" si="9"/>
        <v>0</v>
      </c>
      <c r="V9" s="92"/>
      <c r="W9" s="141" t="str">
        <f t="shared" si="10"/>
        <v/>
      </c>
      <c r="X9" s="126"/>
    </row>
    <row r="10" spans="1:24" s="22" customFormat="1" ht="24" customHeight="1" x14ac:dyDescent="0.2">
      <c r="A10" s="310">
        <v>8</v>
      </c>
      <c r="B10" s="304"/>
      <c r="C10" s="304"/>
      <c r="D10" s="314"/>
      <c r="E10" s="315"/>
      <c r="F10" s="316"/>
      <c r="G10" s="317"/>
      <c r="H10" s="318">
        <f t="shared" si="2"/>
        <v>0</v>
      </c>
      <c r="I10" s="319"/>
      <c r="J10" s="307"/>
      <c r="K10" s="151">
        <f t="shared" si="3"/>
        <v>0</v>
      </c>
      <c r="L10" s="65">
        <f t="shared" si="0"/>
        <v>0</v>
      </c>
      <c r="M10" s="179">
        <f t="shared" si="4"/>
        <v>0</v>
      </c>
      <c r="N10" s="142">
        <f t="shared" si="5"/>
        <v>0</v>
      </c>
      <c r="O10" s="92"/>
      <c r="P10" s="141" t="str">
        <f t="shared" si="6"/>
        <v/>
      </c>
      <c r="Q10" s="122"/>
      <c r="R10" s="152">
        <f t="shared" si="1"/>
        <v>0</v>
      </c>
      <c r="S10" s="65">
        <f t="shared" si="7"/>
        <v>0</v>
      </c>
      <c r="T10" s="64">
        <f t="shared" si="8"/>
        <v>0</v>
      </c>
      <c r="U10" s="144">
        <f t="shared" si="9"/>
        <v>0</v>
      </c>
      <c r="V10" s="92"/>
      <c r="W10" s="141" t="str">
        <f t="shared" si="10"/>
        <v/>
      </c>
      <c r="X10" s="126"/>
    </row>
    <row r="11" spans="1:24" s="22" customFormat="1" ht="24" customHeight="1" x14ac:dyDescent="0.2">
      <c r="A11" s="310">
        <v>9</v>
      </c>
      <c r="B11" s="304"/>
      <c r="C11" s="304"/>
      <c r="D11" s="314"/>
      <c r="E11" s="315"/>
      <c r="F11" s="320"/>
      <c r="G11" s="317"/>
      <c r="H11" s="318">
        <f t="shared" si="2"/>
        <v>0</v>
      </c>
      <c r="I11" s="319"/>
      <c r="J11" s="307"/>
      <c r="K11" s="151">
        <f t="shared" si="3"/>
        <v>0</v>
      </c>
      <c r="L11" s="65">
        <f t="shared" si="0"/>
        <v>0</v>
      </c>
      <c r="M11" s="179">
        <f t="shared" si="4"/>
        <v>0</v>
      </c>
      <c r="N11" s="142">
        <f t="shared" si="5"/>
        <v>0</v>
      </c>
      <c r="O11" s="92"/>
      <c r="P11" s="141" t="str">
        <f t="shared" si="6"/>
        <v/>
      </c>
      <c r="Q11" s="122"/>
      <c r="R11" s="152">
        <f t="shared" si="1"/>
        <v>0</v>
      </c>
      <c r="S11" s="65">
        <f t="shared" si="7"/>
        <v>0</v>
      </c>
      <c r="T11" s="64">
        <f t="shared" si="8"/>
        <v>0</v>
      </c>
      <c r="U11" s="144">
        <f t="shared" si="9"/>
        <v>0</v>
      </c>
      <c r="V11" s="92"/>
      <c r="W11" s="141" t="str">
        <f t="shared" si="10"/>
        <v/>
      </c>
      <c r="X11" s="126"/>
    </row>
    <row r="12" spans="1:24" s="22" customFormat="1" ht="24" customHeight="1" x14ac:dyDescent="0.2">
      <c r="A12" s="310">
        <v>10</v>
      </c>
      <c r="B12" s="304"/>
      <c r="C12" s="304"/>
      <c r="D12" s="314"/>
      <c r="E12" s="315"/>
      <c r="F12" s="316"/>
      <c r="G12" s="317"/>
      <c r="H12" s="318">
        <f t="shared" si="2"/>
        <v>0</v>
      </c>
      <c r="I12" s="319"/>
      <c r="J12" s="307"/>
      <c r="K12" s="151">
        <f t="shared" si="3"/>
        <v>0</v>
      </c>
      <c r="L12" s="65">
        <f t="shared" si="0"/>
        <v>0</v>
      </c>
      <c r="M12" s="179">
        <f t="shared" si="4"/>
        <v>0</v>
      </c>
      <c r="N12" s="142">
        <f t="shared" si="5"/>
        <v>0</v>
      </c>
      <c r="O12" s="92"/>
      <c r="P12" s="141" t="str">
        <f t="shared" si="6"/>
        <v/>
      </c>
      <c r="Q12" s="122"/>
      <c r="R12" s="152">
        <f t="shared" si="1"/>
        <v>0</v>
      </c>
      <c r="S12" s="65">
        <f t="shared" si="7"/>
        <v>0</v>
      </c>
      <c r="T12" s="64">
        <f t="shared" si="8"/>
        <v>0</v>
      </c>
      <c r="U12" s="144">
        <f t="shared" si="9"/>
        <v>0</v>
      </c>
      <c r="V12" s="92"/>
      <c r="W12" s="141" t="str">
        <f t="shared" si="10"/>
        <v/>
      </c>
      <c r="X12" s="126"/>
    </row>
    <row r="13" spans="1:24" s="22" customFormat="1" ht="24" customHeight="1" x14ac:dyDescent="0.2">
      <c r="A13" s="310">
        <v>11</v>
      </c>
      <c r="B13" s="304"/>
      <c r="C13" s="304"/>
      <c r="D13" s="314"/>
      <c r="E13" s="315"/>
      <c r="F13" s="316"/>
      <c r="G13" s="317"/>
      <c r="H13" s="318">
        <f t="shared" si="2"/>
        <v>0</v>
      </c>
      <c r="I13" s="319"/>
      <c r="J13" s="307"/>
      <c r="K13" s="151">
        <f t="shared" si="3"/>
        <v>0</v>
      </c>
      <c r="L13" s="65">
        <f t="shared" si="0"/>
        <v>0</v>
      </c>
      <c r="M13" s="179">
        <f t="shared" si="4"/>
        <v>0</v>
      </c>
      <c r="N13" s="142">
        <f t="shared" si="5"/>
        <v>0</v>
      </c>
      <c r="O13" s="92"/>
      <c r="P13" s="141" t="str">
        <f t="shared" si="6"/>
        <v/>
      </c>
      <c r="Q13" s="122"/>
      <c r="R13" s="152">
        <f t="shared" si="1"/>
        <v>0</v>
      </c>
      <c r="S13" s="65">
        <f t="shared" si="7"/>
        <v>0</v>
      </c>
      <c r="T13" s="64">
        <f t="shared" si="8"/>
        <v>0</v>
      </c>
      <c r="U13" s="144">
        <f t="shared" si="9"/>
        <v>0</v>
      </c>
      <c r="V13" s="92"/>
      <c r="W13" s="141" t="str">
        <f t="shared" si="10"/>
        <v/>
      </c>
      <c r="X13" s="126"/>
    </row>
    <row r="14" spans="1:24" s="22" customFormat="1" ht="24" customHeight="1" x14ac:dyDescent="0.2">
      <c r="A14" s="310">
        <v>12</v>
      </c>
      <c r="B14" s="304"/>
      <c r="C14" s="304"/>
      <c r="D14" s="314"/>
      <c r="E14" s="315"/>
      <c r="F14" s="316"/>
      <c r="G14" s="317"/>
      <c r="H14" s="318">
        <f t="shared" si="2"/>
        <v>0</v>
      </c>
      <c r="I14" s="319"/>
      <c r="J14" s="307"/>
      <c r="K14" s="151">
        <f t="shared" si="3"/>
        <v>0</v>
      </c>
      <c r="L14" s="65">
        <f t="shared" si="0"/>
        <v>0</v>
      </c>
      <c r="M14" s="179">
        <f t="shared" si="4"/>
        <v>0</v>
      </c>
      <c r="N14" s="142">
        <f t="shared" si="5"/>
        <v>0</v>
      </c>
      <c r="O14" s="92"/>
      <c r="P14" s="141" t="str">
        <f t="shared" si="6"/>
        <v/>
      </c>
      <c r="Q14" s="122"/>
      <c r="R14" s="152">
        <f t="shared" si="1"/>
        <v>0</v>
      </c>
      <c r="S14" s="65">
        <f t="shared" si="7"/>
        <v>0</v>
      </c>
      <c r="T14" s="64">
        <f t="shared" si="8"/>
        <v>0</v>
      </c>
      <c r="U14" s="144">
        <f t="shared" si="9"/>
        <v>0</v>
      </c>
      <c r="V14" s="92"/>
      <c r="W14" s="141" t="str">
        <f t="shared" si="10"/>
        <v/>
      </c>
      <c r="X14" s="126"/>
    </row>
    <row r="15" spans="1:24" s="22" customFormat="1" ht="24" customHeight="1" x14ac:dyDescent="0.2">
      <c r="A15" s="310">
        <v>13</v>
      </c>
      <c r="B15" s="304"/>
      <c r="C15" s="304"/>
      <c r="D15" s="314"/>
      <c r="E15" s="315"/>
      <c r="F15" s="316"/>
      <c r="G15" s="317"/>
      <c r="H15" s="318">
        <f t="shared" si="2"/>
        <v>0</v>
      </c>
      <c r="I15" s="319"/>
      <c r="J15" s="307"/>
      <c r="K15" s="151">
        <f t="shared" si="3"/>
        <v>0</v>
      </c>
      <c r="L15" s="65">
        <f t="shared" si="0"/>
        <v>0</v>
      </c>
      <c r="M15" s="179">
        <f t="shared" si="4"/>
        <v>0</v>
      </c>
      <c r="N15" s="142">
        <f t="shared" si="5"/>
        <v>0</v>
      </c>
      <c r="O15" s="92"/>
      <c r="P15" s="141" t="str">
        <f t="shared" si="6"/>
        <v/>
      </c>
      <c r="Q15" s="122"/>
      <c r="R15" s="152">
        <f t="shared" si="1"/>
        <v>0</v>
      </c>
      <c r="S15" s="65">
        <f t="shared" si="7"/>
        <v>0</v>
      </c>
      <c r="T15" s="64">
        <f t="shared" si="8"/>
        <v>0</v>
      </c>
      <c r="U15" s="144">
        <f t="shared" si="9"/>
        <v>0</v>
      </c>
      <c r="V15" s="92"/>
      <c r="W15" s="141" t="str">
        <f t="shared" si="10"/>
        <v/>
      </c>
      <c r="X15" s="126"/>
    </row>
    <row r="16" spans="1:24" s="22" customFormat="1" ht="24" customHeight="1" x14ac:dyDescent="0.2">
      <c r="A16" s="310">
        <v>14</v>
      </c>
      <c r="B16" s="304"/>
      <c r="C16" s="304"/>
      <c r="D16" s="314"/>
      <c r="E16" s="315"/>
      <c r="F16" s="316"/>
      <c r="G16" s="317"/>
      <c r="H16" s="318">
        <f t="shared" si="2"/>
        <v>0</v>
      </c>
      <c r="I16" s="319"/>
      <c r="J16" s="307"/>
      <c r="K16" s="151">
        <f t="shared" si="3"/>
        <v>0</v>
      </c>
      <c r="L16" s="65">
        <f t="shared" si="0"/>
        <v>0</v>
      </c>
      <c r="M16" s="179">
        <f t="shared" si="4"/>
        <v>0</v>
      </c>
      <c r="N16" s="142">
        <f t="shared" si="5"/>
        <v>0</v>
      </c>
      <c r="O16" s="92"/>
      <c r="P16" s="141" t="str">
        <f t="shared" si="6"/>
        <v/>
      </c>
      <c r="Q16" s="122"/>
      <c r="R16" s="152">
        <f t="shared" si="1"/>
        <v>0</v>
      </c>
      <c r="S16" s="65">
        <f t="shared" si="7"/>
        <v>0</v>
      </c>
      <c r="T16" s="64">
        <f t="shared" si="8"/>
        <v>0</v>
      </c>
      <c r="U16" s="144">
        <f t="shared" si="9"/>
        <v>0</v>
      </c>
      <c r="V16" s="92"/>
      <c r="W16" s="141" t="str">
        <f t="shared" si="10"/>
        <v/>
      </c>
      <c r="X16" s="126"/>
    </row>
    <row r="17" spans="1:24" s="22" customFormat="1" ht="24" customHeight="1" x14ac:dyDescent="0.2">
      <c r="A17" s="310">
        <v>15</v>
      </c>
      <c r="B17" s="304"/>
      <c r="C17" s="304"/>
      <c r="D17" s="314"/>
      <c r="E17" s="315"/>
      <c r="F17" s="316"/>
      <c r="G17" s="317"/>
      <c r="H17" s="318">
        <f t="shared" si="2"/>
        <v>0</v>
      </c>
      <c r="I17" s="319"/>
      <c r="J17" s="307"/>
      <c r="K17" s="151">
        <f t="shared" si="3"/>
        <v>0</v>
      </c>
      <c r="L17" s="65">
        <f t="shared" si="0"/>
        <v>0</v>
      </c>
      <c r="M17" s="179">
        <f t="shared" si="4"/>
        <v>0</v>
      </c>
      <c r="N17" s="142">
        <f t="shared" si="5"/>
        <v>0</v>
      </c>
      <c r="O17" s="92"/>
      <c r="P17" s="141" t="str">
        <f t="shared" si="6"/>
        <v/>
      </c>
      <c r="Q17" s="122"/>
      <c r="R17" s="152">
        <f t="shared" si="1"/>
        <v>0</v>
      </c>
      <c r="S17" s="65">
        <f t="shared" si="7"/>
        <v>0</v>
      </c>
      <c r="T17" s="64">
        <f t="shared" si="8"/>
        <v>0</v>
      </c>
      <c r="U17" s="144">
        <f t="shared" si="9"/>
        <v>0</v>
      </c>
      <c r="V17" s="92"/>
      <c r="W17" s="141" t="str">
        <f t="shared" si="10"/>
        <v/>
      </c>
      <c r="X17" s="126"/>
    </row>
    <row r="18" spans="1:24" s="22" customFormat="1" ht="24" customHeight="1" x14ac:dyDescent="0.2">
      <c r="A18" s="310">
        <v>16</v>
      </c>
      <c r="B18" s="304"/>
      <c r="C18" s="304"/>
      <c r="D18" s="314"/>
      <c r="E18" s="315"/>
      <c r="F18" s="316"/>
      <c r="G18" s="317"/>
      <c r="H18" s="318">
        <f t="shared" si="2"/>
        <v>0</v>
      </c>
      <c r="I18" s="319"/>
      <c r="J18" s="307"/>
      <c r="K18" s="151">
        <f t="shared" si="3"/>
        <v>0</v>
      </c>
      <c r="L18" s="65">
        <f t="shared" si="0"/>
        <v>0</v>
      </c>
      <c r="M18" s="179">
        <f t="shared" si="4"/>
        <v>0</v>
      </c>
      <c r="N18" s="142">
        <f t="shared" si="5"/>
        <v>0</v>
      </c>
      <c r="O18" s="92"/>
      <c r="P18" s="141" t="str">
        <f t="shared" si="6"/>
        <v/>
      </c>
      <c r="Q18" s="122"/>
      <c r="R18" s="152">
        <f t="shared" si="1"/>
        <v>0</v>
      </c>
      <c r="S18" s="65">
        <f t="shared" si="7"/>
        <v>0</v>
      </c>
      <c r="T18" s="64">
        <f t="shared" si="8"/>
        <v>0</v>
      </c>
      <c r="U18" s="144">
        <f t="shared" si="9"/>
        <v>0</v>
      </c>
      <c r="V18" s="92"/>
      <c r="W18" s="141" t="str">
        <f t="shared" si="10"/>
        <v/>
      </c>
      <c r="X18" s="126"/>
    </row>
    <row r="19" spans="1:24" s="22" customFormat="1" ht="24" customHeight="1" x14ac:dyDescent="0.2">
      <c r="A19" s="310">
        <v>17</v>
      </c>
      <c r="B19" s="304"/>
      <c r="C19" s="304"/>
      <c r="D19" s="314"/>
      <c r="E19" s="315"/>
      <c r="F19" s="316"/>
      <c r="G19" s="317"/>
      <c r="H19" s="318">
        <f t="shared" si="2"/>
        <v>0</v>
      </c>
      <c r="I19" s="319"/>
      <c r="J19" s="307"/>
      <c r="K19" s="151">
        <f t="shared" si="3"/>
        <v>0</v>
      </c>
      <c r="L19" s="65">
        <f t="shared" si="0"/>
        <v>0</v>
      </c>
      <c r="M19" s="179">
        <f t="shared" si="4"/>
        <v>0</v>
      </c>
      <c r="N19" s="142">
        <f t="shared" si="5"/>
        <v>0</v>
      </c>
      <c r="O19" s="92"/>
      <c r="P19" s="141" t="str">
        <f t="shared" si="6"/>
        <v/>
      </c>
      <c r="Q19" s="122"/>
      <c r="R19" s="152">
        <f t="shared" si="1"/>
        <v>0</v>
      </c>
      <c r="S19" s="65">
        <f t="shared" si="7"/>
        <v>0</v>
      </c>
      <c r="T19" s="64">
        <f t="shared" si="8"/>
        <v>0</v>
      </c>
      <c r="U19" s="144">
        <f t="shared" si="9"/>
        <v>0</v>
      </c>
      <c r="V19" s="92"/>
      <c r="W19" s="141" t="str">
        <f t="shared" si="10"/>
        <v/>
      </c>
      <c r="X19" s="126"/>
    </row>
    <row r="20" spans="1:24" s="22" customFormat="1" ht="24" customHeight="1" x14ac:dyDescent="0.2">
      <c r="A20" s="310">
        <v>18</v>
      </c>
      <c r="B20" s="304"/>
      <c r="C20" s="304"/>
      <c r="D20" s="314"/>
      <c r="E20" s="315"/>
      <c r="F20" s="316"/>
      <c r="G20" s="317"/>
      <c r="H20" s="318">
        <f t="shared" si="2"/>
        <v>0</v>
      </c>
      <c r="I20" s="319"/>
      <c r="J20" s="307"/>
      <c r="K20" s="151">
        <f t="shared" si="3"/>
        <v>0</v>
      </c>
      <c r="L20" s="65">
        <f t="shared" si="0"/>
        <v>0</v>
      </c>
      <c r="M20" s="179">
        <f t="shared" si="4"/>
        <v>0</v>
      </c>
      <c r="N20" s="142">
        <f t="shared" si="5"/>
        <v>0</v>
      </c>
      <c r="O20" s="92"/>
      <c r="P20" s="141" t="str">
        <f t="shared" si="6"/>
        <v/>
      </c>
      <c r="Q20" s="122"/>
      <c r="R20" s="152">
        <f t="shared" si="1"/>
        <v>0</v>
      </c>
      <c r="S20" s="65">
        <f t="shared" si="7"/>
        <v>0</v>
      </c>
      <c r="T20" s="64">
        <f t="shared" si="8"/>
        <v>0</v>
      </c>
      <c r="U20" s="144">
        <f t="shared" si="9"/>
        <v>0</v>
      </c>
      <c r="V20" s="92"/>
      <c r="W20" s="141" t="str">
        <f t="shared" si="10"/>
        <v/>
      </c>
      <c r="X20" s="126"/>
    </row>
    <row r="21" spans="1:24" s="22" customFormat="1" ht="24" customHeight="1" x14ac:dyDescent="0.2">
      <c r="A21" s="310">
        <v>19</v>
      </c>
      <c r="B21" s="304"/>
      <c r="C21" s="304"/>
      <c r="D21" s="314"/>
      <c r="E21" s="315"/>
      <c r="F21" s="316"/>
      <c r="G21" s="317"/>
      <c r="H21" s="318">
        <f t="shared" si="2"/>
        <v>0</v>
      </c>
      <c r="I21" s="319"/>
      <c r="J21" s="307"/>
      <c r="K21" s="151">
        <f t="shared" si="3"/>
        <v>0</v>
      </c>
      <c r="L21" s="65">
        <f t="shared" si="0"/>
        <v>0</v>
      </c>
      <c r="M21" s="179">
        <f t="shared" si="4"/>
        <v>0</v>
      </c>
      <c r="N21" s="142">
        <f t="shared" si="5"/>
        <v>0</v>
      </c>
      <c r="O21" s="92"/>
      <c r="P21" s="141" t="str">
        <f t="shared" si="6"/>
        <v/>
      </c>
      <c r="Q21" s="122"/>
      <c r="R21" s="152">
        <f t="shared" si="1"/>
        <v>0</v>
      </c>
      <c r="S21" s="65">
        <f t="shared" si="7"/>
        <v>0</v>
      </c>
      <c r="T21" s="64">
        <f t="shared" si="8"/>
        <v>0</v>
      </c>
      <c r="U21" s="144">
        <f t="shared" si="9"/>
        <v>0</v>
      </c>
      <c r="V21" s="92"/>
      <c r="W21" s="141" t="str">
        <f t="shared" si="10"/>
        <v/>
      </c>
      <c r="X21" s="126"/>
    </row>
    <row r="22" spans="1:24" s="22" customFormat="1" ht="24" customHeight="1" x14ac:dyDescent="0.2">
      <c r="A22" s="310">
        <v>20</v>
      </c>
      <c r="B22" s="304"/>
      <c r="C22" s="304"/>
      <c r="D22" s="314"/>
      <c r="E22" s="315"/>
      <c r="F22" s="316"/>
      <c r="G22" s="317"/>
      <c r="H22" s="318">
        <f t="shared" si="2"/>
        <v>0</v>
      </c>
      <c r="I22" s="319"/>
      <c r="J22" s="307"/>
      <c r="K22" s="151">
        <f t="shared" si="3"/>
        <v>0</v>
      </c>
      <c r="L22" s="65">
        <f t="shared" si="0"/>
        <v>0</v>
      </c>
      <c r="M22" s="179">
        <f t="shared" si="4"/>
        <v>0</v>
      </c>
      <c r="N22" s="142">
        <f t="shared" si="5"/>
        <v>0</v>
      </c>
      <c r="O22" s="92"/>
      <c r="P22" s="141" t="str">
        <f t="shared" si="6"/>
        <v/>
      </c>
      <c r="Q22" s="122"/>
      <c r="R22" s="152">
        <f t="shared" si="1"/>
        <v>0</v>
      </c>
      <c r="S22" s="65">
        <f t="shared" si="7"/>
        <v>0</v>
      </c>
      <c r="T22" s="64">
        <f t="shared" si="8"/>
        <v>0</v>
      </c>
      <c r="U22" s="144">
        <f t="shared" si="9"/>
        <v>0</v>
      </c>
      <c r="V22" s="92"/>
      <c r="W22" s="141" t="str">
        <f t="shared" si="10"/>
        <v/>
      </c>
      <c r="X22" s="126"/>
    </row>
    <row r="23" spans="1:24" s="22" customFormat="1" ht="24" customHeight="1" x14ac:dyDescent="0.2">
      <c r="A23" s="310">
        <v>21</v>
      </c>
      <c r="B23" s="304"/>
      <c r="C23" s="304"/>
      <c r="D23" s="314"/>
      <c r="E23" s="315"/>
      <c r="F23" s="316"/>
      <c r="G23" s="317"/>
      <c r="H23" s="318">
        <f t="shared" si="2"/>
        <v>0</v>
      </c>
      <c r="I23" s="319"/>
      <c r="J23" s="307"/>
      <c r="K23" s="151">
        <f t="shared" si="3"/>
        <v>0</v>
      </c>
      <c r="L23" s="65">
        <f t="shared" si="0"/>
        <v>0</v>
      </c>
      <c r="M23" s="179">
        <f t="shared" si="4"/>
        <v>0</v>
      </c>
      <c r="N23" s="142">
        <f t="shared" si="5"/>
        <v>0</v>
      </c>
      <c r="O23" s="92"/>
      <c r="P23" s="141" t="str">
        <f t="shared" si="6"/>
        <v/>
      </c>
      <c r="Q23" s="122"/>
      <c r="R23" s="152">
        <f t="shared" si="1"/>
        <v>0</v>
      </c>
      <c r="S23" s="65">
        <f t="shared" si="7"/>
        <v>0</v>
      </c>
      <c r="T23" s="64">
        <f t="shared" si="8"/>
        <v>0</v>
      </c>
      <c r="U23" s="144">
        <f t="shared" si="9"/>
        <v>0</v>
      </c>
      <c r="V23" s="92"/>
      <c r="W23" s="141" t="str">
        <f t="shared" si="10"/>
        <v/>
      </c>
      <c r="X23" s="126"/>
    </row>
    <row r="24" spans="1:24" s="22" customFormat="1" ht="24" customHeight="1" x14ac:dyDescent="0.2">
      <c r="A24" s="310">
        <v>22</v>
      </c>
      <c r="B24" s="304"/>
      <c r="C24" s="304"/>
      <c r="D24" s="314"/>
      <c r="E24" s="315"/>
      <c r="F24" s="316"/>
      <c r="G24" s="317"/>
      <c r="H24" s="318">
        <f t="shared" si="2"/>
        <v>0</v>
      </c>
      <c r="I24" s="319"/>
      <c r="J24" s="307"/>
      <c r="K24" s="151">
        <f t="shared" si="3"/>
        <v>0</v>
      </c>
      <c r="L24" s="65">
        <f t="shared" si="0"/>
        <v>0</v>
      </c>
      <c r="M24" s="179">
        <f t="shared" si="4"/>
        <v>0</v>
      </c>
      <c r="N24" s="142">
        <f t="shared" si="5"/>
        <v>0</v>
      </c>
      <c r="O24" s="92"/>
      <c r="P24" s="141" t="str">
        <f t="shared" si="6"/>
        <v/>
      </c>
      <c r="Q24" s="122"/>
      <c r="R24" s="152">
        <f t="shared" si="1"/>
        <v>0</v>
      </c>
      <c r="S24" s="65">
        <f t="shared" si="7"/>
        <v>0</v>
      </c>
      <c r="T24" s="64">
        <f t="shared" si="8"/>
        <v>0</v>
      </c>
      <c r="U24" s="144">
        <f t="shared" si="9"/>
        <v>0</v>
      </c>
      <c r="V24" s="92"/>
      <c r="W24" s="141" t="str">
        <f t="shared" si="10"/>
        <v/>
      </c>
      <c r="X24" s="126"/>
    </row>
    <row r="25" spans="1:24" s="22" customFormat="1" ht="24" customHeight="1" x14ac:dyDescent="0.2">
      <c r="A25" s="310">
        <v>23</v>
      </c>
      <c r="B25" s="304"/>
      <c r="C25" s="304"/>
      <c r="D25" s="314"/>
      <c r="E25" s="315"/>
      <c r="F25" s="316"/>
      <c r="G25" s="317"/>
      <c r="H25" s="318">
        <f t="shared" si="2"/>
        <v>0</v>
      </c>
      <c r="I25" s="319"/>
      <c r="J25" s="307"/>
      <c r="K25" s="151">
        <f t="shared" si="3"/>
        <v>0</v>
      </c>
      <c r="L25" s="65">
        <f t="shared" si="0"/>
        <v>0</v>
      </c>
      <c r="M25" s="179">
        <f t="shared" si="4"/>
        <v>0</v>
      </c>
      <c r="N25" s="142">
        <f t="shared" si="5"/>
        <v>0</v>
      </c>
      <c r="O25" s="92"/>
      <c r="P25" s="141" t="str">
        <f t="shared" si="6"/>
        <v/>
      </c>
      <c r="Q25" s="122"/>
      <c r="R25" s="152">
        <f t="shared" si="1"/>
        <v>0</v>
      </c>
      <c r="S25" s="65">
        <f t="shared" si="7"/>
        <v>0</v>
      </c>
      <c r="T25" s="64">
        <f t="shared" si="8"/>
        <v>0</v>
      </c>
      <c r="U25" s="144">
        <f t="shared" si="9"/>
        <v>0</v>
      </c>
      <c r="V25" s="92"/>
      <c r="W25" s="141" t="str">
        <f t="shared" si="10"/>
        <v/>
      </c>
      <c r="X25" s="126"/>
    </row>
    <row r="26" spans="1:24" s="22" customFormat="1" ht="24" customHeight="1" x14ac:dyDescent="0.2">
      <c r="A26" s="310">
        <v>24</v>
      </c>
      <c r="B26" s="304"/>
      <c r="C26" s="304"/>
      <c r="D26" s="314"/>
      <c r="E26" s="315"/>
      <c r="F26" s="316"/>
      <c r="G26" s="317"/>
      <c r="H26" s="318">
        <f t="shared" si="2"/>
        <v>0</v>
      </c>
      <c r="I26" s="319"/>
      <c r="J26" s="307"/>
      <c r="K26" s="151">
        <f t="shared" si="3"/>
        <v>0</v>
      </c>
      <c r="L26" s="65">
        <f t="shared" si="0"/>
        <v>0</v>
      </c>
      <c r="M26" s="179">
        <f t="shared" si="4"/>
        <v>0</v>
      </c>
      <c r="N26" s="142">
        <f t="shared" si="5"/>
        <v>0</v>
      </c>
      <c r="O26" s="92"/>
      <c r="P26" s="141" t="str">
        <f t="shared" si="6"/>
        <v/>
      </c>
      <c r="Q26" s="122"/>
      <c r="R26" s="152">
        <f t="shared" si="1"/>
        <v>0</v>
      </c>
      <c r="S26" s="65">
        <f t="shared" si="7"/>
        <v>0</v>
      </c>
      <c r="T26" s="64">
        <f t="shared" si="8"/>
        <v>0</v>
      </c>
      <c r="U26" s="144">
        <f t="shared" si="9"/>
        <v>0</v>
      </c>
      <c r="V26" s="92"/>
      <c r="W26" s="141" t="str">
        <f t="shared" si="10"/>
        <v/>
      </c>
      <c r="X26" s="126"/>
    </row>
    <row r="27" spans="1:24" s="22" customFormat="1" ht="24" customHeight="1" x14ac:dyDescent="0.2">
      <c r="A27" s="310">
        <v>25</v>
      </c>
      <c r="B27" s="304"/>
      <c r="C27" s="304"/>
      <c r="D27" s="314"/>
      <c r="E27" s="315"/>
      <c r="F27" s="316"/>
      <c r="G27" s="317"/>
      <c r="H27" s="318">
        <f t="shared" si="2"/>
        <v>0</v>
      </c>
      <c r="I27" s="319"/>
      <c r="J27" s="307"/>
      <c r="K27" s="151">
        <f t="shared" si="3"/>
        <v>0</v>
      </c>
      <c r="L27" s="65">
        <f t="shared" si="0"/>
        <v>0</v>
      </c>
      <c r="M27" s="179">
        <f t="shared" si="4"/>
        <v>0</v>
      </c>
      <c r="N27" s="142">
        <f t="shared" si="5"/>
        <v>0</v>
      </c>
      <c r="O27" s="92"/>
      <c r="P27" s="141" t="str">
        <f t="shared" si="6"/>
        <v/>
      </c>
      <c r="Q27" s="122"/>
      <c r="R27" s="152">
        <f t="shared" si="1"/>
        <v>0</v>
      </c>
      <c r="S27" s="65">
        <f t="shared" si="7"/>
        <v>0</v>
      </c>
      <c r="T27" s="64">
        <f t="shared" si="8"/>
        <v>0</v>
      </c>
      <c r="U27" s="144">
        <f t="shared" si="9"/>
        <v>0</v>
      </c>
      <c r="V27" s="92"/>
      <c r="W27" s="141" t="str">
        <f t="shared" si="10"/>
        <v/>
      </c>
      <c r="X27" s="126"/>
    </row>
    <row r="28" spans="1:24" s="22" customFormat="1" ht="24" customHeight="1" x14ac:dyDescent="0.2">
      <c r="A28" s="310">
        <v>26</v>
      </c>
      <c r="B28" s="304"/>
      <c r="C28" s="304"/>
      <c r="D28" s="314"/>
      <c r="E28" s="315"/>
      <c r="F28" s="316"/>
      <c r="G28" s="317"/>
      <c r="H28" s="318">
        <f t="shared" si="2"/>
        <v>0</v>
      </c>
      <c r="I28" s="319"/>
      <c r="J28" s="307"/>
      <c r="K28" s="151">
        <f t="shared" si="3"/>
        <v>0</v>
      </c>
      <c r="L28" s="65">
        <f t="shared" si="0"/>
        <v>0</v>
      </c>
      <c r="M28" s="179">
        <f t="shared" si="4"/>
        <v>0</v>
      </c>
      <c r="N28" s="142">
        <f t="shared" si="5"/>
        <v>0</v>
      </c>
      <c r="O28" s="92"/>
      <c r="P28" s="141" t="str">
        <f t="shared" si="6"/>
        <v/>
      </c>
      <c r="Q28" s="122"/>
      <c r="R28" s="152">
        <f t="shared" si="1"/>
        <v>0</v>
      </c>
      <c r="S28" s="65">
        <f t="shared" si="7"/>
        <v>0</v>
      </c>
      <c r="T28" s="64">
        <f t="shared" si="8"/>
        <v>0</v>
      </c>
      <c r="U28" s="144">
        <f t="shared" si="9"/>
        <v>0</v>
      </c>
      <c r="V28" s="92"/>
      <c r="W28" s="141" t="str">
        <f t="shared" si="10"/>
        <v/>
      </c>
      <c r="X28" s="126"/>
    </row>
    <row r="29" spans="1:24" s="22" customFormat="1" ht="24" customHeight="1" x14ac:dyDescent="0.2">
      <c r="A29" s="310">
        <v>27</v>
      </c>
      <c r="B29" s="304"/>
      <c r="C29" s="304"/>
      <c r="D29" s="314"/>
      <c r="E29" s="315"/>
      <c r="F29" s="316"/>
      <c r="G29" s="317"/>
      <c r="H29" s="318">
        <f t="shared" si="2"/>
        <v>0</v>
      </c>
      <c r="I29" s="319"/>
      <c r="J29" s="307"/>
      <c r="K29" s="151">
        <f t="shared" si="3"/>
        <v>0</v>
      </c>
      <c r="L29" s="65">
        <f t="shared" si="0"/>
        <v>0</v>
      </c>
      <c r="M29" s="179">
        <f t="shared" si="4"/>
        <v>0</v>
      </c>
      <c r="N29" s="142">
        <f t="shared" si="5"/>
        <v>0</v>
      </c>
      <c r="O29" s="92"/>
      <c r="P29" s="141" t="str">
        <f t="shared" si="6"/>
        <v/>
      </c>
      <c r="Q29" s="122"/>
      <c r="R29" s="152">
        <f t="shared" si="1"/>
        <v>0</v>
      </c>
      <c r="S29" s="65">
        <f t="shared" si="7"/>
        <v>0</v>
      </c>
      <c r="T29" s="64">
        <f t="shared" si="8"/>
        <v>0</v>
      </c>
      <c r="U29" s="144">
        <f t="shared" si="9"/>
        <v>0</v>
      </c>
      <c r="V29" s="92"/>
      <c r="W29" s="141" t="str">
        <f t="shared" si="10"/>
        <v/>
      </c>
      <c r="X29" s="126"/>
    </row>
    <row r="30" spans="1:24" s="22" customFormat="1" ht="24" customHeight="1" x14ac:dyDescent="0.2">
      <c r="A30" s="310">
        <v>28</v>
      </c>
      <c r="B30" s="304"/>
      <c r="C30" s="304"/>
      <c r="D30" s="314"/>
      <c r="E30" s="315"/>
      <c r="F30" s="316"/>
      <c r="G30" s="317"/>
      <c r="H30" s="318">
        <f t="shared" si="2"/>
        <v>0</v>
      </c>
      <c r="I30" s="319"/>
      <c r="J30" s="307"/>
      <c r="K30" s="151">
        <f t="shared" si="3"/>
        <v>0</v>
      </c>
      <c r="L30" s="65">
        <f t="shared" si="0"/>
        <v>0</v>
      </c>
      <c r="M30" s="179">
        <f t="shared" si="4"/>
        <v>0</v>
      </c>
      <c r="N30" s="142">
        <f t="shared" si="5"/>
        <v>0</v>
      </c>
      <c r="O30" s="92"/>
      <c r="P30" s="141" t="str">
        <f t="shared" si="6"/>
        <v/>
      </c>
      <c r="Q30" s="122"/>
      <c r="R30" s="152">
        <f t="shared" si="1"/>
        <v>0</v>
      </c>
      <c r="S30" s="65">
        <f t="shared" si="7"/>
        <v>0</v>
      </c>
      <c r="T30" s="64">
        <f t="shared" si="8"/>
        <v>0</v>
      </c>
      <c r="U30" s="144">
        <f t="shared" si="9"/>
        <v>0</v>
      </c>
      <c r="V30" s="92"/>
      <c r="W30" s="141" t="str">
        <f t="shared" si="10"/>
        <v/>
      </c>
      <c r="X30" s="126"/>
    </row>
    <row r="31" spans="1:24" s="22" customFormat="1" ht="24" customHeight="1" x14ac:dyDescent="0.2">
      <c r="A31" s="310">
        <v>29</v>
      </c>
      <c r="B31" s="304"/>
      <c r="C31" s="304"/>
      <c r="D31" s="314"/>
      <c r="E31" s="315"/>
      <c r="F31" s="316"/>
      <c r="G31" s="317"/>
      <c r="H31" s="318">
        <f t="shared" si="2"/>
        <v>0</v>
      </c>
      <c r="I31" s="319"/>
      <c r="J31" s="307"/>
      <c r="K31" s="151">
        <f t="shared" si="3"/>
        <v>0</v>
      </c>
      <c r="L31" s="65">
        <f t="shared" si="0"/>
        <v>0</v>
      </c>
      <c r="M31" s="179">
        <f t="shared" si="4"/>
        <v>0</v>
      </c>
      <c r="N31" s="142">
        <f t="shared" si="5"/>
        <v>0</v>
      </c>
      <c r="O31" s="92"/>
      <c r="P31" s="141" t="str">
        <f t="shared" si="6"/>
        <v/>
      </c>
      <c r="Q31" s="122"/>
      <c r="R31" s="152">
        <f t="shared" si="1"/>
        <v>0</v>
      </c>
      <c r="S31" s="65">
        <f t="shared" si="7"/>
        <v>0</v>
      </c>
      <c r="T31" s="64">
        <f t="shared" si="8"/>
        <v>0</v>
      </c>
      <c r="U31" s="144">
        <f t="shared" si="9"/>
        <v>0</v>
      </c>
      <c r="V31" s="92"/>
      <c r="W31" s="141" t="str">
        <f t="shared" si="10"/>
        <v/>
      </c>
      <c r="X31" s="126"/>
    </row>
    <row r="32" spans="1:24" s="22" customFormat="1" ht="24" customHeight="1" x14ac:dyDescent="0.2">
      <c r="A32" s="310">
        <v>30</v>
      </c>
      <c r="B32" s="304"/>
      <c r="C32" s="304"/>
      <c r="D32" s="314"/>
      <c r="E32" s="315"/>
      <c r="F32" s="316"/>
      <c r="G32" s="317"/>
      <c r="H32" s="318">
        <f t="shared" si="2"/>
        <v>0</v>
      </c>
      <c r="I32" s="319"/>
      <c r="J32" s="307"/>
      <c r="K32" s="151">
        <f t="shared" si="3"/>
        <v>0</v>
      </c>
      <c r="L32" s="65">
        <f t="shared" si="0"/>
        <v>0</v>
      </c>
      <c r="M32" s="179">
        <f t="shared" si="4"/>
        <v>0</v>
      </c>
      <c r="N32" s="142">
        <f t="shared" si="5"/>
        <v>0</v>
      </c>
      <c r="O32" s="92"/>
      <c r="P32" s="141" t="str">
        <f t="shared" si="6"/>
        <v/>
      </c>
      <c r="Q32" s="122"/>
      <c r="R32" s="152">
        <f t="shared" si="1"/>
        <v>0</v>
      </c>
      <c r="S32" s="65">
        <f t="shared" si="7"/>
        <v>0</v>
      </c>
      <c r="T32" s="64">
        <f t="shared" si="8"/>
        <v>0</v>
      </c>
      <c r="U32" s="144">
        <f t="shared" si="9"/>
        <v>0</v>
      </c>
      <c r="V32" s="92"/>
      <c r="W32" s="141" t="str">
        <f t="shared" si="10"/>
        <v/>
      </c>
      <c r="X32" s="126"/>
    </row>
    <row r="33" spans="1:24" s="22" customFormat="1" ht="24" customHeight="1" x14ac:dyDescent="0.2">
      <c r="A33" s="310">
        <v>31</v>
      </c>
      <c r="B33" s="304"/>
      <c r="C33" s="304"/>
      <c r="D33" s="314"/>
      <c r="E33" s="315"/>
      <c r="F33" s="316"/>
      <c r="G33" s="317"/>
      <c r="H33" s="318">
        <f t="shared" si="2"/>
        <v>0</v>
      </c>
      <c r="I33" s="319"/>
      <c r="J33" s="307"/>
      <c r="K33" s="151">
        <f t="shared" si="3"/>
        <v>0</v>
      </c>
      <c r="L33" s="65">
        <f t="shared" si="0"/>
        <v>0</v>
      </c>
      <c r="M33" s="179">
        <f t="shared" si="4"/>
        <v>0</v>
      </c>
      <c r="N33" s="142">
        <f t="shared" si="5"/>
        <v>0</v>
      </c>
      <c r="O33" s="92"/>
      <c r="P33" s="141" t="str">
        <f t="shared" si="6"/>
        <v/>
      </c>
      <c r="Q33" s="122"/>
      <c r="R33" s="152">
        <f t="shared" si="1"/>
        <v>0</v>
      </c>
      <c r="S33" s="65">
        <f t="shared" si="7"/>
        <v>0</v>
      </c>
      <c r="T33" s="64">
        <f t="shared" si="8"/>
        <v>0</v>
      </c>
      <c r="U33" s="144">
        <f t="shared" si="9"/>
        <v>0</v>
      </c>
      <c r="V33" s="92"/>
      <c r="W33" s="141" t="str">
        <f t="shared" si="10"/>
        <v/>
      </c>
      <c r="X33" s="126"/>
    </row>
    <row r="34" spans="1:24" s="22" customFormat="1" ht="24" customHeight="1" x14ac:dyDescent="0.2">
      <c r="A34" s="310">
        <v>32</v>
      </c>
      <c r="B34" s="304"/>
      <c r="C34" s="304"/>
      <c r="D34" s="314"/>
      <c r="E34" s="315"/>
      <c r="F34" s="316"/>
      <c r="G34" s="317"/>
      <c r="H34" s="318">
        <f t="shared" si="2"/>
        <v>0</v>
      </c>
      <c r="I34" s="319"/>
      <c r="J34" s="307"/>
      <c r="K34" s="151">
        <f t="shared" si="3"/>
        <v>0</v>
      </c>
      <c r="L34" s="65">
        <f t="shared" si="0"/>
        <v>0</v>
      </c>
      <c r="M34" s="179">
        <f t="shared" si="4"/>
        <v>0</v>
      </c>
      <c r="N34" s="142">
        <f t="shared" si="5"/>
        <v>0</v>
      </c>
      <c r="O34" s="92"/>
      <c r="P34" s="141" t="str">
        <f t="shared" si="6"/>
        <v/>
      </c>
      <c r="Q34" s="122"/>
      <c r="R34" s="152">
        <f t="shared" si="1"/>
        <v>0</v>
      </c>
      <c r="S34" s="65">
        <f t="shared" si="7"/>
        <v>0</v>
      </c>
      <c r="T34" s="64">
        <f t="shared" si="8"/>
        <v>0</v>
      </c>
      <c r="U34" s="144">
        <f t="shared" si="9"/>
        <v>0</v>
      </c>
      <c r="V34" s="92"/>
      <c r="W34" s="141" t="str">
        <f t="shared" si="10"/>
        <v/>
      </c>
      <c r="X34" s="126"/>
    </row>
    <row r="35" spans="1:24" s="22" customFormat="1" ht="24" customHeight="1" x14ac:dyDescent="0.2">
      <c r="A35" s="310">
        <v>33</v>
      </c>
      <c r="B35" s="304"/>
      <c r="C35" s="304"/>
      <c r="D35" s="314"/>
      <c r="E35" s="315"/>
      <c r="F35" s="316"/>
      <c r="G35" s="317"/>
      <c r="H35" s="318">
        <f t="shared" si="2"/>
        <v>0</v>
      </c>
      <c r="I35" s="319"/>
      <c r="J35" s="307"/>
      <c r="K35" s="151">
        <f t="shared" si="3"/>
        <v>0</v>
      </c>
      <c r="L35" s="65">
        <f t="shared" si="0"/>
        <v>0</v>
      </c>
      <c r="M35" s="179">
        <f t="shared" si="4"/>
        <v>0</v>
      </c>
      <c r="N35" s="142">
        <f t="shared" si="5"/>
        <v>0</v>
      </c>
      <c r="O35" s="92"/>
      <c r="P35" s="141" t="str">
        <f t="shared" si="6"/>
        <v/>
      </c>
      <c r="Q35" s="122"/>
      <c r="R35" s="152">
        <f t="shared" si="1"/>
        <v>0</v>
      </c>
      <c r="S35" s="65">
        <f t="shared" si="7"/>
        <v>0</v>
      </c>
      <c r="T35" s="64">
        <f t="shared" si="8"/>
        <v>0</v>
      </c>
      <c r="U35" s="144">
        <f t="shared" si="9"/>
        <v>0</v>
      </c>
      <c r="V35" s="92"/>
      <c r="W35" s="141" t="str">
        <f t="shared" si="10"/>
        <v/>
      </c>
      <c r="X35" s="126"/>
    </row>
    <row r="36" spans="1:24" s="22" customFormat="1" ht="24" customHeight="1" x14ac:dyDescent="0.2">
      <c r="A36" s="310">
        <v>34</v>
      </c>
      <c r="B36" s="304"/>
      <c r="C36" s="304"/>
      <c r="D36" s="314"/>
      <c r="E36" s="315"/>
      <c r="F36" s="316"/>
      <c r="G36" s="317"/>
      <c r="H36" s="318">
        <f t="shared" si="2"/>
        <v>0</v>
      </c>
      <c r="I36" s="319"/>
      <c r="J36" s="307"/>
      <c r="K36" s="151">
        <f t="shared" si="3"/>
        <v>0</v>
      </c>
      <c r="L36" s="65">
        <f t="shared" si="0"/>
        <v>0</v>
      </c>
      <c r="M36" s="179">
        <f t="shared" si="4"/>
        <v>0</v>
      </c>
      <c r="N36" s="142">
        <f t="shared" si="5"/>
        <v>0</v>
      </c>
      <c r="O36" s="92"/>
      <c r="P36" s="141" t="str">
        <f t="shared" si="6"/>
        <v/>
      </c>
      <c r="Q36" s="122"/>
      <c r="R36" s="152">
        <f t="shared" si="1"/>
        <v>0</v>
      </c>
      <c r="S36" s="65">
        <f t="shared" si="7"/>
        <v>0</v>
      </c>
      <c r="T36" s="64">
        <f t="shared" si="8"/>
        <v>0</v>
      </c>
      <c r="U36" s="144">
        <f t="shared" si="9"/>
        <v>0</v>
      </c>
      <c r="V36" s="92"/>
      <c r="W36" s="141" t="str">
        <f t="shared" si="10"/>
        <v/>
      </c>
      <c r="X36" s="126"/>
    </row>
    <row r="37" spans="1:24" s="22" customFormat="1" ht="24" customHeight="1" x14ac:dyDescent="0.2">
      <c r="A37" s="310">
        <v>35</v>
      </c>
      <c r="B37" s="304"/>
      <c r="C37" s="304"/>
      <c r="D37" s="314"/>
      <c r="E37" s="315"/>
      <c r="F37" s="316"/>
      <c r="G37" s="317"/>
      <c r="H37" s="318">
        <f t="shared" si="2"/>
        <v>0</v>
      </c>
      <c r="I37" s="319"/>
      <c r="J37" s="307"/>
      <c r="K37" s="151">
        <f t="shared" si="3"/>
        <v>0</v>
      </c>
      <c r="L37" s="65">
        <f t="shared" si="0"/>
        <v>0</v>
      </c>
      <c r="M37" s="179">
        <f t="shared" si="4"/>
        <v>0</v>
      </c>
      <c r="N37" s="142">
        <f t="shared" si="5"/>
        <v>0</v>
      </c>
      <c r="O37" s="92"/>
      <c r="P37" s="141" t="str">
        <f t="shared" si="6"/>
        <v/>
      </c>
      <c r="Q37" s="122"/>
      <c r="R37" s="152">
        <f t="shared" si="1"/>
        <v>0</v>
      </c>
      <c r="S37" s="65">
        <f t="shared" si="7"/>
        <v>0</v>
      </c>
      <c r="T37" s="64">
        <f t="shared" si="8"/>
        <v>0</v>
      </c>
      <c r="U37" s="144">
        <f t="shared" si="9"/>
        <v>0</v>
      </c>
      <c r="V37" s="92"/>
      <c r="W37" s="141" t="str">
        <f t="shared" si="10"/>
        <v/>
      </c>
      <c r="X37" s="126"/>
    </row>
    <row r="38" spans="1:24" s="22" customFormat="1" ht="24" customHeight="1" x14ac:dyDescent="0.2">
      <c r="A38" s="310">
        <v>36</v>
      </c>
      <c r="B38" s="304"/>
      <c r="C38" s="304"/>
      <c r="D38" s="314"/>
      <c r="E38" s="315"/>
      <c r="F38" s="316"/>
      <c r="G38" s="317"/>
      <c r="H38" s="318">
        <f t="shared" si="2"/>
        <v>0</v>
      </c>
      <c r="I38" s="319"/>
      <c r="J38" s="307"/>
      <c r="K38" s="151">
        <f t="shared" si="3"/>
        <v>0</v>
      </c>
      <c r="L38" s="65">
        <f t="shared" si="0"/>
        <v>0</v>
      </c>
      <c r="M38" s="179">
        <f t="shared" si="4"/>
        <v>0</v>
      </c>
      <c r="N38" s="142">
        <f t="shared" si="5"/>
        <v>0</v>
      </c>
      <c r="O38" s="92"/>
      <c r="P38" s="141" t="str">
        <f t="shared" si="6"/>
        <v/>
      </c>
      <c r="Q38" s="122"/>
      <c r="R38" s="152">
        <f t="shared" si="1"/>
        <v>0</v>
      </c>
      <c r="S38" s="65">
        <f t="shared" si="7"/>
        <v>0</v>
      </c>
      <c r="T38" s="64">
        <f t="shared" si="8"/>
        <v>0</v>
      </c>
      <c r="U38" s="144">
        <f t="shared" si="9"/>
        <v>0</v>
      </c>
      <c r="V38" s="92"/>
      <c r="W38" s="141" t="str">
        <f t="shared" si="10"/>
        <v/>
      </c>
      <c r="X38" s="126"/>
    </row>
    <row r="39" spans="1:24" s="22" customFormat="1" ht="24" customHeight="1" x14ac:dyDescent="0.2">
      <c r="A39" s="310">
        <v>37</v>
      </c>
      <c r="B39" s="304"/>
      <c r="C39" s="304"/>
      <c r="D39" s="314"/>
      <c r="E39" s="315"/>
      <c r="F39" s="316"/>
      <c r="G39" s="317"/>
      <c r="H39" s="318">
        <f t="shared" si="2"/>
        <v>0</v>
      </c>
      <c r="I39" s="319"/>
      <c r="J39" s="307"/>
      <c r="K39" s="151">
        <f t="shared" si="3"/>
        <v>0</v>
      </c>
      <c r="L39" s="65">
        <f t="shared" si="0"/>
        <v>0</v>
      </c>
      <c r="M39" s="179">
        <f t="shared" si="4"/>
        <v>0</v>
      </c>
      <c r="N39" s="142">
        <f t="shared" si="5"/>
        <v>0</v>
      </c>
      <c r="O39" s="92"/>
      <c r="P39" s="141" t="str">
        <f t="shared" si="6"/>
        <v/>
      </c>
      <c r="Q39" s="122"/>
      <c r="R39" s="152">
        <f t="shared" si="1"/>
        <v>0</v>
      </c>
      <c r="S39" s="65">
        <f t="shared" si="7"/>
        <v>0</v>
      </c>
      <c r="T39" s="64">
        <f t="shared" si="8"/>
        <v>0</v>
      </c>
      <c r="U39" s="144">
        <f t="shared" si="9"/>
        <v>0</v>
      </c>
      <c r="V39" s="92"/>
      <c r="W39" s="141" t="str">
        <f t="shared" si="10"/>
        <v/>
      </c>
      <c r="X39" s="126"/>
    </row>
    <row r="40" spans="1:24" s="22" customFormat="1" ht="24" customHeight="1" x14ac:dyDescent="0.2">
      <c r="A40" s="310">
        <v>38</v>
      </c>
      <c r="B40" s="304"/>
      <c r="C40" s="304"/>
      <c r="D40" s="314"/>
      <c r="E40" s="315"/>
      <c r="F40" s="316"/>
      <c r="G40" s="317"/>
      <c r="H40" s="318">
        <f t="shared" si="2"/>
        <v>0</v>
      </c>
      <c r="I40" s="319"/>
      <c r="J40" s="307"/>
      <c r="K40" s="151">
        <f t="shared" si="3"/>
        <v>0</v>
      </c>
      <c r="L40" s="65">
        <f t="shared" si="0"/>
        <v>0</v>
      </c>
      <c r="M40" s="179">
        <f t="shared" si="4"/>
        <v>0</v>
      </c>
      <c r="N40" s="142">
        <f t="shared" si="5"/>
        <v>0</v>
      </c>
      <c r="O40" s="92"/>
      <c r="P40" s="141" t="str">
        <f t="shared" si="6"/>
        <v/>
      </c>
      <c r="Q40" s="122"/>
      <c r="R40" s="152">
        <f t="shared" si="1"/>
        <v>0</v>
      </c>
      <c r="S40" s="65">
        <f t="shared" si="7"/>
        <v>0</v>
      </c>
      <c r="T40" s="64">
        <f t="shared" si="8"/>
        <v>0</v>
      </c>
      <c r="U40" s="144">
        <f t="shared" si="9"/>
        <v>0</v>
      </c>
      <c r="V40" s="92"/>
      <c r="W40" s="141" t="str">
        <f t="shared" si="10"/>
        <v/>
      </c>
      <c r="X40" s="126"/>
    </row>
    <row r="41" spans="1:24" s="22" customFormat="1" ht="24" customHeight="1" x14ac:dyDescent="0.2">
      <c r="A41" s="310">
        <v>39</v>
      </c>
      <c r="B41" s="304"/>
      <c r="C41" s="304"/>
      <c r="D41" s="314"/>
      <c r="E41" s="315"/>
      <c r="F41" s="316"/>
      <c r="G41" s="317"/>
      <c r="H41" s="318">
        <f t="shared" si="2"/>
        <v>0</v>
      </c>
      <c r="I41" s="319"/>
      <c r="J41" s="307"/>
      <c r="K41" s="151">
        <f t="shared" si="3"/>
        <v>0</v>
      </c>
      <c r="L41" s="65">
        <f t="shared" si="0"/>
        <v>0</v>
      </c>
      <c r="M41" s="179">
        <f t="shared" si="4"/>
        <v>0</v>
      </c>
      <c r="N41" s="142">
        <f t="shared" si="5"/>
        <v>0</v>
      </c>
      <c r="O41" s="92"/>
      <c r="P41" s="141" t="str">
        <f t="shared" si="6"/>
        <v/>
      </c>
      <c r="Q41" s="122"/>
      <c r="R41" s="152">
        <f t="shared" si="1"/>
        <v>0</v>
      </c>
      <c r="S41" s="65">
        <f t="shared" si="7"/>
        <v>0</v>
      </c>
      <c r="T41" s="64">
        <f t="shared" si="8"/>
        <v>0</v>
      </c>
      <c r="U41" s="144">
        <f t="shared" si="9"/>
        <v>0</v>
      </c>
      <c r="V41" s="92"/>
      <c r="W41" s="141" t="str">
        <f t="shared" si="10"/>
        <v/>
      </c>
      <c r="X41" s="126"/>
    </row>
    <row r="42" spans="1:24" s="22" customFormat="1" ht="24" customHeight="1" x14ac:dyDescent="0.2">
      <c r="A42" s="310">
        <v>40</v>
      </c>
      <c r="B42" s="304"/>
      <c r="C42" s="304"/>
      <c r="D42" s="314"/>
      <c r="E42" s="315"/>
      <c r="F42" s="316"/>
      <c r="G42" s="317"/>
      <c r="H42" s="318">
        <f t="shared" si="2"/>
        <v>0</v>
      </c>
      <c r="I42" s="319"/>
      <c r="J42" s="307"/>
      <c r="K42" s="151">
        <f t="shared" si="3"/>
        <v>0</v>
      </c>
      <c r="L42" s="65">
        <f t="shared" si="0"/>
        <v>0</v>
      </c>
      <c r="M42" s="179">
        <f t="shared" si="4"/>
        <v>0</v>
      </c>
      <c r="N42" s="142">
        <f t="shared" si="5"/>
        <v>0</v>
      </c>
      <c r="O42" s="92"/>
      <c r="P42" s="141" t="str">
        <f t="shared" si="6"/>
        <v/>
      </c>
      <c r="Q42" s="122"/>
      <c r="R42" s="152">
        <f t="shared" si="1"/>
        <v>0</v>
      </c>
      <c r="S42" s="65">
        <f t="shared" si="7"/>
        <v>0</v>
      </c>
      <c r="T42" s="64">
        <f t="shared" si="8"/>
        <v>0</v>
      </c>
      <c r="U42" s="144">
        <f t="shared" si="9"/>
        <v>0</v>
      </c>
      <c r="V42" s="92"/>
      <c r="W42" s="141" t="str">
        <f t="shared" si="10"/>
        <v/>
      </c>
      <c r="X42" s="126"/>
    </row>
    <row r="43" spans="1:24" s="22" customFormat="1" ht="24" customHeight="1" x14ac:dyDescent="0.2">
      <c r="A43" s="310">
        <v>41</v>
      </c>
      <c r="B43" s="304"/>
      <c r="C43" s="304"/>
      <c r="D43" s="314"/>
      <c r="E43" s="315"/>
      <c r="F43" s="316"/>
      <c r="G43" s="317"/>
      <c r="H43" s="318">
        <f t="shared" si="2"/>
        <v>0</v>
      </c>
      <c r="I43" s="319"/>
      <c r="J43" s="307"/>
      <c r="K43" s="151">
        <f t="shared" si="3"/>
        <v>0</v>
      </c>
      <c r="L43" s="65">
        <f t="shared" si="0"/>
        <v>0</v>
      </c>
      <c r="M43" s="179">
        <f t="shared" si="4"/>
        <v>0</v>
      </c>
      <c r="N43" s="142">
        <f t="shared" si="5"/>
        <v>0</v>
      </c>
      <c r="O43" s="92"/>
      <c r="P43" s="141" t="str">
        <f t="shared" si="6"/>
        <v/>
      </c>
      <c r="Q43" s="122"/>
      <c r="R43" s="152">
        <f t="shared" si="1"/>
        <v>0</v>
      </c>
      <c r="S43" s="65">
        <f t="shared" si="7"/>
        <v>0</v>
      </c>
      <c r="T43" s="64">
        <f t="shared" si="8"/>
        <v>0</v>
      </c>
      <c r="U43" s="144">
        <f t="shared" si="9"/>
        <v>0</v>
      </c>
      <c r="V43" s="92"/>
      <c r="W43" s="141" t="str">
        <f t="shared" si="10"/>
        <v/>
      </c>
      <c r="X43" s="126"/>
    </row>
    <row r="44" spans="1:24" s="22" customFormat="1" ht="24" customHeight="1" x14ac:dyDescent="0.2">
      <c r="A44" s="310">
        <v>42</v>
      </c>
      <c r="B44" s="304"/>
      <c r="C44" s="304"/>
      <c r="D44" s="314"/>
      <c r="E44" s="315"/>
      <c r="F44" s="316"/>
      <c r="G44" s="317"/>
      <c r="H44" s="318">
        <f t="shared" si="2"/>
        <v>0</v>
      </c>
      <c r="I44" s="319"/>
      <c r="J44" s="307"/>
      <c r="K44" s="151">
        <f t="shared" si="3"/>
        <v>0</v>
      </c>
      <c r="L44" s="65">
        <f t="shared" si="0"/>
        <v>0</v>
      </c>
      <c r="M44" s="179">
        <f t="shared" si="4"/>
        <v>0</v>
      </c>
      <c r="N44" s="142">
        <f t="shared" si="5"/>
        <v>0</v>
      </c>
      <c r="O44" s="92"/>
      <c r="P44" s="141" t="str">
        <f t="shared" si="6"/>
        <v/>
      </c>
      <c r="Q44" s="122"/>
      <c r="R44" s="152">
        <f t="shared" si="1"/>
        <v>0</v>
      </c>
      <c r="S44" s="65">
        <f t="shared" si="7"/>
        <v>0</v>
      </c>
      <c r="T44" s="64">
        <f t="shared" si="8"/>
        <v>0</v>
      </c>
      <c r="U44" s="144">
        <f t="shared" si="9"/>
        <v>0</v>
      </c>
      <c r="V44" s="92"/>
      <c r="W44" s="141" t="str">
        <f t="shared" si="10"/>
        <v/>
      </c>
      <c r="X44" s="126"/>
    </row>
    <row r="45" spans="1:24" s="22" customFormat="1" ht="24" customHeight="1" x14ac:dyDescent="0.2">
      <c r="A45" s="310">
        <v>43</v>
      </c>
      <c r="B45" s="304"/>
      <c r="C45" s="304"/>
      <c r="D45" s="314"/>
      <c r="E45" s="315"/>
      <c r="F45" s="316"/>
      <c r="G45" s="317"/>
      <c r="H45" s="318">
        <f t="shared" si="2"/>
        <v>0</v>
      </c>
      <c r="I45" s="319"/>
      <c r="J45" s="307"/>
      <c r="K45" s="151">
        <f t="shared" si="3"/>
        <v>0</v>
      </c>
      <c r="L45" s="65">
        <f t="shared" si="0"/>
        <v>0</v>
      </c>
      <c r="M45" s="179">
        <f t="shared" si="4"/>
        <v>0</v>
      </c>
      <c r="N45" s="142">
        <f t="shared" si="5"/>
        <v>0</v>
      </c>
      <c r="O45" s="92"/>
      <c r="P45" s="141" t="str">
        <f t="shared" si="6"/>
        <v/>
      </c>
      <c r="Q45" s="122"/>
      <c r="R45" s="152">
        <f t="shared" si="1"/>
        <v>0</v>
      </c>
      <c r="S45" s="65">
        <f t="shared" si="7"/>
        <v>0</v>
      </c>
      <c r="T45" s="64">
        <f t="shared" si="8"/>
        <v>0</v>
      </c>
      <c r="U45" s="144">
        <f t="shared" si="9"/>
        <v>0</v>
      </c>
      <c r="V45" s="92"/>
      <c r="W45" s="141" t="str">
        <f t="shared" si="10"/>
        <v/>
      </c>
      <c r="X45" s="126"/>
    </row>
    <row r="46" spans="1:24" s="22" customFormat="1" ht="24" customHeight="1" x14ac:dyDescent="0.2">
      <c r="A46" s="310">
        <v>44</v>
      </c>
      <c r="B46" s="304"/>
      <c r="C46" s="304"/>
      <c r="D46" s="314"/>
      <c r="E46" s="315"/>
      <c r="F46" s="316"/>
      <c r="G46" s="317"/>
      <c r="H46" s="318">
        <f t="shared" si="2"/>
        <v>0</v>
      </c>
      <c r="I46" s="319"/>
      <c r="J46" s="307"/>
      <c r="K46" s="151">
        <f t="shared" si="3"/>
        <v>0</v>
      </c>
      <c r="L46" s="65">
        <f t="shared" si="0"/>
        <v>0</v>
      </c>
      <c r="M46" s="179">
        <f t="shared" si="4"/>
        <v>0</v>
      </c>
      <c r="N46" s="142">
        <f t="shared" si="5"/>
        <v>0</v>
      </c>
      <c r="O46" s="92"/>
      <c r="P46" s="141" t="str">
        <f t="shared" si="6"/>
        <v/>
      </c>
      <c r="Q46" s="122"/>
      <c r="R46" s="152">
        <f t="shared" si="1"/>
        <v>0</v>
      </c>
      <c r="S46" s="65">
        <f t="shared" si="7"/>
        <v>0</v>
      </c>
      <c r="T46" s="64">
        <f t="shared" si="8"/>
        <v>0</v>
      </c>
      <c r="U46" s="144">
        <f t="shared" si="9"/>
        <v>0</v>
      </c>
      <c r="V46" s="92"/>
      <c r="W46" s="141" t="str">
        <f t="shared" si="10"/>
        <v/>
      </c>
      <c r="X46" s="126"/>
    </row>
    <row r="47" spans="1:24" s="22" customFormat="1" ht="24" customHeight="1" x14ac:dyDescent="0.2">
      <c r="A47" s="310">
        <v>45</v>
      </c>
      <c r="B47" s="304"/>
      <c r="C47" s="304"/>
      <c r="D47" s="314"/>
      <c r="E47" s="315"/>
      <c r="F47" s="316"/>
      <c r="G47" s="317"/>
      <c r="H47" s="318">
        <f t="shared" si="2"/>
        <v>0</v>
      </c>
      <c r="I47" s="319"/>
      <c r="J47" s="307"/>
      <c r="K47" s="151">
        <f t="shared" si="3"/>
        <v>0</v>
      </c>
      <c r="L47" s="65">
        <f t="shared" si="0"/>
        <v>0</v>
      </c>
      <c r="M47" s="179">
        <f t="shared" si="4"/>
        <v>0</v>
      </c>
      <c r="N47" s="142">
        <f t="shared" si="5"/>
        <v>0</v>
      </c>
      <c r="O47" s="92"/>
      <c r="P47" s="141" t="str">
        <f t="shared" si="6"/>
        <v/>
      </c>
      <c r="Q47" s="122"/>
      <c r="R47" s="152">
        <f t="shared" si="1"/>
        <v>0</v>
      </c>
      <c r="S47" s="65">
        <f t="shared" si="7"/>
        <v>0</v>
      </c>
      <c r="T47" s="64">
        <f t="shared" si="8"/>
        <v>0</v>
      </c>
      <c r="U47" s="144">
        <f t="shared" si="9"/>
        <v>0</v>
      </c>
      <c r="V47" s="92"/>
      <c r="W47" s="141" t="str">
        <f t="shared" si="10"/>
        <v/>
      </c>
      <c r="X47" s="126"/>
    </row>
    <row r="48" spans="1:24" s="22" customFormat="1" ht="24" customHeight="1" x14ac:dyDescent="0.2">
      <c r="A48" s="310">
        <v>46</v>
      </c>
      <c r="B48" s="304"/>
      <c r="C48" s="304"/>
      <c r="D48" s="314"/>
      <c r="E48" s="315"/>
      <c r="F48" s="316"/>
      <c r="G48" s="317"/>
      <c r="H48" s="318">
        <f t="shared" si="2"/>
        <v>0</v>
      </c>
      <c r="I48" s="319"/>
      <c r="J48" s="307"/>
      <c r="K48" s="151">
        <f t="shared" si="3"/>
        <v>0</v>
      </c>
      <c r="L48" s="65">
        <f t="shared" si="0"/>
        <v>0</v>
      </c>
      <c r="M48" s="179">
        <f t="shared" si="4"/>
        <v>0</v>
      </c>
      <c r="N48" s="142">
        <f t="shared" si="5"/>
        <v>0</v>
      </c>
      <c r="O48" s="92"/>
      <c r="P48" s="141" t="str">
        <f t="shared" si="6"/>
        <v/>
      </c>
      <c r="Q48" s="122"/>
      <c r="R48" s="152">
        <f t="shared" si="1"/>
        <v>0</v>
      </c>
      <c r="S48" s="65">
        <f t="shared" si="7"/>
        <v>0</v>
      </c>
      <c r="T48" s="64">
        <f t="shared" si="8"/>
        <v>0</v>
      </c>
      <c r="U48" s="144">
        <f t="shared" si="9"/>
        <v>0</v>
      </c>
      <c r="V48" s="92"/>
      <c r="W48" s="141" t="str">
        <f t="shared" si="10"/>
        <v/>
      </c>
      <c r="X48" s="126"/>
    </row>
    <row r="49" spans="1:24" s="22" customFormat="1" ht="24" customHeight="1" x14ac:dyDescent="0.2">
      <c r="A49" s="310">
        <v>47</v>
      </c>
      <c r="B49" s="304"/>
      <c r="C49" s="304"/>
      <c r="D49" s="314"/>
      <c r="E49" s="315"/>
      <c r="F49" s="316"/>
      <c r="G49" s="317"/>
      <c r="H49" s="318">
        <f t="shared" si="2"/>
        <v>0</v>
      </c>
      <c r="I49" s="319"/>
      <c r="J49" s="307"/>
      <c r="K49" s="151">
        <f t="shared" si="3"/>
        <v>0</v>
      </c>
      <c r="L49" s="65">
        <f t="shared" si="0"/>
        <v>0</v>
      </c>
      <c r="M49" s="179">
        <f t="shared" si="4"/>
        <v>0</v>
      </c>
      <c r="N49" s="142">
        <f t="shared" si="5"/>
        <v>0</v>
      </c>
      <c r="O49" s="92"/>
      <c r="P49" s="141" t="str">
        <f t="shared" si="6"/>
        <v/>
      </c>
      <c r="Q49" s="122"/>
      <c r="R49" s="152">
        <f t="shared" si="1"/>
        <v>0</v>
      </c>
      <c r="S49" s="65">
        <f t="shared" si="7"/>
        <v>0</v>
      </c>
      <c r="T49" s="64">
        <f t="shared" si="8"/>
        <v>0</v>
      </c>
      <c r="U49" s="144">
        <f t="shared" si="9"/>
        <v>0</v>
      </c>
      <c r="V49" s="92"/>
      <c r="W49" s="141" t="str">
        <f t="shared" si="10"/>
        <v/>
      </c>
      <c r="X49" s="126"/>
    </row>
    <row r="50" spans="1:24" s="22" customFormat="1" ht="24" customHeight="1" x14ac:dyDescent="0.2">
      <c r="A50" s="310">
        <v>48</v>
      </c>
      <c r="B50" s="304"/>
      <c r="C50" s="304"/>
      <c r="D50" s="314"/>
      <c r="E50" s="315"/>
      <c r="F50" s="316"/>
      <c r="G50" s="317"/>
      <c r="H50" s="318">
        <f t="shared" si="2"/>
        <v>0</v>
      </c>
      <c r="I50" s="319"/>
      <c r="J50" s="307"/>
      <c r="K50" s="151">
        <f t="shared" si="3"/>
        <v>0</v>
      </c>
      <c r="L50" s="65">
        <f t="shared" si="0"/>
        <v>0</v>
      </c>
      <c r="M50" s="179">
        <f t="shared" si="4"/>
        <v>0</v>
      </c>
      <c r="N50" s="142">
        <f t="shared" si="5"/>
        <v>0</v>
      </c>
      <c r="O50" s="92"/>
      <c r="P50" s="141" t="str">
        <f t="shared" si="6"/>
        <v/>
      </c>
      <c r="Q50" s="122"/>
      <c r="R50" s="152">
        <f t="shared" si="1"/>
        <v>0</v>
      </c>
      <c r="S50" s="65">
        <f t="shared" si="7"/>
        <v>0</v>
      </c>
      <c r="T50" s="64">
        <f t="shared" si="8"/>
        <v>0</v>
      </c>
      <c r="U50" s="144">
        <f t="shared" si="9"/>
        <v>0</v>
      </c>
      <c r="V50" s="92"/>
      <c r="W50" s="141" t="str">
        <f t="shared" si="10"/>
        <v/>
      </c>
      <c r="X50" s="126"/>
    </row>
    <row r="51" spans="1:24" s="22" customFormat="1" ht="24" customHeight="1" x14ac:dyDescent="0.2">
      <c r="A51" s="310">
        <v>49</v>
      </c>
      <c r="B51" s="304"/>
      <c r="C51" s="304"/>
      <c r="D51" s="314"/>
      <c r="E51" s="315"/>
      <c r="F51" s="316"/>
      <c r="G51" s="317"/>
      <c r="H51" s="318">
        <f t="shared" si="2"/>
        <v>0</v>
      </c>
      <c r="I51" s="319"/>
      <c r="J51" s="307"/>
      <c r="K51" s="151">
        <f t="shared" si="3"/>
        <v>0</v>
      </c>
      <c r="L51" s="65">
        <f t="shared" si="0"/>
        <v>0</v>
      </c>
      <c r="M51" s="179">
        <f t="shared" si="4"/>
        <v>0</v>
      </c>
      <c r="N51" s="142">
        <f t="shared" si="5"/>
        <v>0</v>
      </c>
      <c r="O51" s="92"/>
      <c r="P51" s="141" t="str">
        <f t="shared" si="6"/>
        <v/>
      </c>
      <c r="Q51" s="122"/>
      <c r="R51" s="152">
        <f t="shared" si="1"/>
        <v>0</v>
      </c>
      <c r="S51" s="65">
        <f t="shared" si="7"/>
        <v>0</v>
      </c>
      <c r="T51" s="64">
        <f t="shared" si="8"/>
        <v>0</v>
      </c>
      <c r="U51" s="144">
        <f t="shared" si="9"/>
        <v>0</v>
      </c>
      <c r="V51" s="92"/>
      <c r="W51" s="141" t="str">
        <f t="shared" si="10"/>
        <v/>
      </c>
      <c r="X51" s="126"/>
    </row>
    <row r="52" spans="1:24" s="22" customFormat="1" ht="24" customHeight="1" x14ac:dyDescent="0.2">
      <c r="A52" s="310">
        <v>50</v>
      </c>
      <c r="B52" s="304"/>
      <c r="C52" s="304"/>
      <c r="D52" s="314"/>
      <c r="E52" s="315"/>
      <c r="F52" s="316"/>
      <c r="G52" s="317"/>
      <c r="H52" s="318">
        <f t="shared" si="2"/>
        <v>0</v>
      </c>
      <c r="I52" s="319"/>
      <c r="J52" s="307"/>
      <c r="K52" s="151">
        <f t="shared" si="3"/>
        <v>0</v>
      </c>
      <c r="L52" s="65">
        <f t="shared" si="0"/>
        <v>0</v>
      </c>
      <c r="M52" s="179">
        <f t="shared" si="4"/>
        <v>0</v>
      </c>
      <c r="N52" s="142">
        <f t="shared" si="5"/>
        <v>0</v>
      </c>
      <c r="O52" s="92"/>
      <c r="P52" s="141" t="str">
        <f t="shared" si="6"/>
        <v/>
      </c>
      <c r="Q52" s="122"/>
      <c r="R52" s="152">
        <f t="shared" si="1"/>
        <v>0</v>
      </c>
      <c r="S52" s="65">
        <f t="shared" si="7"/>
        <v>0</v>
      </c>
      <c r="T52" s="64">
        <f t="shared" si="8"/>
        <v>0</v>
      </c>
      <c r="U52" s="144">
        <f t="shared" si="9"/>
        <v>0</v>
      </c>
      <c r="V52" s="92"/>
      <c r="W52" s="141" t="str">
        <f t="shared" si="10"/>
        <v/>
      </c>
      <c r="X52" s="126"/>
    </row>
    <row r="53" spans="1:24" s="22" customFormat="1" ht="24" customHeight="1" thickBot="1" x14ac:dyDescent="0.25">
      <c r="A53" s="463"/>
      <c r="B53" s="464" t="s">
        <v>4</v>
      </c>
      <c r="C53" s="464"/>
      <c r="D53" s="464"/>
      <c r="E53" s="465"/>
      <c r="F53" s="465"/>
      <c r="G53" s="475"/>
      <c r="H53" s="476">
        <f>SUM(H3:H52)</f>
        <v>0</v>
      </c>
      <c r="I53" s="477">
        <f>SUM(I3:I52)</f>
        <v>0</v>
      </c>
      <c r="J53" s="465">
        <f>SUM(J3:J52)</f>
        <v>0</v>
      </c>
      <c r="K53" s="158"/>
      <c r="L53" s="153"/>
      <c r="M53" s="153"/>
      <c r="N53" s="153">
        <f>SUM(N3:N52)</f>
        <v>0</v>
      </c>
      <c r="O53" s="108"/>
      <c r="P53" s="109"/>
      <c r="Q53" s="123"/>
      <c r="R53" s="113"/>
      <c r="S53" s="155"/>
      <c r="T53" s="155"/>
      <c r="U53" s="155">
        <f>SUM(U3:U52)</f>
        <v>0</v>
      </c>
      <c r="V53" s="114"/>
      <c r="W53" s="115"/>
      <c r="X53" s="127"/>
    </row>
    <row r="54" spans="1:24" x14ac:dyDescent="0.2">
      <c r="B54" s="303" t="str">
        <f>IF(A65="כן","תוכנית בתחומי הביוטכנולוגיה וננוטכנולוגיה","")</f>
        <v>תוכנית בתחומי הביוטכנולוגיה וננוטכנולוגיה</v>
      </c>
      <c r="O54" s="27"/>
      <c r="P54" s="27"/>
      <c r="Q54" s="39"/>
      <c r="V54" s="27"/>
      <c r="W54" s="27"/>
    </row>
    <row r="55" spans="1:24" x14ac:dyDescent="0.2">
      <c r="O55" s="88"/>
      <c r="P55" s="88"/>
      <c r="Q55" s="39"/>
      <c r="V55" s="88"/>
      <c r="W55" s="88"/>
    </row>
    <row r="56" spans="1:24" x14ac:dyDescent="0.2">
      <c r="O56" s="27"/>
      <c r="P56" s="88"/>
      <c r="Q56" s="39"/>
      <c r="V56" s="27"/>
      <c r="W56" s="88"/>
    </row>
    <row r="57" spans="1:24" x14ac:dyDescent="0.2">
      <c r="O57" s="27"/>
      <c r="P57" s="27"/>
      <c r="Q57" s="39"/>
      <c r="V57" s="27"/>
      <c r="W57" s="27"/>
    </row>
    <row r="58" spans="1:24" x14ac:dyDescent="0.2">
      <c r="A58" s="629" t="s">
        <v>99</v>
      </c>
      <c r="B58" s="629"/>
      <c r="O58" s="604" t="s">
        <v>97</v>
      </c>
      <c r="P58" s="604"/>
      <c r="Q58" s="39"/>
      <c r="V58" s="604" t="s">
        <v>97</v>
      </c>
      <c r="W58" s="604"/>
    </row>
    <row r="59" spans="1:24" ht="25.5" x14ac:dyDescent="0.2">
      <c r="A59" s="143" t="s">
        <v>55</v>
      </c>
      <c r="B59" s="57" t="s">
        <v>13</v>
      </c>
      <c r="O59" s="56" t="s">
        <v>67</v>
      </c>
      <c r="P59" s="57" t="s">
        <v>68</v>
      </c>
      <c r="Q59" s="39"/>
      <c r="V59" s="56" t="s">
        <v>67</v>
      </c>
      <c r="W59" s="57" t="s">
        <v>68</v>
      </c>
    </row>
    <row r="60" spans="1:24" ht="26.65" customHeight="1" x14ac:dyDescent="0.2">
      <c r="A60" s="58">
        <v>1</v>
      </c>
      <c r="B60" s="59" t="s">
        <v>56</v>
      </c>
      <c r="O60" s="58">
        <v>1</v>
      </c>
      <c r="P60" s="84" t="s">
        <v>65</v>
      </c>
      <c r="Q60" s="39"/>
      <c r="V60" s="58">
        <v>1</v>
      </c>
      <c r="W60" s="84" t="s">
        <v>65</v>
      </c>
    </row>
    <row r="61" spans="1:24" ht="26.65" customHeight="1" x14ac:dyDescent="0.2">
      <c r="A61" s="58">
        <v>2</v>
      </c>
      <c r="B61" s="58" t="s">
        <v>57</v>
      </c>
      <c r="O61" s="58">
        <v>2</v>
      </c>
      <c r="P61" s="84" t="s">
        <v>64</v>
      </c>
      <c r="V61" s="58">
        <v>2</v>
      </c>
      <c r="W61" s="84" t="s">
        <v>64</v>
      </c>
    </row>
    <row r="62" spans="1:24" ht="26.65" customHeight="1" x14ac:dyDescent="0.2">
      <c r="A62" s="58">
        <v>3</v>
      </c>
      <c r="B62" s="59" t="s">
        <v>58</v>
      </c>
      <c r="O62" s="58">
        <v>3</v>
      </c>
      <c r="P62" s="84" t="s">
        <v>63</v>
      </c>
      <c r="V62" s="58">
        <v>3</v>
      </c>
      <c r="W62" s="84" t="s">
        <v>63</v>
      </c>
    </row>
    <row r="63" spans="1:24" ht="26.65" customHeight="1" x14ac:dyDescent="0.2">
      <c r="A63" s="58">
        <v>4</v>
      </c>
      <c r="B63" s="59" t="s">
        <v>59</v>
      </c>
      <c r="O63" s="58">
        <v>4</v>
      </c>
      <c r="P63" s="84" t="s">
        <v>66</v>
      </c>
      <c r="V63" s="58">
        <v>4</v>
      </c>
      <c r="W63" s="84" t="s">
        <v>66</v>
      </c>
    </row>
    <row r="64" spans="1:24" ht="26.65" customHeight="1" x14ac:dyDescent="0.2">
      <c r="O64" s="58">
        <v>5</v>
      </c>
      <c r="P64" s="84" t="s">
        <v>20</v>
      </c>
      <c r="V64" s="58">
        <v>5</v>
      </c>
      <c r="W64" s="84" t="s">
        <v>20</v>
      </c>
    </row>
    <row r="65" spans="1:2" x14ac:dyDescent="0.2">
      <c r="A65" s="302" t="str">
        <f>"כן"</f>
        <v>כן</v>
      </c>
    </row>
    <row r="68" spans="1:2" hidden="1" x14ac:dyDescent="0.2">
      <c r="A68" s="452">
        <f>+'ראשי-פרטים כלליים וריכוז הוצאות'!C117</f>
        <v>1</v>
      </c>
      <c r="B68" s="458">
        <f>VLOOKUP(A68,'ראשי-פרטים כלליים וריכוז הוצאות'!$F$117:$P$130,11,0)</f>
        <v>0.33333000000000002</v>
      </c>
    </row>
    <row r="69" spans="1:2" hidden="1" x14ac:dyDescent="0.2">
      <c r="A69" s="452">
        <f>VLOOKUP(+'ראשי-פרטים כלליים וריכוז הוצאות'!C117,'ראשי-פרטים כלליים וריכוז הוצאות'!$F$117:$Q$134,11,0)</f>
        <v>0.33333000000000002</v>
      </c>
    </row>
    <row r="70" spans="1:2" hidden="1" x14ac:dyDescent="0.2">
      <c r="A70" s="498">
        <f>VLOOKUP(+'ראשי-פרטים כלליים וריכוז הוצאות'!C117,'ראשי-פרטים כלליים וריכוז הוצאות'!$F$116:$Q$134,6,0)</f>
        <v>1</v>
      </c>
    </row>
    <row r="71" spans="1:2" hidden="1" x14ac:dyDescent="0.2">
      <c r="A71" s="498"/>
    </row>
    <row r="72" spans="1:2" hidden="1" x14ac:dyDescent="0.2">
      <c r="A72" s="498"/>
    </row>
    <row r="73" spans="1:2" hidden="1" x14ac:dyDescent="0.2"/>
  </sheetData>
  <sheetProtection password="CAD0" sheet="1" objects="1" scenarios="1"/>
  <customSheetViews>
    <customSheetView guid="{0C0A7354-1E68-4AF0-8238-6CB67405E9AA}" showPageBreaks="1" showRuler="0" topLeftCell="A4">
      <selection activeCell="B9" sqref="B9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O58:P58"/>
    <mergeCell ref="A1:B1"/>
    <mergeCell ref="A58:B58"/>
    <mergeCell ref="K1:P1"/>
    <mergeCell ref="X1:X2"/>
    <mergeCell ref="R1:W1"/>
    <mergeCell ref="V58:W58"/>
    <mergeCell ref="Q1:Q2"/>
  </mergeCells>
  <phoneticPr fontId="6" type="noConversion"/>
  <conditionalFormatting sqref="R3:S52">
    <cfRule type="cellIs" dxfId="32" priority="3" stopIfTrue="1" operator="notEqual">
      <formula>K3</formula>
    </cfRule>
  </conditionalFormatting>
  <conditionalFormatting sqref="T3:T52">
    <cfRule type="cellIs" dxfId="31" priority="4" stopIfTrue="1" operator="between">
      <formula>0.0001</formula>
      <formula>2499</formula>
    </cfRule>
    <cfRule type="cellIs" dxfId="30" priority="5" stopIfTrue="1" operator="notEqual">
      <formula>$G3</formula>
    </cfRule>
  </conditionalFormatting>
  <conditionalFormatting sqref="M3:M52">
    <cfRule type="cellIs" dxfId="29" priority="6" stopIfTrue="1" operator="between">
      <formula>2499</formula>
      <formula>0.6</formula>
    </cfRule>
    <cfRule type="cellIs" dxfId="28" priority="7" stopIfTrue="1" operator="notEqual">
      <formula>$G3</formula>
    </cfRule>
  </conditionalFormatting>
  <conditionalFormatting sqref="N3:N52">
    <cfRule type="cellIs" dxfId="27" priority="8" stopIfTrue="1" operator="notEqual">
      <formula>H3</formula>
    </cfRule>
  </conditionalFormatting>
  <conditionalFormatting sqref="F3:F52">
    <cfRule type="expression" dxfId="26" priority="9" stopIfTrue="1">
      <formula>((DATEDIF(D3,$H$1+1,"m"))&lt;F3)</formula>
    </cfRule>
    <cfRule type="cellIs" dxfId="25" priority="10" stopIfTrue="1" operator="greaterThan">
      <formula>$D$1</formula>
    </cfRule>
    <cfRule type="cellIs" dxfId="24" priority="11" stopIfTrue="1" operator="lessThan">
      <formula>0</formula>
    </cfRule>
  </conditionalFormatting>
  <conditionalFormatting sqref="D3:D52">
    <cfRule type="expression" dxfId="23" priority="12" stopIfTrue="1">
      <formula>AND((($F$1-$D3)-731&gt;0),COUNTA($D3)=1)</formula>
    </cfRule>
    <cfRule type="expression" dxfId="22" priority="13" stopIfTrue="1">
      <formula>AND((($F$1-$D3)&lt;0),COUNTA($D3)=1)</formula>
    </cfRule>
    <cfRule type="expression" dxfId="21" priority="14" stopIfTrue="1">
      <formula>AND((($H$1-$D3)-1096&gt;0),COUNTA($D3)=1)</formula>
    </cfRule>
  </conditionalFormatting>
  <conditionalFormatting sqref="K3:L52">
    <cfRule type="cellIs" dxfId="20" priority="15" stopIfTrue="1" operator="notEqual">
      <formula>E3</formula>
    </cfRule>
  </conditionalFormatting>
  <conditionalFormatting sqref="D1">
    <cfRule type="cellIs" dxfId="19" priority="16" stopIfTrue="1" operator="equal">
      <formula>0</formula>
    </cfRule>
  </conditionalFormatting>
  <conditionalFormatting sqref="G3:G52">
    <cfRule type="cellIs" dxfId="18" priority="17" stopIfTrue="1" operator="between">
      <formula>2499</formula>
      <formula>0.6</formula>
    </cfRule>
  </conditionalFormatting>
  <conditionalFormatting sqref="E3:E52">
    <cfRule type="cellIs" dxfId="17" priority="18" stopIfTrue="1" operator="greaterThan">
      <formula>1</formula>
    </cfRule>
  </conditionalFormatting>
  <conditionalFormatting sqref="I3:I52">
    <cfRule type="cellIs" dxfId="16" priority="19" stopIfTrue="1" operator="greaterThan">
      <formula>0.666</formula>
    </cfRule>
  </conditionalFormatting>
  <conditionalFormatting sqref="H2">
    <cfRule type="expression" dxfId="15" priority="20" stopIfTrue="1">
      <formula>$A$65="כן"</formula>
    </cfRule>
  </conditionalFormatting>
  <conditionalFormatting sqref="A68:A69">
    <cfRule type="expression" dxfId="14" priority="2" stopIfTrue="1">
      <formula>OR($A$68=1,$A$68=3,$A$68=5,$A$68=6)</formula>
    </cfRule>
  </conditionalFormatting>
  <conditionalFormatting sqref="A1:XFD1048576">
    <cfRule type="expression" dxfId="13" priority="1" stopIfTrue="1">
      <formula>$A$70=0</formula>
    </cfRule>
  </conditionalFormatting>
  <dataValidations xWindow="905" yWindow="292" count="8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>
      <formula1>$O$60:$O$64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>
      <formula1>$V$60:$V$64</formula1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>
      <formula1>0</formula1>
      <formula2>1</formula2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>
      <formula1>$F$1-1096</formula1>
      <formula2>$H$1</formula2>
    </dataValidation>
  </dataValidations>
  <printOptions horizontalCentered="1" verticalCentered="1"/>
  <pageMargins left="0.19685039370078741" right="0.24" top="0.15748031496062992" bottom="0.15748031496062992" header="3.937007874015748E-2" footer="3.937007874015748E-2"/>
  <pageSetup paperSize="9" scale="31" orientation="portrait" r:id="rId2"/>
  <headerFooter alignWithMargins="0">
    <oddFooter>עמוד &amp;P מתוך &amp;N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theme="6" tint="0.59999389629810485"/>
  </sheetPr>
  <dimension ref="A1:T69"/>
  <sheetViews>
    <sheetView rightToLeft="1" workbookViewId="0">
      <selection activeCell="B3" sqref="B3"/>
    </sheetView>
  </sheetViews>
  <sheetFormatPr defaultRowHeight="12.75" outlineLevelCol="1" x14ac:dyDescent="0.2"/>
  <cols>
    <col min="2" max="2" width="19.28515625" customWidth="1"/>
    <col min="3" max="3" width="17.85546875" customWidth="1"/>
    <col min="4" max="4" width="11.7109375" customWidth="1"/>
    <col min="6" max="8" width="8.85546875" hidden="1" customWidth="1" outlineLevel="1"/>
    <col min="9" max="9" width="11.28515625" hidden="1" customWidth="1" outlineLevel="1"/>
    <col min="10" max="10" width="26.7109375" hidden="1" customWidth="1" outlineLevel="1"/>
    <col min="11" max="11" width="9.140625" collapsed="1"/>
    <col min="12" max="15" width="8.85546875" hidden="1" customWidth="1" outlineLevel="1"/>
    <col min="16" max="16" width="25" hidden="1" customWidth="1" outlineLevel="1"/>
    <col min="17" max="17" width="9.140625" collapsed="1"/>
    <col min="19" max="19" width="28.28515625" customWidth="1"/>
  </cols>
  <sheetData>
    <row r="1" spans="1:17" ht="79.150000000000006" customHeight="1" thickBot="1" x14ac:dyDescent="0.3">
      <c r="A1" s="621" t="s">
        <v>264</v>
      </c>
      <c r="B1" s="606"/>
      <c r="C1" s="606"/>
      <c r="D1" s="379"/>
      <c r="E1" s="130"/>
      <c r="F1" s="609" t="s">
        <v>194</v>
      </c>
      <c r="G1" s="611"/>
      <c r="H1" s="602" t="s">
        <v>146</v>
      </c>
      <c r="I1" s="603"/>
      <c r="J1" s="265">
        <v>0</v>
      </c>
      <c r="K1" s="431" t="s">
        <v>71</v>
      </c>
      <c r="L1" s="635" t="s">
        <v>239</v>
      </c>
      <c r="M1" s="636"/>
      <c r="N1" s="637" t="s">
        <v>102</v>
      </c>
      <c r="O1" s="638"/>
      <c r="P1" s="434">
        <v>0</v>
      </c>
      <c r="Q1" s="430" t="s">
        <v>215</v>
      </c>
    </row>
    <row r="2" spans="1:17" ht="63.75" x14ac:dyDescent="0.2">
      <c r="A2" s="35" t="s">
        <v>5</v>
      </c>
      <c r="B2" s="35" t="s">
        <v>76</v>
      </c>
      <c r="C2" s="35" t="s">
        <v>77</v>
      </c>
      <c r="D2" s="35" t="s">
        <v>98</v>
      </c>
      <c r="E2" s="35" t="s">
        <v>62</v>
      </c>
      <c r="F2" s="156" t="s">
        <v>69</v>
      </c>
      <c r="G2" s="68" t="s">
        <v>72</v>
      </c>
      <c r="H2" s="68" t="s">
        <v>70</v>
      </c>
      <c r="I2" s="68" t="s">
        <v>148</v>
      </c>
      <c r="J2" s="174" t="s">
        <v>24</v>
      </c>
      <c r="K2" s="440"/>
      <c r="L2" s="441" t="s">
        <v>193</v>
      </c>
      <c r="M2" s="441" t="s">
        <v>72</v>
      </c>
      <c r="N2" s="441" t="s">
        <v>100</v>
      </c>
      <c r="O2" s="441" t="s">
        <v>96</v>
      </c>
      <c r="P2" s="441" t="s">
        <v>24</v>
      </c>
      <c r="Q2" s="442"/>
    </row>
    <row r="3" spans="1:17" ht="15" customHeight="1" x14ac:dyDescent="0.2">
      <c r="A3" s="370">
        <v>1</v>
      </c>
      <c r="B3" s="371"/>
      <c r="C3" s="372"/>
      <c r="D3" s="373"/>
      <c r="E3" s="372"/>
      <c r="F3" s="157">
        <f>+E3</f>
        <v>0</v>
      </c>
      <c r="G3" s="277">
        <f t="shared" ref="G3:G42" si="0">IF($J$1&gt;0,1-$J$1,100%)</f>
        <v>1</v>
      </c>
      <c r="H3" s="91">
        <f>F3*G3</f>
        <v>0</v>
      </c>
      <c r="I3" s="92"/>
      <c r="J3" s="106" t="str">
        <f>IF(I3&gt;0,(VLOOKUP(I3,$R$58:$S$63,2,0)),"")</f>
        <v/>
      </c>
      <c r="K3" s="122"/>
      <c r="L3" s="435">
        <f>E3</f>
        <v>0</v>
      </c>
      <c r="M3" s="436">
        <f t="shared" ref="M3:M42" si="1">IF($P$1&gt;0,((1-$P$1)*(1-$J$1)),G3)</f>
        <v>1</v>
      </c>
      <c r="N3" s="437">
        <f>L3*M3</f>
        <v>0</v>
      </c>
      <c r="O3" s="438"/>
      <c r="P3" s="439" t="str">
        <f>IF(O3&gt;0,(VLOOKUP(O3,$R$58:$S$63,2,0)),"")</f>
        <v/>
      </c>
      <c r="Q3" s="126"/>
    </row>
    <row r="4" spans="1:17" x14ac:dyDescent="0.2">
      <c r="A4" s="370">
        <v>2</v>
      </c>
      <c r="B4" s="371"/>
      <c r="C4" s="374"/>
      <c r="D4" s="373"/>
      <c r="E4" s="372"/>
      <c r="F4" s="157">
        <f t="shared" ref="F4:F42" si="2">+E4</f>
        <v>0</v>
      </c>
      <c r="G4" s="277">
        <f t="shared" si="0"/>
        <v>1</v>
      </c>
      <c r="H4" s="91">
        <f t="shared" ref="H4:H42" si="3">F4*G4</f>
        <v>0</v>
      </c>
      <c r="I4" s="92"/>
      <c r="J4" s="106" t="str">
        <f t="shared" ref="J4:J42" si="4">IF(I4&gt;0,(VLOOKUP(I4,$R$58:$S$63,2,0)),"")</f>
        <v/>
      </c>
      <c r="K4" s="122"/>
      <c r="L4" s="105">
        <f t="shared" ref="L4:L42" si="5">E4</f>
        <v>0</v>
      </c>
      <c r="M4" s="90">
        <f t="shared" si="1"/>
        <v>1</v>
      </c>
      <c r="N4" s="111">
        <f t="shared" ref="N4:N42" si="6">L4*M4</f>
        <v>0</v>
      </c>
      <c r="O4" s="92"/>
      <c r="P4" s="106" t="str">
        <f t="shared" ref="P4:P42" si="7">IF(O4&gt;0,(VLOOKUP(O4,$R$58:$S$63,2,0)),"")</f>
        <v/>
      </c>
      <c r="Q4" s="126"/>
    </row>
    <row r="5" spans="1:17" x14ac:dyDescent="0.2">
      <c r="A5" s="370">
        <v>3</v>
      </c>
      <c r="B5" s="371"/>
      <c r="C5" s="374"/>
      <c r="D5" s="373"/>
      <c r="E5" s="372"/>
      <c r="F5" s="157">
        <f t="shared" si="2"/>
        <v>0</v>
      </c>
      <c r="G5" s="277">
        <f t="shared" si="0"/>
        <v>1</v>
      </c>
      <c r="H5" s="91">
        <f t="shared" si="3"/>
        <v>0</v>
      </c>
      <c r="I5" s="92"/>
      <c r="J5" s="106" t="str">
        <f t="shared" si="4"/>
        <v/>
      </c>
      <c r="K5" s="122"/>
      <c r="L5" s="105">
        <f t="shared" si="5"/>
        <v>0</v>
      </c>
      <c r="M5" s="90">
        <f t="shared" si="1"/>
        <v>1</v>
      </c>
      <c r="N5" s="111">
        <f t="shared" si="6"/>
        <v>0</v>
      </c>
      <c r="O5" s="92"/>
      <c r="P5" s="106" t="str">
        <f t="shared" si="7"/>
        <v/>
      </c>
      <c r="Q5" s="126"/>
    </row>
    <row r="6" spans="1:17" x14ac:dyDescent="0.2">
      <c r="A6" s="370">
        <v>4</v>
      </c>
      <c r="B6" s="371"/>
      <c r="C6" s="374"/>
      <c r="D6" s="373"/>
      <c r="E6" s="372"/>
      <c r="F6" s="157">
        <f t="shared" si="2"/>
        <v>0</v>
      </c>
      <c r="G6" s="277">
        <f t="shared" si="0"/>
        <v>1</v>
      </c>
      <c r="H6" s="91">
        <f t="shared" si="3"/>
        <v>0</v>
      </c>
      <c r="I6" s="92"/>
      <c r="J6" s="106" t="str">
        <f t="shared" si="4"/>
        <v/>
      </c>
      <c r="K6" s="122"/>
      <c r="L6" s="105">
        <f t="shared" si="5"/>
        <v>0</v>
      </c>
      <c r="M6" s="90">
        <f t="shared" si="1"/>
        <v>1</v>
      </c>
      <c r="N6" s="111">
        <f t="shared" si="6"/>
        <v>0</v>
      </c>
      <c r="O6" s="92"/>
      <c r="P6" s="106" t="str">
        <f t="shared" si="7"/>
        <v/>
      </c>
      <c r="Q6" s="126"/>
    </row>
    <row r="7" spans="1:17" x14ac:dyDescent="0.2">
      <c r="A7" s="370">
        <v>5</v>
      </c>
      <c r="B7" s="371"/>
      <c r="C7" s="374"/>
      <c r="D7" s="373"/>
      <c r="E7" s="372"/>
      <c r="F7" s="157">
        <f t="shared" si="2"/>
        <v>0</v>
      </c>
      <c r="G7" s="277">
        <f t="shared" si="0"/>
        <v>1</v>
      </c>
      <c r="H7" s="91">
        <f t="shared" si="3"/>
        <v>0</v>
      </c>
      <c r="I7" s="92"/>
      <c r="J7" s="106" t="str">
        <f t="shared" si="4"/>
        <v/>
      </c>
      <c r="K7" s="122"/>
      <c r="L7" s="105">
        <f t="shared" si="5"/>
        <v>0</v>
      </c>
      <c r="M7" s="90">
        <f t="shared" si="1"/>
        <v>1</v>
      </c>
      <c r="N7" s="111">
        <f t="shared" si="6"/>
        <v>0</v>
      </c>
      <c r="O7" s="92"/>
      <c r="P7" s="106" t="str">
        <f t="shared" si="7"/>
        <v/>
      </c>
      <c r="Q7" s="126"/>
    </row>
    <row r="8" spans="1:17" x14ac:dyDescent="0.2">
      <c r="A8" s="370">
        <v>6</v>
      </c>
      <c r="B8" s="371"/>
      <c r="C8" s="374"/>
      <c r="D8" s="373"/>
      <c r="E8" s="372"/>
      <c r="F8" s="157">
        <f t="shared" si="2"/>
        <v>0</v>
      </c>
      <c r="G8" s="277">
        <f t="shared" si="0"/>
        <v>1</v>
      </c>
      <c r="H8" s="91">
        <f t="shared" si="3"/>
        <v>0</v>
      </c>
      <c r="I8" s="92"/>
      <c r="J8" s="106" t="str">
        <f t="shared" si="4"/>
        <v/>
      </c>
      <c r="K8" s="122"/>
      <c r="L8" s="105">
        <f t="shared" si="5"/>
        <v>0</v>
      </c>
      <c r="M8" s="90">
        <f t="shared" si="1"/>
        <v>1</v>
      </c>
      <c r="N8" s="111">
        <f t="shared" si="6"/>
        <v>0</v>
      </c>
      <c r="O8" s="92"/>
      <c r="P8" s="106" t="str">
        <f t="shared" si="7"/>
        <v/>
      </c>
      <c r="Q8" s="126"/>
    </row>
    <row r="9" spans="1:17" x14ac:dyDescent="0.2">
      <c r="A9" s="370">
        <v>7</v>
      </c>
      <c r="B9" s="371"/>
      <c r="C9" s="372"/>
      <c r="D9" s="373"/>
      <c r="E9" s="372"/>
      <c r="F9" s="157">
        <f t="shared" si="2"/>
        <v>0</v>
      </c>
      <c r="G9" s="277">
        <f t="shared" si="0"/>
        <v>1</v>
      </c>
      <c r="H9" s="91">
        <f t="shared" si="3"/>
        <v>0</v>
      </c>
      <c r="I9" s="92"/>
      <c r="J9" s="106" t="str">
        <f t="shared" si="4"/>
        <v/>
      </c>
      <c r="K9" s="122"/>
      <c r="L9" s="105">
        <f t="shared" si="5"/>
        <v>0</v>
      </c>
      <c r="M9" s="90">
        <f t="shared" si="1"/>
        <v>1</v>
      </c>
      <c r="N9" s="111">
        <f t="shared" si="6"/>
        <v>0</v>
      </c>
      <c r="O9" s="92"/>
      <c r="P9" s="106" t="str">
        <f t="shared" si="7"/>
        <v/>
      </c>
      <c r="Q9" s="126"/>
    </row>
    <row r="10" spans="1:17" x14ac:dyDescent="0.2">
      <c r="A10" s="370">
        <v>8</v>
      </c>
      <c r="B10" s="371"/>
      <c r="C10" s="374"/>
      <c r="D10" s="373"/>
      <c r="E10" s="372"/>
      <c r="F10" s="157">
        <f t="shared" si="2"/>
        <v>0</v>
      </c>
      <c r="G10" s="277">
        <f t="shared" si="0"/>
        <v>1</v>
      </c>
      <c r="H10" s="91">
        <f t="shared" si="3"/>
        <v>0</v>
      </c>
      <c r="I10" s="92"/>
      <c r="J10" s="106" t="str">
        <f t="shared" si="4"/>
        <v/>
      </c>
      <c r="K10" s="122"/>
      <c r="L10" s="105">
        <f t="shared" si="5"/>
        <v>0</v>
      </c>
      <c r="M10" s="90">
        <f t="shared" si="1"/>
        <v>1</v>
      </c>
      <c r="N10" s="111">
        <f t="shared" si="6"/>
        <v>0</v>
      </c>
      <c r="O10" s="92"/>
      <c r="P10" s="106" t="str">
        <f t="shared" si="7"/>
        <v/>
      </c>
      <c r="Q10" s="126"/>
    </row>
    <row r="11" spans="1:17" x14ac:dyDescent="0.2">
      <c r="A11" s="370">
        <v>9</v>
      </c>
      <c r="B11" s="371"/>
      <c r="C11" s="374"/>
      <c r="D11" s="373"/>
      <c r="E11" s="372"/>
      <c r="F11" s="157">
        <f t="shared" si="2"/>
        <v>0</v>
      </c>
      <c r="G11" s="277">
        <f t="shared" si="0"/>
        <v>1</v>
      </c>
      <c r="H11" s="91">
        <f t="shared" si="3"/>
        <v>0</v>
      </c>
      <c r="I11" s="92"/>
      <c r="J11" s="106" t="str">
        <f t="shared" si="4"/>
        <v/>
      </c>
      <c r="K11" s="122"/>
      <c r="L11" s="105">
        <f t="shared" si="5"/>
        <v>0</v>
      </c>
      <c r="M11" s="90">
        <f t="shared" si="1"/>
        <v>1</v>
      </c>
      <c r="N11" s="111">
        <f t="shared" si="6"/>
        <v>0</v>
      </c>
      <c r="O11" s="92"/>
      <c r="P11" s="106" t="str">
        <f t="shared" si="7"/>
        <v/>
      </c>
      <c r="Q11" s="126"/>
    </row>
    <row r="12" spans="1:17" x14ac:dyDescent="0.2">
      <c r="A12" s="370">
        <v>10</v>
      </c>
      <c r="B12" s="371"/>
      <c r="C12" s="374"/>
      <c r="D12" s="373"/>
      <c r="E12" s="372"/>
      <c r="F12" s="157">
        <f t="shared" si="2"/>
        <v>0</v>
      </c>
      <c r="G12" s="277">
        <f t="shared" si="0"/>
        <v>1</v>
      </c>
      <c r="H12" s="91">
        <f t="shared" si="3"/>
        <v>0</v>
      </c>
      <c r="I12" s="92"/>
      <c r="J12" s="106" t="str">
        <f t="shared" si="4"/>
        <v/>
      </c>
      <c r="K12" s="122"/>
      <c r="L12" s="105">
        <f t="shared" si="5"/>
        <v>0</v>
      </c>
      <c r="M12" s="90">
        <f t="shared" si="1"/>
        <v>1</v>
      </c>
      <c r="N12" s="111">
        <f t="shared" si="6"/>
        <v>0</v>
      </c>
      <c r="O12" s="92"/>
      <c r="P12" s="106" t="str">
        <f t="shared" si="7"/>
        <v/>
      </c>
      <c r="Q12" s="126"/>
    </row>
    <row r="13" spans="1:17" x14ac:dyDescent="0.2">
      <c r="A13" s="370">
        <v>11</v>
      </c>
      <c r="B13" s="371"/>
      <c r="C13" s="374"/>
      <c r="D13" s="373"/>
      <c r="E13" s="372"/>
      <c r="F13" s="157">
        <f t="shared" si="2"/>
        <v>0</v>
      </c>
      <c r="G13" s="277">
        <f t="shared" si="0"/>
        <v>1</v>
      </c>
      <c r="H13" s="91">
        <f t="shared" si="3"/>
        <v>0</v>
      </c>
      <c r="I13" s="92"/>
      <c r="J13" s="106" t="str">
        <f t="shared" si="4"/>
        <v/>
      </c>
      <c r="K13" s="122"/>
      <c r="L13" s="105">
        <f t="shared" si="5"/>
        <v>0</v>
      </c>
      <c r="M13" s="90">
        <f t="shared" si="1"/>
        <v>1</v>
      </c>
      <c r="N13" s="111">
        <f t="shared" si="6"/>
        <v>0</v>
      </c>
      <c r="O13" s="92"/>
      <c r="P13" s="106" t="str">
        <f t="shared" si="7"/>
        <v/>
      </c>
      <c r="Q13" s="126"/>
    </row>
    <row r="14" spans="1:17" x14ac:dyDescent="0.2">
      <c r="A14" s="370">
        <v>12</v>
      </c>
      <c r="B14" s="371"/>
      <c r="C14" s="374"/>
      <c r="D14" s="373"/>
      <c r="E14" s="372"/>
      <c r="F14" s="157">
        <f t="shared" si="2"/>
        <v>0</v>
      </c>
      <c r="G14" s="277">
        <f t="shared" si="0"/>
        <v>1</v>
      </c>
      <c r="H14" s="91">
        <f t="shared" si="3"/>
        <v>0</v>
      </c>
      <c r="I14" s="92"/>
      <c r="J14" s="106" t="str">
        <f t="shared" si="4"/>
        <v/>
      </c>
      <c r="K14" s="122"/>
      <c r="L14" s="105">
        <f t="shared" si="5"/>
        <v>0</v>
      </c>
      <c r="M14" s="90">
        <f t="shared" si="1"/>
        <v>1</v>
      </c>
      <c r="N14" s="111">
        <f t="shared" si="6"/>
        <v>0</v>
      </c>
      <c r="O14" s="92"/>
      <c r="P14" s="106" t="str">
        <f t="shared" si="7"/>
        <v/>
      </c>
      <c r="Q14" s="126"/>
    </row>
    <row r="15" spans="1:17" x14ac:dyDescent="0.2">
      <c r="A15" s="370">
        <v>13</v>
      </c>
      <c r="B15" s="371"/>
      <c r="C15" s="374"/>
      <c r="D15" s="373"/>
      <c r="E15" s="372"/>
      <c r="F15" s="157">
        <f t="shared" si="2"/>
        <v>0</v>
      </c>
      <c r="G15" s="277">
        <f t="shared" si="0"/>
        <v>1</v>
      </c>
      <c r="H15" s="91">
        <f t="shared" si="3"/>
        <v>0</v>
      </c>
      <c r="I15" s="92"/>
      <c r="J15" s="106" t="str">
        <f t="shared" si="4"/>
        <v/>
      </c>
      <c r="K15" s="122"/>
      <c r="L15" s="105">
        <f t="shared" si="5"/>
        <v>0</v>
      </c>
      <c r="M15" s="90">
        <f t="shared" si="1"/>
        <v>1</v>
      </c>
      <c r="N15" s="111">
        <f t="shared" si="6"/>
        <v>0</v>
      </c>
      <c r="O15" s="92"/>
      <c r="P15" s="106" t="str">
        <f t="shared" si="7"/>
        <v/>
      </c>
      <c r="Q15" s="126"/>
    </row>
    <row r="16" spans="1:17" x14ac:dyDescent="0.2">
      <c r="A16" s="370">
        <v>14</v>
      </c>
      <c r="B16" s="371"/>
      <c r="C16" s="374"/>
      <c r="D16" s="373"/>
      <c r="E16" s="372"/>
      <c r="F16" s="157">
        <f t="shared" si="2"/>
        <v>0</v>
      </c>
      <c r="G16" s="277">
        <f t="shared" si="0"/>
        <v>1</v>
      </c>
      <c r="H16" s="91">
        <f t="shared" si="3"/>
        <v>0</v>
      </c>
      <c r="I16" s="92"/>
      <c r="J16" s="106" t="str">
        <f t="shared" si="4"/>
        <v/>
      </c>
      <c r="K16" s="122"/>
      <c r="L16" s="105">
        <f t="shared" si="5"/>
        <v>0</v>
      </c>
      <c r="M16" s="90">
        <f t="shared" si="1"/>
        <v>1</v>
      </c>
      <c r="N16" s="111">
        <f t="shared" si="6"/>
        <v>0</v>
      </c>
      <c r="O16" s="92"/>
      <c r="P16" s="106" t="str">
        <f t="shared" si="7"/>
        <v/>
      </c>
      <c r="Q16" s="126"/>
    </row>
    <row r="17" spans="1:17" x14ac:dyDescent="0.2">
      <c r="A17" s="370">
        <v>15</v>
      </c>
      <c r="B17" s="371"/>
      <c r="C17" s="374"/>
      <c r="D17" s="373"/>
      <c r="E17" s="372"/>
      <c r="F17" s="157">
        <f t="shared" si="2"/>
        <v>0</v>
      </c>
      <c r="G17" s="277">
        <f t="shared" si="0"/>
        <v>1</v>
      </c>
      <c r="H17" s="91">
        <f t="shared" si="3"/>
        <v>0</v>
      </c>
      <c r="I17" s="92"/>
      <c r="J17" s="106" t="str">
        <f t="shared" si="4"/>
        <v/>
      </c>
      <c r="K17" s="122"/>
      <c r="L17" s="105">
        <f t="shared" si="5"/>
        <v>0</v>
      </c>
      <c r="M17" s="90">
        <f t="shared" si="1"/>
        <v>1</v>
      </c>
      <c r="N17" s="111">
        <f t="shared" si="6"/>
        <v>0</v>
      </c>
      <c r="O17" s="92"/>
      <c r="P17" s="106" t="str">
        <f t="shared" si="7"/>
        <v/>
      </c>
      <c r="Q17" s="126"/>
    </row>
    <row r="18" spans="1:17" x14ac:dyDescent="0.2">
      <c r="A18" s="370">
        <v>16</v>
      </c>
      <c r="B18" s="371"/>
      <c r="C18" s="374"/>
      <c r="D18" s="373"/>
      <c r="E18" s="372"/>
      <c r="F18" s="157">
        <f t="shared" si="2"/>
        <v>0</v>
      </c>
      <c r="G18" s="277">
        <f t="shared" si="0"/>
        <v>1</v>
      </c>
      <c r="H18" s="91">
        <f t="shared" si="3"/>
        <v>0</v>
      </c>
      <c r="I18" s="92"/>
      <c r="J18" s="106" t="str">
        <f t="shared" si="4"/>
        <v/>
      </c>
      <c r="K18" s="122"/>
      <c r="L18" s="105">
        <f t="shared" si="5"/>
        <v>0</v>
      </c>
      <c r="M18" s="90">
        <f t="shared" si="1"/>
        <v>1</v>
      </c>
      <c r="N18" s="111">
        <f t="shared" si="6"/>
        <v>0</v>
      </c>
      <c r="O18" s="92"/>
      <c r="P18" s="106" t="str">
        <f t="shared" si="7"/>
        <v/>
      </c>
      <c r="Q18" s="126"/>
    </row>
    <row r="19" spans="1:17" x14ac:dyDescent="0.2">
      <c r="A19" s="370">
        <v>17</v>
      </c>
      <c r="B19" s="371"/>
      <c r="C19" s="374"/>
      <c r="D19" s="373"/>
      <c r="E19" s="372"/>
      <c r="F19" s="157">
        <f t="shared" si="2"/>
        <v>0</v>
      </c>
      <c r="G19" s="277">
        <f t="shared" si="0"/>
        <v>1</v>
      </c>
      <c r="H19" s="91">
        <f t="shared" si="3"/>
        <v>0</v>
      </c>
      <c r="I19" s="92"/>
      <c r="J19" s="106" t="str">
        <f t="shared" si="4"/>
        <v/>
      </c>
      <c r="K19" s="122"/>
      <c r="L19" s="105">
        <f t="shared" si="5"/>
        <v>0</v>
      </c>
      <c r="M19" s="90">
        <f t="shared" si="1"/>
        <v>1</v>
      </c>
      <c r="N19" s="111">
        <f t="shared" si="6"/>
        <v>0</v>
      </c>
      <c r="O19" s="92"/>
      <c r="P19" s="106" t="str">
        <f t="shared" si="7"/>
        <v/>
      </c>
      <c r="Q19" s="126"/>
    </row>
    <row r="20" spans="1:17" x14ac:dyDescent="0.2">
      <c r="A20" s="370">
        <v>18</v>
      </c>
      <c r="B20" s="371"/>
      <c r="C20" s="374"/>
      <c r="D20" s="373"/>
      <c r="E20" s="372"/>
      <c r="F20" s="157">
        <f t="shared" si="2"/>
        <v>0</v>
      </c>
      <c r="G20" s="277">
        <f t="shared" si="0"/>
        <v>1</v>
      </c>
      <c r="H20" s="91">
        <f t="shared" si="3"/>
        <v>0</v>
      </c>
      <c r="I20" s="92"/>
      <c r="J20" s="106" t="str">
        <f t="shared" si="4"/>
        <v/>
      </c>
      <c r="K20" s="122"/>
      <c r="L20" s="105">
        <f t="shared" si="5"/>
        <v>0</v>
      </c>
      <c r="M20" s="90">
        <f t="shared" si="1"/>
        <v>1</v>
      </c>
      <c r="N20" s="111">
        <f t="shared" si="6"/>
        <v>0</v>
      </c>
      <c r="O20" s="92"/>
      <c r="P20" s="106" t="str">
        <f t="shared" si="7"/>
        <v/>
      </c>
      <c r="Q20" s="126"/>
    </row>
    <row r="21" spans="1:17" x14ac:dyDescent="0.2">
      <c r="A21" s="370">
        <v>19</v>
      </c>
      <c r="B21" s="371"/>
      <c r="C21" s="374"/>
      <c r="D21" s="373"/>
      <c r="E21" s="372"/>
      <c r="F21" s="157">
        <f t="shared" si="2"/>
        <v>0</v>
      </c>
      <c r="G21" s="277">
        <f t="shared" si="0"/>
        <v>1</v>
      </c>
      <c r="H21" s="91">
        <f t="shared" si="3"/>
        <v>0</v>
      </c>
      <c r="I21" s="92"/>
      <c r="J21" s="106" t="str">
        <f t="shared" si="4"/>
        <v/>
      </c>
      <c r="K21" s="122"/>
      <c r="L21" s="105">
        <f t="shared" si="5"/>
        <v>0</v>
      </c>
      <c r="M21" s="90">
        <f t="shared" si="1"/>
        <v>1</v>
      </c>
      <c r="N21" s="111">
        <f t="shared" si="6"/>
        <v>0</v>
      </c>
      <c r="O21" s="92"/>
      <c r="P21" s="106" t="str">
        <f t="shared" si="7"/>
        <v/>
      </c>
      <c r="Q21" s="126"/>
    </row>
    <row r="22" spans="1:17" x14ac:dyDescent="0.2">
      <c r="A22" s="370">
        <v>20</v>
      </c>
      <c r="B22" s="371"/>
      <c r="C22" s="374"/>
      <c r="D22" s="373"/>
      <c r="E22" s="372"/>
      <c r="F22" s="157">
        <f t="shared" si="2"/>
        <v>0</v>
      </c>
      <c r="G22" s="277">
        <f t="shared" si="0"/>
        <v>1</v>
      </c>
      <c r="H22" s="91">
        <f t="shared" si="3"/>
        <v>0</v>
      </c>
      <c r="I22" s="92"/>
      <c r="J22" s="106" t="str">
        <f t="shared" si="4"/>
        <v/>
      </c>
      <c r="K22" s="122"/>
      <c r="L22" s="105">
        <f t="shared" si="5"/>
        <v>0</v>
      </c>
      <c r="M22" s="90">
        <f t="shared" si="1"/>
        <v>1</v>
      </c>
      <c r="N22" s="111">
        <f t="shared" si="6"/>
        <v>0</v>
      </c>
      <c r="O22" s="92"/>
      <c r="P22" s="106" t="str">
        <f t="shared" si="7"/>
        <v/>
      </c>
      <c r="Q22" s="126"/>
    </row>
    <row r="23" spans="1:17" x14ac:dyDescent="0.2">
      <c r="A23" s="370">
        <v>21</v>
      </c>
      <c r="B23" s="371"/>
      <c r="C23" s="374"/>
      <c r="D23" s="373"/>
      <c r="E23" s="372"/>
      <c r="F23" s="157">
        <f t="shared" si="2"/>
        <v>0</v>
      </c>
      <c r="G23" s="277">
        <f t="shared" si="0"/>
        <v>1</v>
      </c>
      <c r="H23" s="91">
        <f t="shared" si="3"/>
        <v>0</v>
      </c>
      <c r="I23" s="92"/>
      <c r="J23" s="106" t="str">
        <f t="shared" si="4"/>
        <v/>
      </c>
      <c r="K23" s="122"/>
      <c r="L23" s="105">
        <f t="shared" si="5"/>
        <v>0</v>
      </c>
      <c r="M23" s="90">
        <f t="shared" si="1"/>
        <v>1</v>
      </c>
      <c r="N23" s="111">
        <f t="shared" si="6"/>
        <v>0</v>
      </c>
      <c r="O23" s="92"/>
      <c r="P23" s="106" t="str">
        <f t="shared" si="7"/>
        <v/>
      </c>
      <c r="Q23" s="126"/>
    </row>
    <row r="24" spans="1:17" x14ac:dyDescent="0.2">
      <c r="A24" s="370">
        <v>22</v>
      </c>
      <c r="B24" s="371"/>
      <c r="C24" s="374"/>
      <c r="D24" s="373"/>
      <c r="E24" s="372"/>
      <c r="F24" s="157">
        <f t="shared" si="2"/>
        <v>0</v>
      </c>
      <c r="G24" s="277">
        <f t="shared" si="0"/>
        <v>1</v>
      </c>
      <c r="H24" s="91">
        <f t="shared" si="3"/>
        <v>0</v>
      </c>
      <c r="I24" s="92"/>
      <c r="J24" s="106" t="str">
        <f t="shared" si="4"/>
        <v/>
      </c>
      <c r="K24" s="122"/>
      <c r="L24" s="105">
        <f t="shared" si="5"/>
        <v>0</v>
      </c>
      <c r="M24" s="90">
        <f t="shared" si="1"/>
        <v>1</v>
      </c>
      <c r="N24" s="111">
        <f t="shared" si="6"/>
        <v>0</v>
      </c>
      <c r="O24" s="92"/>
      <c r="P24" s="106" t="str">
        <f t="shared" si="7"/>
        <v/>
      </c>
      <c r="Q24" s="126"/>
    </row>
    <row r="25" spans="1:17" x14ac:dyDescent="0.2">
      <c r="A25" s="370">
        <v>23</v>
      </c>
      <c r="B25" s="371"/>
      <c r="C25" s="374"/>
      <c r="D25" s="373"/>
      <c r="E25" s="372"/>
      <c r="F25" s="157">
        <f t="shared" si="2"/>
        <v>0</v>
      </c>
      <c r="G25" s="277">
        <f t="shared" si="0"/>
        <v>1</v>
      </c>
      <c r="H25" s="91">
        <f t="shared" si="3"/>
        <v>0</v>
      </c>
      <c r="I25" s="92"/>
      <c r="J25" s="106" t="str">
        <f t="shared" si="4"/>
        <v/>
      </c>
      <c r="K25" s="122"/>
      <c r="L25" s="105">
        <f t="shared" si="5"/>
        <v>0</v>
      </c>
      <c r="M25" s="90">
        <f t="shared" si="1"/>
        <v>1</v>
      </c>
      <c r="N25" s="111">
        <f t="shared" si="6"/>
        <v>0</v>
      </c>
      <c r="O25" s="92"/>
      <c r="P25" s="106" t="str">
        <f t="shared" si="7"/>
        <v/>
      </c>
      <c r="Q25" s="126"/>
    </row>
    <row r="26" spans="1:17" x14ac:dyDescent="0.2">
      <c r="A26" s="370">
        <v>24</v>
      </c>
      <c r="B26" s="371"/>
      <c r="C26" s="374"/>
      <c r="D26" s="373"/>
      <c r="E26" s="372"/>
      <c r="F26" s="157">
        <f t="shared" si="2"/>
        <v>0</v>
      </c>
      <c r="G26" s="277">
        <f t="shared" si="0"/>
        <v>1</v>
      </c>
      <c r="H26" s="91">
        <f t="shared" si="3"/>
        <v>0</v>
      </c>
      <c r="I26" s="92"/>
      <c r="J26" s="106" t="str">
        <f t="shared" si="4"/>
        <v/>
      </c>
      <c r="K26" s="122"/>
      <c r="L26" s="105">
        <f t="shared" si="5"/>
        <v>0</v>
      </c>
      <c r="M26" s="90">
        <f t="shared" si="1"/>
        <v>1</v>
      </c>
      <c r="N26" s="111">
        <f t="shared" si="6"/>
        <v>0</v>
      </c>
      <c r="O26" s="92"/>
      <c r="P26" s="106" t="str">
        <f t="shared" si="7"/>
        <v/>
      </c>
      <c r="Q26" s="126"/>
    </row>
    <row r="27" spans="1:17" x14ac:dyDescent="0.2">
      <c r="A27" s="370">
        <v>25</v>
      </c>
      <c r="B27" s="371"/>
      <c r="C27" s="374"/>
      <c r="D27" s="373"/>
      <c r="E27" s="372"/>
      <c r="F27" s="157">
        <f t="shared" si="2"/>
        <v>0</v>
      </c>
      <c r="G27" s="277">
        <f t="shared" si="0"/>
        <v>1</v>
      </c>
      <c r="H27" s="91">
        <f t="shared" si="3"/>
        <v>0</v>
      </c>
      <c r="I27" s="92"/>
      <c r="J27" s="106" t="str">
        <f t="shared" si="4"/>
        <v/>
      </c>
      <c r="K27" s="122"/>
      <c r="L27" s="105">
        <f t="shared" si="5"/>
        <v>0</v>
      </c>
      <c r="M27" s="90">
        <f t="shared" si="1"/>
        <v>1</v>
      </c>
      <c r="N27" s="111">
        <f t="shared" si="6"/>
        <v>0</v>
      </c>
      <c r="O27" s="92"/>
      <c r="P27" s="106" t="str">
        <f t="shared" si="7"/>
        <v/>
      </c>
      <c r="Q27" s="126"/>
    </row>
    <row r="28" spans="1:17" x14ac:dyDescent="0.2">
      <c r="A28" s="370">
        <v>26</v>
      </c>
      <c r="B28" s="371"/>
      <c r="C28" s="374"/>
      <c r="D28" s="373"/>
      <c r="E28" s="372"/>
      <c r="F28" s="157">
        <f t="shared" si="2"/>
        <v>0</v>
      </c>
      <c r="G28" s="277">
        <f t="shared" si="0"/>
        <v>1</v>
      </c>
      <c r="H28" s="91">
        <f t="shared" si="3"/>
        <v>0</v>
      </c>
      <c r="I28" s="92"/>
      <c r="J28" s="106" t="str">
        <f t="shared" si="4"/>
        <v/>
      </c>
      <c r="K28" s="122"/>
      <c r="L28" s="105">
        <f t="shared" si="5"/>
        <v>0</v>
      </c>
      <c r="M28" s="90">
        <f t="shared" si="1"/>
        <v>1</v>
      </c>
      <c r="N28" s="111">
        <f t="shared" si="6"/>
        <v>0</v>
      </c>
      <c r="O28" s="92"/>
      <c r="P28" s="106" t="str">
        <f t="shared" si="7"/>
        <v/>
      </c>
      <c r="Q28" s="126"/>
    </row>
    <row r="29" spans="1:17" x14ac:dyDescent="0.2">
      <c r="A29" s="370">
        <v>27</v>
      </c>
      <c r="B29" s="371"/>
      <c r="C29" s="374"/>
      <c r="D29" s="373"/>
      <c r="E29" s="372"/>
      <c r="F29" s="157">
        <f t="shared" si="2"/>
        <v>0</v>
      </c>
      <c r="G29" s="277">
        <f t="shared" si="0"/>
        <v>1</v>
      </c>
      <c r="H29" s="91">
        <f t="shared" si="3"/>
        <v>0</v>
      </c>
      <c r="I29" s="92"/>
      <c r="J29" s="106" t="str">
        <f t="shared" si="4"/>
        <v/>
      </c>
      <c r="K29" s="122"/>
      <c r="L29" s="105">
        <f t="shared" si="5"/>
        <v>0</v>
      </c>
      <c r="M29" s="90">
        <f t="shared" si="1"/>
        <v>1</v>
      </c>
      <c r="N29" s="111">
        <f t="shared" si="6"/>
        <v>0</v>
      </c>
      <c r="O29" s="92"/>
      <c r="P29" s="106" t="str">
        <f t="shared" si="7"/>
        <v/>
      </c>
      <c r="Q29" s="126"/>
    </row>
    <row r="30" spans="1:17" x14ac:dyDescent="0.2">
      <c r="A30" s="370">
        <v>28</v>
      </c>
      <c r="B30" s="371"/>
      <c r="C30" s="374"/>
      <c r="D30" s="373"/>
      <c r="E30" s="372"/>
      <c r="F30" s="157">
        <f t="shared" si="2"/>
        <v>0</v>
      </c>
      <c r="G30" s="277">
        <f t="shared" si="0"/>
        <v>1</v>
      </c>
      <c r="H30" s="91">
        <f t="shared" si="3"/>
        <v>0</v>
      </c>
      <c r="I30" s="92"/>
      <c r="J30" s="106" t="str">
        <f t="shared" si="4"/>
        <v/>
      </c>
      <c r="K30" s="122"/>
      <c r="L30" s="105">
        <f t="shared" si="5"/>
        <v>0</v>
      </c>
      <c r="M30" s="90">
        <f t="shared" si="1"/>
        <v>1</v>
      </c>
      <c r="N30" s="111">
        <f t="shared" si="6"/>
        <v>0</v>
      </c>
      <c r="O30" s="92"/>
      <c r="P30" s="106" t="str">
        <f t="shared" si="7"/>
        <v/>
      </c>
      <c r="Q30" s="126"/>
    </row>
    <row r="31" spans="1:17" x14ac:dyDescent="0.2">
      <c r="A31" s="370">
        <v>29</v>
      </c>
      <c r="B31" s="371"/>
      <c r="C31" s="374"/>
      <c r="D31" s="373"/>
      <c r="E31" s="372"/>
      <c r="F31" s="157">
        <f t="shared" si="2"/>
        <v>0</v>
      </c>
      <c r="G31" s="277">
        <f t="shared" si="0"/>
        <v>1</v>
      </c>
      <c r="H31" s="91">
        <f t="shared" si="3"/>
        <v>0</v>
      </c>
      <c r="I31" s="92"/>
      <c r="J31" s="106" t="str">
        <f t="shared" si="4"/>
        <v/>
      </c>
      <c r="K31" s="122"/>
      <c r="L31" s="105">
        <f t="shared" si="5"/>
        <v>0</v>
      </c>
      <c r="M31" s="90">
        <f t="shared" si="1"/>
        <v>1</v>
      </c>
      <c r="N31" s="111">
        <f t="shared" si="6"/>
        <v>0</v>
      </c>
      <c r="O31" s="92"/>
      <c r="P31" s="106" t="str">
        <f t="shared" si="7"/>
        <v/>
      </c>
      <c r="Q31" s="126"/>
    </row>
    <row r="32" spans="1:17" x14ac:dyDescent="0.2">
      <c r="A32" s="370">
        <v>30</v>
      </c>
      <c r="B32" s="371"/>
      <c r="C32" s="374"/>
      <c r="D32" s="373"/>
      <c r="E32" s="372"/>
      <c r="F32" s="157">
        <f t="shared" si="2"/>
        <v>0</v>
      </c>
      <c r="G32" s="277">
        <f t="shared" si="0"/>
        <v>1</v>
      </c>
      <c r="H32" s="91">
        <f t="shared" si="3"/>
        <v>0</v>
      </c>
      <c r="I32" s="92"/>
      <c r="J32" s="106" t="str">
        <f t="shared" si="4"/>
        <v/>
      </c>
      <c r="K32" s="122"/>
      <c r="L32" s="105">
        <f t="shared" si="5"/>
        <v>0</v>
      </c>
      <c r="M32" s="90">
        <f t="shared" si="1"/>
        <v>1</v>
      </c>
      <c r="N32" s="111">
        <f t="shared" si="6"/>
        <v>0</v>
      </c>
      <c r="O32" s="92"/>
      <c r="P32" s="106" t="str">
        <f t="shared" si="7"/>
        <v/>
      </c>
      <c r="Q32" s="126"/>
    </row>
    <row r="33" spans="1:17" x14ac:dyDescent="0.2">
      <c r="A33" s="370">
        <v>31</v>
      </c>
      <c r="B33" s="371"/>
      <c r="C33" s="374"/>
      <c r="D33" s="373"/>
      <c r="E33" s="372"/>
      <c r="F33" s="157">
        <f t="shared" si="2"/>
        <v>0</v>
      </c>
      <c r="G33" s="277">
        <f t="shared" si="0"/>
        <v>1</v>
      </c>
      <c r="H33" s="91">
        <f t="shared" si="3"/>
        <v>0</v>
      </c>
      <c r="I33" s="92"/>
      <c r="J33" s="106" t="str">
        <f t="shared" si="4"/>
        <v/>
      </c>
      <c r="K33" s="122"/>
      <c r="L33" s="105">
        <f t="shared" si="5"/>
        <v>0</v>
      </c>
      <c r="M33" s="90">
        <f t="shared" si="1"/>
        <v>1</v>
      </c>
      <c r="N33" s="111">
        <f t="shared" si="6"/>
        <v>0</v>
      </c>
      <c r="O33" s="92"/>
      <c r="P33" s="106" t="str">
        <f t="shared" si="7"/>
        <v/>
      </c>
      <c r="Q33" s="126"/>
    </row>
    <row r="34" spans="1:17" x14ac:dyDescent="0.2">
      <c r="A34" s="370">
        <v>32</v>
      </c>
      <c r="B34" s="371"/>
      <c r="C34" s="374"/>
      <c r="D34" s="373"/>
      <c r="E34" s="372"/>
      <c r="F34" s="157">
        <f t="shared" si="2"/>
        <v>0</v>
      </c>
      <c r="G34" s="277">
        <f t="shared" si="0"/>
        <v>1</v>
      </c>
      <c r="H34" s="91">
        <f t="shared" si="3"/>
        <v>0</v>
      </c>
      <c r="I34" s="92"/>
      <c r="J34" s="106" t="str">
        <f t="shared" si="4"/>
        <v/>
      </c>
      <c r="K34" s="122"/>
      <c r="L34" s="105">
        <f t="shared" si="5"/>
        <v>0</v>
      </c>
      <c r="M34" s="90">
        <f t="shared" si="1"/>
        <v>1</v>
      </c>
      <c r="N34" s="111">
        <f t="shared" si="6"/>
        <v>0</v>
      </c>
      <c r="O34" s="92"/>
      <c r="P34" s="106" t="str">
        <f t="shared" si="7"/>
        <v/>
      </c>
      <c r="Q34" s="126"/>
    </row>
    <row r="35" spans="1:17" x14ac:dyDescent="0.2">
      <c r="A35" s="370">
        <v>33</v>
      </c>
      <c r="B35" s="371"/>
      <c r="C35" s="374"/>
      <c r="D35" s="373"/>
      <c r="E35" s="372"/>
      <c r="F35" s="157">
        <f t="shared" si="2"/>
        <v>0</v>
      </c>
      <c r="G35" s="277">
        <f t="shared" si="0"/>
        <v>1</v>
      </c>
      <c r="H35" s="91">
        <f t="shared" si="3"/>
        <v>0</v>
      </c>
      <c r="I35" s="92"/>
      <c r="J35" s="106" t="str">
        <f t="shared" si="4"/>
        <v/>
      </c>
      <c r="K35" s="122"/>
      <c r="L35" s="105">
        <f t="shared" si="5"/>
        <v>0</v>
      </c>
      <c r="M35" s="90">
        <f t="shared" si="1"/>
        <v>1</v>
      </c>
      <c r="N35" s="111">
        <f t="shared" si="6"/>
        <v>0</v>
      </c>
      <c r="O35" s="92"/>
      <c r="P35" s="106" t="str">
        <f t="shared" si="7"/>
        <v/>
      </c>
      <c r="Q35" s="126"/>
    </row>
    <row r="36" spans="1:17" x14ac:dyDescent="0.2">
      <c r="A36" s="370">
        <v>34</v>
      </c>
      <c r="B36" s="371"/>
      <c r="C36" s="374"/>
      <c r="D36" s="373"/>
      <c r="E36" s="372"/>
      <c r="F36" s="157">
        <f t="shared" si="2"/>
        <v>0</v>
      </c>
      <c r="G36" s="277">
        <f t="shared" si="0"/>
        <v>1</v>
      </c>
      <c r="H36" s="91">
        <f t="shared" si="3"/>
        <v>0</v>
      </c>
      <c r="I36" s="92"/>
      <c r="J36" s="106" t="str">
        <f t="shared" si="4"/>
        <v/>
      </c>
      <c r="K36" s="122"/>
      <c r="L36" s="105">
        <f t="shared" si="5"/>
        <v>0</v>
      </c>
      <c r="M36" s="90">
        <f t="shared" si="1"/>
        <v>1</v>
      </c>
      <c r="N36" s="111">
        <f t="shared" si="6"/>
        <v>0</v>
      </c>
      <c r="O36" s="92"/>
      <c r="P36" s="106" t="str">
        <f t="shared" si="7"/>
        <v/>
      </c>
      <c r="Q36" s="126"/>
    </row>
    <row r="37" spans="1:17" x14ac:dyDescent="0.2">
      <c r="A37" s="370">
        <v>35</v>
      </c>
      <c r="B37" s="371"/>
      <c r="C37" s="374"/>
      <c r="D37" s="373"/>
      <c r="E37" s="372"/>
      <c r="F37" s="157">
        <f t="shared" si="2"/>
        <v>0</v>
      </c>
      <c r="G37" s="277">
        <f t="shared" si="0"/>
        <v>1</v>
      </c>
      <c r="H37" s="91">
        <f t="shared" si="3"/>
        <v>0</v>
      </c>
      <c r="I37" s="92"/>
      <c r="J37" s="106" t="str">
        <f t="shared" si="4"/>
        <v/>
      </c>
      <c r="K37" s="122"/>
      <c r="L37" s="105">
        <f t="shared" si="5"/>
        <v>0</v>
      </c>
      <c r="M37" s="90">
        <f t="shared" si="1"/>
        <v>1</v>
      </c>
      <c r="N37" s="111">
        <f t="shared" si="6"/>
        <v>0</v>
      </c>
      <c r="O37" s="92"/>
      <c r="P37" s="106" t="str">
        <f t="shared" si="7"/>
        <v/>
      </c>
      <c r="Q37" s="126"/>
    </row>
    <row r="38" spans="1:17" x14ac:dyDescent="0.2">
      <c r="A38" s="370">
        <v>36</v>
      </c>
      <c r="B38" s="371"/>
      <c r="C38" s="374"/>
      <c r="D38" s="373"/>
      <c r="E38" s="372"/>
      <c r="F38" s="157">
        <f t="shared" si="2"/>
        <v>0</v>
      </c>
      <c r="G38" s="277">
        <f t="shared" si="0"/>
        <v>1</v>
      </c>
      <c r="H38" s="91">
        <f t="shared" si="3"/>
        <v>0</v>
      </c>
      <c r="I38" s="92"/>
      <c r="J38" s="106" t="str">
        <f t="shared" si="4"/>
        <v/>
      </c>
      <c r="K38" s="122"/>
      <c r="L38" s="105">
        <f t="shared" si="5"/>
        <v>0</v>
      </c>
      <c r="M38" s="90">
        <f t="shared" si="1"/>
        <v>1</v>
      </c>
      <c r="N38" s="111">
        <f t="shared" si="6"/>
        <v>0</v>
      </c>
      <c r="O38" s="92"/>
      <c r="P38" s="106" t="str">
        <f t="shared" si="7"/>
        <v/>
      </c>
      <c r="Q38" s="126"/>
    </row>
    <row r="39" spans="1:17" x14ac:dyDescent="0.2">
      <c r="A39" s="370">
        <v>37</v>
      </c>
      <c r="B39" s="371"/>
      <c r="C39" s="374"/>
      <c r="D39" s="373"/>
      <c r="E39" s="372"/>
      <c r="F39" s="157">
        <f t="shared" si="2"/>
        <v>0</v>
      </c>
      <c r="G39" s="277">
        <f t="shared" si="0"/>
        <v>1</v>
      </c>
      <c r="H39" s="91">
        <f t="shared" si="3"/>
        <v>0</v>
      </c>
      <c r="I39" s="92"/>
      <c r="J39" s="106" t="str">
        <f t="shared" si="4"/>
        <v/>
      </c>
      <c r="K39" s="122"/>
      <c r="L39" s="105">
        <f t="shared" si="5"/>
        <v>0</v>
      </c>
      <c r="M39" s="90">
        <f t="shared" si="1"/>
        <v>1</v>
      </c>
      <c r="N39" s="111">
        <f t="shared" si="6"/>
        <v>0</v>
      </c>
      <c r="O39" s="92"/>
      <c r="P39" s="106" t="str">
        <f t="shared" si="7"/>
        <v/>
      </c>
      <c r="Q39" s="126"/>
    </row>
    <row r="40" spans="1:17" x14ac:dyDescent="0.2">
      <c r="A40" s="370">
        <v>38</v>
      </c>
      <c r="B40" s="371"/>
      <c r="C40" s="374"/>
      <c r="D40" s="373"/>
      <c r="E40" s="372"/>
      <c r="F40" s="157">
        <f t="shared" si="2"/>
        <v>0</v>
      </c>
      <c r="G40" s="277">
        <f t="shared" si="0"/>
        <v>1</v>
      </c>
      <c r="H40" s="91">
        <f t="shared" si="3"/>
        <v>0</v>
      </c>
      <c r="I40" s="92"/>
      <c r="J40" s="106" t="str">
        <f t="shared" si="4"/>
        <v/>
      </c>
      <c r="K40" s="122"/>
      <c r="L40" s="105">
        <f t="shared" si="5"/>
        <v>0</v>
      </c>
      <c r="M40" s="90">
        <f t="shared" si="1"/>
        <v>1</v>
      </c>
      <c r="N40" s="111">
        <f t="shared" si="6"/>
        <v>0</v>
      </c>
      <c r="O40" s="92"/>
      <c r="P40" s="106" t="str">
        <f t="shared" si="7"/>
        <v/>
      </c>
      <c r="Q40" s="126"/>
    </row>
    <row r="41" spans="1:17" x14ac:dyDescent="0.2">
      <c r="A41" s="370">
        <v>39</v>
      </c>
      <c r="B41" s="371"/>
      <c r="C41" s="374"/>
      <c r="D41" s="373"/>
      <c r="E41" s="372"/>
      <c r="F41" s="157">
        <f t="shared" si="2"/>
        <v>0</v>
      </c>
      <c r="G41" s="277">
        <f t="shared" si="0"/>
        <v>1</v>
      </c>
      <c r="H41" s="91">
        <f t="shared" si="3"/>
        <v>0</v>
      </c>
      <c r="I41" s="92"/>
      <c r="J41" s="106" t="str">
        <f t="shared" si="4"/>
        <v/>
      </c>
      <c r="K41" s="122"/>
      <c r="L41" s="105">
        <f t="shared" si="5"/>
        <v>0</v>
      </c>
      <c r="M41" s="90">
        <f t="shared" si="1"/>
        <v>1</v>
      </c>
      <c r="N41" s="111">
        <f t="shared" si="6"/>
        <v>0</v>
      </c>
      <c r="O41" s="92"/>
      <c r="P41" s="106" t="str">
        <f t="shared" si="7"/>
        <v/>
      </c>
      <c r="Q41" s="126"/>
    </row>
    <row r="42" spans="1:17" x14ac:dyDescent="0.2">
      <c r="A42" s="370">
        <v>40</v>
      </c>
      <c r="B42" s="371"/>
      <c r="C42" s="374"/>
      <c r="D42" s="373"/>
      <c r="E42" s="372"/>
      <c r="F42" s="157">
        <f t="shared" si="2"/>
        <v>0</v>
      </c>
      <c r="G42" s="277">
        <f t="shared" si="0"/>
        <v>1</v>
      </c>
      <c r="H42" s="91">
        <f t="shared" si="3"/>
        <v>0</v>
      </c>
      <c r="I42" s="92"/>
      <c r="J42" s="106" t="str">
        <f t="shared" si="4"/>
        <v/>
      </c>
      <c r="K42" s="122"/>
      <c r="L42" s="105">
        <f t="shared" si="5"/>
        <v>0</v>
      </c>
      <c r="M42" s="90">
        <f t="shared" si="1"/>
        <v>1</v>
      </c>
      <c r="N42" s="111">
        <f t="shared" si="6"/>
        <v>0</v>
      </c>
      <c r="O42" s="92"/>
      <c r="P42" s="106" t="str">
        <f t="shared" si="7"/>
        <v/>
      </c>
      <c r="Q42" s="126"/>
    </row>
    <row r="43" spans="1:17" ht="13.5" thickBot="1" x14ac:dyDescent="0.25">
      <c r="A43" s="478"/>
      <c r="B43" s="479" t="s">
        <v>4</v>
      </c>
      <c r="C43" s="480"/>
      <c r="D43" s="480"/>
      <c r="E43" s="481">
        <f>SUM(E3:E42)</f>
        <v>0</v>
      </c>
      <c r="F43" s="158"/>
      <c r="G43" s="107"/>
      <c r="H43" s="107">
        <f>SUM(H3:H42)</f>
        <v>0</v>
      </c>
      <c r="I43" s="108"/>
      <c r="J43" s="109"/>
      <c r="K43" s="123"/>
      <c r="L43" s="113"/>
      <c r="M43" s="112"/>
      <c r="N43" s="112">
        <f>SUM(N3:N42)</f>
        <v>0</v>
      </c>
      <c r="O43" s="114"/>
      <c r="P43" s="115"/>
      <c r="Q43" s="127"/>
    </row>
    <row r="56" spans="1:20" s="27" customFormat="1" ht="12.75" customHeight="1" x14ac:dyDescent="0.2">
      <c r="A56" s="604" t="s">
        <v>99</v>
      </c>
      <c r="B56" s="604"/>
      <c r="F56" s="15"/>
      <c r="G56" s="15"/>
      <c r="H56" s="15"/>
      <c r="I56" s="15"/>
      <c r="J56" s="15"/>
      <c r="K56" s="15"/>
      <c r="L56" s="367" t="s">
        <v>97</v>
      </c>
      <c r="M56" s="15"/>
      <c r="N56" s="15"/>
      <c r="O56" s="15"/>
      <c r="P56" s="15"/>
      <c r="Q56" s="15"/>
      <c r="R56" s="604" t="s">
        <v>97</v>
      </c>
      <c r="S56" s="604"/>
      <c r="T56" s="15"/>
    </row>
    <row r="57" spans="1:20" s="27" customFormat="1" ht="25.5" customHeight="1" x14ac:dyDescent="0.2">
      <c r="A57" s="83" t="s">
        <v>55</v>
      </c>
      <c r="B57" s="57" t="s">
        <v>13</v>
      </c>
      <c r="F57" s="15"/>
      <c r="G57" s="15"/>
      <c r="H57" s="15"/>
      <c r="I57" s="15"/>
      <c r="J57" s="15"/>
      <c r="K57" s="15"/>
      <c r="L57" s="56" t="s">
        <v>67</v>
      </c>
      <c r="M57" s="39"/>
      <c r="N57" s="15"/>
      <c r="O57" s="15"/>
      <c r="P57" s="15"/>
      <c r="Q57" s="15"/>
      <c r="R57" s="56" t="s">
        <v>67</v>
      </c>
      <c r="S57" s="57" t="s">
        <v>68</v>
      </c>
      <c r="T57" s="15"/>
    </row>
    <row r="58" spans="1:20" s="27" customFormat="1" ht="27" customHeight="1" x14ac:dyDescent="0.2">
      <c r="A58" s="58">
        <v>1</v>
      </c>
      <c r="B58" s="59" t="s">
        <v>56</v>
      </c>
      <c r="F58" s="15"/>
      <c r="G58" s="15"/>
      <c r="H58" s="15"/>
      <c r="I58" s="15"/>
      <c r="J58" s="15"/>
      <c r="K58" s="15"/>
      <c r="L58" s="58">
        <v>1</v>
      </c>
      <c r="M58" s="39"/>
      <c r="N58" s="15"/>
      <c r="O58" s="15"/>
      <c r="P58" s="15"/>
      <c r="Q58" s="15"/>
      <c r="R58" s="58">
        <v>1</v>
      </c>
      <c r="S58" s="84" t="s">
        <v>65</v>
      </c>
      <c r="T58" s="15"/>
    </row>
    <row r="59" spans="1:20" s="27" customFormat="1" ht="27" customHeight="1" x14ac:dyDescent="0.2">
      <c r="A59" s="58">
        <v>2</v>
      </c>
      <c r="B59" s="58" t="s">
        <v>57</v>
      </c>
      <c r="F59" s="15"/>
      <c r="G59" s="15"/>
      <c r="H59" s="15"/>
      <c r="I59" s="15"/>
      <c r="J59" s="15"/>
      <c r="K59" s="15"/>
      <c r="L59" s="58">
        <v>2</v>
      </c>
      <c r="M59" s="39"/>
      <c r="N59" s="15"/>
      <c r="O59" s="15"/>
      <c r="P59" s="15"/>
      <c r="Q59" s="15"/>
      <c r="R59" s="58">
        <v>2</v>
      </c>
      <c r="S59" s="84" t="s">
        <v>64</v>
      </c>
      <c r="T59" s="15"/>
    </row>
    <row r="60" spans="1:20" s="27" customFormat="1" ht="27" customHeight="1" x14ac:dyDescent="0.2">
      <c r="A60" s="58">
        <v>3</v>
      </c>
      <c r="B60" s="59" t="s">
        <v>58</v>
      </c>
      <c r="F60" s="15"/>
      <c r="G60" s="15"/>
      <c r="H60" s="15"/>
      <c r="I60" s="15"/>
      <c r="J60" s="15"/>
      <c r="K60" s="15"/>
      <c r="L60" s="58">
        <v>3</v>
      </c>
      <c r="M60" s="39"/>
      <c r="N60" s="15"/>
      <c r="O60" s="15"/>
      <c r="P60" s="15"/>
      <c r="Q60" s="15"/>
      <c r="R60" s="58">
        <v>3</v>
      </c>
      <c r="S60" s="84" t="s">
        <v>63</v>
      </c>
      <c r="T60" s="15"/>
    </row>
    <row r="61" spans="1:20" s="27" customFormat="1" ht="27" customHeight="1" x14ac:dyDescent="0.2">
      <c r="A61" s="58">
        <v>4</v>
      </c>
      <c r="B61" s="59" t="s">
        <v>59</v>
      </c>
      <c r="F61" s="15"/>
      <c r="G61" s="15"/>
      <c r="H61" s="15"/>
      <c r="I61" s="15"/>
      <c r="J61" s="15"/>
      <c r="K61" s="15"/>
      <c r="L61" s="58">
        <v>4</v>
      </c>
      <c r="M61" s="39"/>
      <c r="N61" s="15"/>
      <c r="O61" s="15"/>
      <c r="P61" s="15"/>
      <c r="Q61" s="15"/>
      <c r="R61" s="58">
        <v>4</v>
      </c>
      <c r="S61" s="84" t="s">
        <v>66</v>
      </c>
      <c r="T61" s="15"/>
    </row>
    <row r="62" spans="1:20" s="27" customFormat="1" ht="27" customHeight="1" x14ac:dyDescent="0.2">
      <c r="F62" s="15"/>
      <c r="G62" s="15"/>
      <c r="H62" s="15"/>
      <c r="I62" s="15"/>
      <c r="J62" s="15"/>
      <c r="K62" s="15"/>
      <c r="L62" s="58">
        <v>5</v>
      </c>
      <c r="M62" s="39"/>
      <c r="N62" s="15"/>
      <c r="O62" s="15"/>
      <c r="P62" s="15"/>
      <c r="Q62" s="15"/>
      <c r="R62" s="58">
        <v>5</v>
      </c>
      <c r="S62" s="84" t="s">
        <v>101</v>
      </c>
      <c r="T62" s="15"/>
    </row>
    <row r="63" spans="1:20" s="27" customFormat="1" x14ac:dyDescent="0.2">
      <c r="F63" s="15"/>
      <c r="G63" s="15"/>
      <c r="H63" s="15"/>
      <c r="I63" s="15"/>
      <c r="J63" s="15"/>
      <c r="K63" s="15"/>
      <c r="L63" s="58">
        <v>6</v>
      </c>
      <c r="M63" s="39"/>
      <c r="N63" s="15"/>
      <c r="O63" s="15"/>
      <c r="P63" s="15"/>
      <c r="Q63" s="15"/>
      <c r="R63" s="58">
        <v>6</v>
      </c>
      <c r="S63" s="84" t="s">
        <v>20</v>
      </c>
      <c r="T63" s="15"/>
    </row>
    <row r="64" spans="1:20" s="27" customFormat="1" x14ac:dyDescent="0.2"/>
    <row r="65" spans="1:1" s="27" customFormat="1" x14ac:dyDescent="0.2"/>
    <row r="66" spans="1:1" s="27" customFormat="1" x14ac:dyDescent="0.2"/>
    <row r="67" spans="1:1" hidden="1" x14ac:dyDescent="0.2"/>
    <row r="68" spans="1:1" hidden="1" x14ac:dyDescent="0.2">
      <c r="A68" s="452">
        <f>+'ראשי-פרטים כלליים וריכוז הוצאות'!C117</f>
        <v>1</v>
      </c>
    </row>
    <row r="69" spans="1:1" hidden="1" x14ac:dyDescent="0.2">
      <c r="A69">
        <f>VLOOKUP(+'ראשי-פרטים כלליים וריכוז הוצאות'!C117,'ראשי-פרטים כלליים וריכוז הוצאות'!$F$117:$Q$139,7,0)</f>
        <v>0</v>
      </c>
    </row>
  </sheetData>
  <sheetProtection password="CAD0" sheet="1" objects="1" scenarios="1"/>
  <mergeCells count="7">
    <mergeCell ref="R56:S56"/>
    <mergeCell ref="A1:C1"/>
    <mergeCell ref="F1:G1"/>
    <mergeCell ref="H1:I1"/>
    <mergeCell ref="L1:M1"/>
    <mergeCell ref="N1:O1"/>
    <mergeCell ref="A56:B56"/>
  </mergeCells>
  <conditionalFormatting sqref="L3:L42">
    <cfRule type="cellIs" dxfId="12" priority="4" stopIfTrue="1" operator="notEqual">
      <formula>F3</formula>
    </cfRule>
  </conditionalFormatting>
  <conditionalFormatting sqref="H3:H42">
    <cfRule type="cellIs" dxfId="11" priority="5" stopIfTrue="1" operator="notEqual">
      <formula>E3</formula>
    </cfRule>
  </conditionalFormatting>
  <conditionalFormatting sqref="M3:M42 G3:G42">
    <cfRule type="cellIs" dxfId="10" priority="6" stopIfTrue="1" operator="notEqual">
      <formula>1-$J$1</formula>
    </cfRule>
  </conditionalFormatting>
  <conditionalFormatting sqref="F3:F42">
    <cfRule type="cellIs" dxfId="9" priority="7" stopIfTrue="1" operator="notEqual">
      <formula>#REF!</formula>
    </cfRule>
  </conditionalFormatting>
  <conditionalFormatting sqref="A2:XFD1048576">
    <cfRule type="expression" dxfId="8" priority="3" stopIfTrue="1">
      <formula>OR($A$69=0)</formula>
    </cfRule>
  </conditionalFormatting>
  <conditionalFormatting sqref="D1:Q1">
    <cfRule type="expression" dxfId="7" priority="2">
      <formula>OR($A$69=0)</formula>
    </cfRule>
  </conditionalFormatting>
  <conditionalFormatting sqref="A1:C1">
    <cfRule type="expression" dxfId="6" priority="1">
      <formula>$A$69 = 0</formula>
    </cfRule>
  </conditionalFormatting>
  <dataValidations xWindow="974" yWindow="457" count="4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H3:H42">
      <formula1>F3*G3</formula1>
      <formula2>F3*G3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I3:I42">
      <formula1>$L$58:$L$63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O3:O42">
      <formula1>$L$58:$L$63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U85"/>
  <sheetViews>
    <sheetView rightToLeft="1" workbookViewId="0">
      <selection activeCell="B3" sqref="B3"/>
    </sheetView>
  </sheetViews>
  <sheetFormatPr defaultRowHeight="12.75" outlineLevelCol="1" x14ac:dyDescent="0.2"/>
  <cols>
    <col min="6" max="6" width="11.85546875" bestFit="1" customWidth="1"/>
    <col min="8" max="13" width="9.140625" hidden="1" customWidth="1" outlineLevel="1"/>
    <col min="14" max="14" width="9.140625" customWidth="1" collapsed="1"/>
    <col min="15" max="20" width="9.140625" hidden="1" customWidth="1" outlineLevel="1"/>
    <col min="21" max="21" width="9.140625" customWidth="1" collapsed="1"/>
  </cols>
  <sheetData>
    <row r="1" spans="1:21" ht="60.75" customHeight="1" thickBot="1" x14ac:dyDescent="0.3">
      <c r="A1" s="605" t="s">
        <v>230</v>
      </c>
      <c r="B1" s="606"/>
      <c r="C1" s="606"/>
      <c r="D1" s="455"/>
      <c r="E1" s="33"/>
      <c r="F1" s="102"/>
      <c r="G1" s="130"/>
      <c r="H1" s="609" t="s">
        <v>227</v>
      </c>
      <c r="I1" s="610"/>
      <c r="J1" s="611"/>
      <c r="K1" s="602" t="s">
        <v>140</v>
      </c>
      <c r="L1" s="603"/>
      <c r="M1" s="265"/>
      <c r="N1" s="454" t="s">
        <v>71</v>
      </c>
      <c r="O1" s="612" t="s">
        <v>240</v>
      </c>
      <c r="P1" s="613"/>
      <c r="Q1" s="614"/>
      <c r="R1" s="607" t="s">
        <v>102</v>
      </c>
      <c r="S1" s="608"/>
      <c r="T1" s="118"/>
      <c r="U1" s="453" t="s">
        <v>215</v>
      </c>
    </row>
    <row r="2" spans="1:21" ht="63.75" x14ac:dyDescent="0.2">
      <c r="A2" s="35" t="s">
        <v>228</v>
      </c>
      <c r="B2" s="35" t="s">
        <v>78</v>
      </c>
      <c r="C2" s="35" t="s">
        <v>229</v>
      </c>
      <c r="D2" s="35" t="s">
        <v>60</v>
      </c>
      <c r="E2" s="35" t="s">
        <v>61</v>
      </c>
      <c r="F2" s="35" t="s">
        <v>98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x14ac:dyDescent="0.2">
      <c r="A3" s="370">
        <v>1</v>
      </c>
      <c r="B3" s="371"/>
      <c r="C3" s="456"/>
      <c r="D3" s="457"/>
      <c r="E3" s="457"/>
      <c r="F3" s="373"/>
      <c r="G3" s="378">
        <f>E3*D3</f>
        <v>0</v>
      </c>
      <c r="H3" s="157">
        <f t="shared" ref="H3:I42" si="0">D3</f>
        <v>0</v>
      </c>
      <c r="I3" s="64">
        <f t="shared" si="0"/>
        <v>0</v>
      </c>
      <c r="J3" s="277">
        <f t="shared" ref="J3:J42" si="1">IF($M$1&gt;0,1-$M$1,100%)</f>
        <v>1</v>
      </c>
      <c r="K3" s="91">
        <f>H3*I3*J3</f>
        <v>0</v>
      </c>
      <c r="L3" s="92"/>
      <c r="M3" s="106" t="str">
        <f t="shared" ref="M3:M42" si="2">IF(L3&gt;0,(VLOOKUP(L3,$L$50:$M$55,2,0)),"")</f>
        <v/>
      </c>
      <c r="N3" s="122"/>
      <c r="O3" s="105">
        <f>D3</f>
        <v>0</v>
      </c>
      <c r="P3" s="63">
        <f>E3</f>
        <v>0</v>
      </c>
      <c r="Q3" s="90">
        <f t="shared" ref="Q3:Q42" si="3">IF($T$1&gt;0,((1-$T$1)*(1-$M$1)),J3)</f>
        <v>1</v>
      </c>
      <c r="R3" s="111">
        <f>O3*P3*Q3</f>
        <v>0</v>
      </c>
      <c r="S3" s="92"/>
      <c r="T3" s="106" t="str">
        <f t="shared" ref="T3:T42" si="4">IF(S3&gt;0,(VLOOKUP(S3,$L$50:$M$55,2,0)),"")</f>
        <v/>
      </c>
      <c r="U3" s="126"/>
    </row>
    <row r="4" spans="1:21" x14ac:dyDescent="0.2">
      <c r="A4" s="370">
        <v>2</v>
      </c>
      <c r="B4" s="371"/>
      <c r="C4" s="457"/>
      <c r="D4" s="457"/>
      <c r="E4" s="457"/>
      <c r="F4" s="373"/>
      <c r="G4" s="378">
        <f t="shared" ref="G4:G42" si="5">E4*D4</f>
        <v>0</v>
      </c>
      <c r="H4" s="157">
        <f t="shared" si="0"/>
        <v>0</v>
      </c>
      <c r="I4" s="64">
        <f t="shared" si="0"/>
        <v>0</v>
      </c>
      <c r="J4" s="277">
        <f t="shared" si="1"/>
        <v>1</v>
      </c>
      <c r="K4" s="91">
        <f t="shared" ref="K4:K42" si="6">H4*I4*J4</f>
        <v>0</v>
      </c>
      <c r="L4" s="92"/>
      <c r="M4" s="106" t="str">
        <f t="shared" si="2"/>
        <v/>
      </c>
      <c r="N4" s="122"/>
      <c r="O4" s="105">
        <f t="shared" ref="O4:P42" si="7">D4</f>
        <v>0</v>
      </c>
      <c r="P4" s="63">
        <f t="shared" si="7"/>
        <v>0</v>
      </c>
      <c r="Q4" s="90">
        <f t="shared" si="3"/>
        <v>1</v>
      </c>
      <c r="R4" s="111">
        <f t="shared" ref="R4:R42" si="8">O4*P4*Q4</f>
        <v>0</v>
      </c>
      <c r="S4" s="92"/>
      <c r="T4" s="106" t="str">
        <f t="shared" si="4"/>
        <v/>
      </c>
      <c r="U4" s="126"/>
    </row>
    <row r="5" spans="1:21" x14ac:dyDescent="0.2">
      <c r="A5" s="370">
        <v>3</v>
      </c>
      <c r="B5" s="371"/>
      <c r="C5" s="457"/>
      <c r="D5" s="457"/>
      <c r="E5" s="457"/>
      <c r="F5" s="373"/>
      <c r="G5" s="378">
        <f t="shared" si="5"/>
        <v>0</v>
      </c>
      <c r="H5" s="157">
        <f t="shared" si="0"/>
        <v>0</v>
      </c>
      <c r="I5" s="64">
        <f t="shared" si="0"/>
        <v>0</v>
      </c>
      <c r="J5" s="277">
        <f t="shared" si="1"/>
        <v>1</v>
      </c>
      <c r="K5" s="91">
        <f t="shared" si="6"/>
        <v>0</v>
      </c>
      <c r="L5" s="92"/>
      <c r="M5" s="106" t="str">
        <f t="shared" si="2"/>
        <v/>
      </c>
      <c r="N5" s="122"/>
      <c r="O5" s="105">
        <f t="shared" si="7"/>
        <v>0</v>
      </c>
      <c r="P5" s="63">
        <f t="shared" si="7"/>
        <v>0</v>
      </c>
      <c r="Q5" s="90">
        <f t="shared" si="3"/>
        <v>1</v>
      </c>
      <c r="R5" s="111">
        <f t="shared" si="8"/>
        <v>0</v>
      </c>
      <c r="S5" s="92"/>
      <c r="T5" s="106" t="str">
        <f t="shared" si="4"/>
        <v/>
      </c>
      <c r="U5" s="126"/>
    </row>
    <row r="6" spans="1:21" x14ac:dyDescent="0.2">
      <c r="A6" s="370">
        <v>4</v>
      </c>
      <c r="B6" s="371"/>
      <c r="C6" s="457"/>
      <c r="D6" s="457"/>
      <c r="E6" s="457"/>
      <c r="F6" s="373"/>
      <c r="G6" s="378">
        <f t="shared" si="5"/>
        <v>0</v>
      </c>
      <c r="H6" s="157">
        <f t="shared" si="0"/>
        <v>0</v>
      </c>
      <c r="I6" s="64">
        <f t="shared" si="0"/>
        <v>0</v>
      </c>
      <c r="J6" s="277">
        <f t="shared" si="1"/>
        <v>1</v>
      </c>
      <c r="K6" s="91">
        <f t="shared" si="6"/>
        <v>0</v>
      </c>
      <c r="L6" s="92"/>
      <c r="M6" s="106" t="str">
        <f t="shared" si="2"/>
        <v/>
      </c>
      <c r="N6" s="122"/>
      <c r="O6" s="105">
        <f t="shared" si="7"/>
        <v>0</v>
      </c>
      <c r="P6" s="63">
        <f t="shared" si="7"/>
        <v>0</v>
      </c>
      <c r="Q6" s="90">
        <f t="shared" si="3"/>
        <v>1</v>
      </c>
      <c r="R6" s="111">
        <f t="shared" si="8"/>
        <v>0</v>
      </c>
      <c r="S6" s="92"/>
      <c r="T6" s="106" t="str">
        <f t="shared" si="4"/>
        <v/>
      </c>
      <c r="U6" s="126"/>
    </row>
    <row r="7" spans="1:21" x14ac:dyDescent="0.2">
      <c r="A7" s="370">
        <v>5</v>
      </c>
      <c r="B7" s="371"/>
      <c r="C7" s="457"/>
      <c r="D7" s="457"/>
      <c r="E7" s="457"/>
      <c r="F7" s="373"/>
      <c r="G7" s="378">
        <f t="shared" si="5"/>
        <v>0</v>
      </c>
      <c r="H7" s="157">
        <f t="shared" si="0"/>
        <v>0</v>
      </c>
      <c r="I7" s="64">
        <f t="shared" si="0"/>
        <v>0</v>
      </c>
      <c r="J7" s="277">
        <f t="shared" si="1"/>
        <v>1</v>
      </c>
      <c r="K7" s="91">
        <f t="shared" si="6"/>
        <v>0</v>
      </c>
      <c r="L7" s="92"/>
      <c r="M7" s="106" t="str">
        <f t="shared" si="2"/>
        <v/>
      </c>
      <c r="N7" s="122"/>
      <c r="O7" s="105">
        <f t="shared" si="7"/>
        <v>0</v>
      </c>
      <c r="P7" s="63">
        <f t="shared" si="7"/>
        <v>0</v>
      </c>
      <c r="Q7" s="90">
        <f t="shared" si="3"/>
        <v>1</v>
      </c>
      <c r="R7" s="111">
        <f t="shared" si="8"/>
        <v>0</v>
      </c>
      <c r="S7" s="92"/>
      <c r="T7" s="106" t="str">
        <f t="shared" si="4"/>
        <v/>
      </c>
      <c r="U7" s="126"/>
    </row>
    <row r="8" spans="1:21" x14ac:dyDescent="0.2">
      <c r="A8" s="370">
        <v>6</v>
      </c>
      <c r="B8" s="371"/>
      <c r="C8" s="457"/>
      <c r="D8" s="457"/>
      <c r="E8" s="457"/>
      <c r="F8" s="373"/>
      <c r="G8" s="378">
        <f t="shared" si="5"/>
        <v>0</v>
      </c>
      <c r="H8" s="157">
        <f t="shared" si="0"/>
        <v>0</v>
      </c>
      <c r="I8" s="64">
        <f t="shared" si="0"/>
        <v>0</v>
      </c>
      <c r="J8" s="277">
        <f t="shared" si="1"/>
        <v>1</v>
      </c>
      <c r="K8" s="91">
        <f t="shared" si="6"/>
        <v>0</v>
      </c>
      <c r="L8" s="92"/>
      <c r="M8" s="106" t="str">
        <f t="shared" si="2"/>
        <v/>
      </c>
      <c r="N8" s="122"/>
      <c r="O8" s="105">
        <f t="shared" si="7"/>
        <v>0</v>
      </c>
      <c r="P8" s="63">
        <f t="shared" si="7"/>
        <v>0</v>
      </c>
      <c r="Q8" s="90">
        <f t="shared" si="3"/>
        <v>1</v>
      </c>
      <c r="R8" s="111">
        <f t="shared" si="8"/>
        <v>0</v>
      </c>
      <c r="S8" s="92"/>
      <c r="T8" s="106" t="str">
        <f t="shared" si="4"/>
        <v/>
      </c>
      <c r="U8" s="126"/>
    </row>
    <row r="9" spans="1:21" x14ac:dyDescent="0.2">
      <c r="A9" s="370">
        <v>7</v>
      </c>
      <c r="B9" s="371"/>
      <c r="C9" s="457"/>
      <c r="D9" s="457"/>
      <c r="E9" s="457"/>
      <c r="F9" s="373"/>
      <c r="G9" s="378">
        <f t="shared" si="5"/>
        <v>0</v>
      </c>
      <c r="H9" s="157">
        <f t="shared" si="0"/>
        <v>0</v>
      </c>
      <c r="I9" s="64">
        <f t="shared" si="0"/>
        <v>0</v>
      </c>
      <c r="J9" s="277">
        <f t="shared" si="1"/>
        <v>1</v>
      </c>
      <c r="K9" s="91">
        <f t="shared" si="6"/>
        <v>0</v>
      </c>
      <c r="L9" s="92"/>
      <c r="M9" s="106" t="str">
        <f t="shared" si="2"/>
        <v/>
      </c>
      <c r="N9" s="122"/>
      <c r="O9" s="105">
        <f t="shared" si="7"/>
        <v>0</v>
      </c>
      <c r="P9" s="63">
        <f t="shared" si="7"/>
        <v>0</v>
      </c>
      <c r="Q9" s="90">
        <f t="shared" si="3"/>
        <v>1</v>
      </c>
      <c r="R9" s="111">
        <f t="shared" si="8"/>
        <v>0</v>
      </c>
      <c r="S9" s="92"/>
      <c r="T9" s="106" t="str">
        <f t="shared" si="4"/>
        <v/>
      </c>
      <c r="U9" s="126"/>
    </row>
    <row r="10" spans="1:21" x14ac:dyDescent="0.2">
      <c r="A10" s="370">
        <v>8</v>
      </c>
      <c r="B10" s="371"/>
      <c r="C10" s="457"/>
      <c r="D10" s="457"/>
      <c r="E10" s="457"/>
      <c r="F10" s="373"/>
      <c r="G10" s="378">
        <f t="shared" si="5"/>
        <v>0</v>
      </c>
      <c r="H10" s="157">
        <f t="shared" si="0"/>
        <v>0</v>
      </c>
      <c r="I10" s="64">
        <f t="shared" si="0"/>
        <v>0</v>
      </c>
      <c r="J10" s="277">
        <f t="shared" si="1"/>
        <v>1</v>
      </c>
      <c r="K10" s="91">
        <f t="shared" si="6"/>
        <v>0</v>
      </c>
      <c r="L10" s="92"/>
      <c r="M10" s="106" t="str">
        <f t="shared" si="2"/>
        <v/>
      </c>
      <c r="N10" s="122"/>
      <c r="O10" s="105">
        <f t="shared" si="7"/>
        <v>0</v>
      </c>
      <c r="P10" s="63">
        <f t="shared" si="7"/>
        <v>0</v>
      </c>
      <c r="Q10" s="90">
        <f t="shared" si="3"/>
        <v>1</v>
      </c>
      <c r="R10" s="111">
        <f t="shared" si="8"/>
        <v>0</v>
      </c>
      <c r="S10" s="92"/>
      <c r="T10" s="106" t="str">
        <f t="shared" si="4"/>
        <v/>
      </c>
      <c r="U10" s="126"/>
    </row>
    <row r="11" spans="1:21" x14ac:dyDescent="0.2">
      <c r="A11" s="370">
        <v>9</v>
      </c>
      <c r="B11" s="371"/>
      <c r="C11" s="457"/>
      <c r="D11" s="457"/>
      <c r="E11" s="457"/>
      <c r="F11" s="373"/>
      <c r="G11" s="378">
        <f t="shared" si="5"/>
        <v>0</v>
      </c>
      <c r="H11" s="157">
        <f t="shared" si="0"/>
        <v>0</v>
      </c>
      <c r="I11" s="64">
        <f t="shared" si="0"/>
        <v>0</v>
      </c>
      <c r="J11" s="277">
        <f t="shared" si="1"/>
        <v>1</v>
      </c>
      <c r="K11" s="91">
        <f t="shared" si="6"/>
        <v>0</v>
      </c>
      <c r="L11" s="92"/>
      <c r="M11" s="106" t="str">
        <f t="shared" si="2"/>
        <v/>
      </c>
      <c r="N11" s="122"/>
      <c r="O11" s="105">
        <f t="shared" si="7"/>
        <v>0</v>
      </c>
      <c r="P11" s="63">
        <f t="shared" si="7"/>
        <v>0</v>
      </c>
      <c r="Q11" s="90">
        <f t="shared" si="3"/>
        <v>1</v>
      </c>
      <c r="R11" s="111">
        <f t="shared" si="8"/>
        <v>0</v>
      </c>
      <c r="S11" s="92"/>
      <c r="T11" s="106" t="str">
        <f t="shared" si="4"/>
        <v/>
      </c>
      <c r="U11" s="126"/>
    </row>
    <row r="12" spans="1:21" x14ac:dyDescent="0.2">
      <c r="A12" s="370">
        <v>10</v>
      </c>
      <c r="B12" s="371"/>
      <c r="C12" s="457"/>
      <c r="D12" s="457"/>
      <c r="E12" s="457"/>
      <c r="F12" s="373"/>
      <c r="G12" s="378">
        <f t="shared" si="5"/>
        <v>0</v>
      </c>
      <c r="H12" s="157">
        <f t="shared" si="0"/>
        <v>0</v>
      </c>
      <c r="I12" s="64">
        <f t="shared" si="0"/>
        <v>0</v>
      </c>
      <c r="J12" s="277">
        <f t="shared" si="1"/>
        <v>1</v>
      </c>
      <c r="K12" s="91">
        <f t="shared" si="6"/>
        <v>0</v>
      </c>
      <c r="L12" s="92"/>
      <c r="M12" s="106" t="str">
        <f t="shared" si="2"/>
        <v/>
      </c>
      <c r="N12" s="122"/>
      <c r="O12" s="105">
        <f t="shared" si="7"/>
        <v>0</v>
      </c>
      <c r="P12" s="63">
        <f t="shared" si="7"/>
        <v>0</v>
      </c>
      <c r="Q12" s="90">
        <f t="shared" si="3"/>
        <v>1</v>
      </c>
      <c r="R12" s="111">
        <f t="shared" si="8"/>
        <v>0</v>
      </c>
      <c r="S12" s="92"/>
      <c r="T12" s="106" t="str">
        <f t="shared" si="4"/>
        <v/>
      </c>
      <c r="U12" s="126"/>
    </row>
    <row r="13" spans="1:21" x14ac:dyDescent="0.2">
      <c r="A13" s="370">
        <v>11</v>
      </c>
      <c r="B13" s="371"/>
      <c r="C13" s="457"/>
      <c r="D13" s="457"/>
      <c r="E13" s="457"/>
      <c r="F13" s="373"/>
      <c r="G13" s="378">
        <f t="shared" si="5"/>
        <v>0</v>
      </c>
      <c r="H13" s="157">
        <f t="shared" si="0"/>
        <v>0</v>
      </c>
      <c r="I13" s="64">
        <f t="shared" si="0"/>
        <v>0</v>
      </c>
      <c r="J13" s="277">
        <f t="shared" si="1"/>
        <v>1</v>
      </c>
      <c r="K13" s="91">
        <f t="shared" si="6"/>
        <v>0</v>
      </c>
      <c r="L13" s="92"/>
      <c r="M13" s="106" t="str">
        <f t="shared" si="2"/>
        <v/>
      </c>
      <c r="N13" s="122"/>
      <c r="O13" s="105">
        <f t="shared" si="7"/>
        <v>0</v>
      </c>
      <c r="P13" s="63">
        <f t="shared" si="7"/>
        <v>0</v>
      </c>
      <c r="Q13" s="90">
        <f t="shared" si="3"/>
        <v>1</v>
      </c>
      <c r="R13" s="111">
        <f t="shared" si="8"/>
        <v>0</v>
      </c>
      <c r="S13" s="92"/>
      <c r="T13" s="106" t="str">
        <f t="shared" si="4"/>
        <v/>
      </c>
      <c r="U13" s="126"/>
    </row>
    <row r="14" spans="1:21" x14ac:dyDescent="0.2">
      <c r="A14" s="370">
        <v>12</v>
      </c>
      <c r="B14" s="371"/>
      <c r="C14" s="457"/>
      <c r="D14" s="457"/>
      <c r="E14" s="457"/>
      <c r="F14" s="373"/>
      <c r="G14" s="378">
        <f t="shared" si="5"/>
        <v>0</v>
      </c>
      <c r="H14" s="157">
        <f t="shared" si="0"/>
        <v>0</v>
      </c>
      <c r="I14" s="64">
        <f t="shared" si="0"/>
        <v>0</v>
      </c>
      <c r="J14" s="277">
        <f t="shared" si="1"/>
        <v>1</v>
      </c>
      <c r="K14" s="91">
        <f t="shared" si="6"/>
        <v>0</v>
      </c>
      <c r="L14" s="92"/>
      <c r="M14" s="106" t="str">
        <f t="shared" si="2"/>
        <v/>
      </c>
      <c r="N14" s="122"/>
      <c r="O14" s="105">
        <f t="shared" si="7"/>
        <v>0</v>
      </c>
      <c r="P14" s="63">
        <f t="shared" si="7"/>
        <v>0</v>
      </c>
      <c r="Q14" s="90">
        <f t="shared" si="3"/>
        <v>1</v>
      </c>
      <c r="R14" s="111">
        <f t="shared" si="8"/>
        <v>0</v>
      </c>
      <c r="S14" s="92"/>
      <c r="T14" s="106" t="str">
        <f t="shared" si="4"/>
        <v/>
      </c>
      <c r="U14" s="126"/>
    </row>
    <row r="15" spans="1:21" x14ac:dyDescent="0.2">
      <c r="A15" s="370">
        <v>13</v>
      </c>
      <c r="B15" s="371"/>
      <c r="C15" s="457"/>
      <c r="D15" s="457"/>
      <c r="E15" s="457"/>
      <c r="F15" s="373"/>
      <c r="G15" s="378">
        <f t="shared" si="5"/>
        <v>0</v>
      </c>
      <c r="H15" s="157">
        <f t="shared" si="0"/>
        <v>0</v>
      </c>
      <c r="I15" s="64">
        <f t="shared" si="0"/>
        <v>0</v>
      </c>
      <c r="J15" s="277">
        <f t="shared" si="1"/>
        <v>1</v>
      </c>
      <c r="K15" s="91">
        <f t="shared" si="6"/>
        <v>0</v>
      </c>
      <c r="L15" s="92"/>
      <c r="M15" s="106" t="str">
        <f t="shared" si="2"/>
        <v/>
      </c>
      <c r="N15" s="122"/>
      <c r="O15" s="105">
        <f t="shared" si="7"/>
        <v>0</v>
      </c>
      <c r="P15" s="63">
        <f t="shared" si="7"/>
        <v>0</v>
      </c>
      <c r="Q15" s="90">
        <f t="shared" si="3"/>
        <v>1</v>
      </c>
      <c r="R15" s="111">
        <f t="shared" si="8"/>
        <v>0</v>
      </c>
      <c r="S15" s="92"/>
      <c r="T15" s="106" t="str">
        <f t="shared" si="4"/>
        <v/>
      </c>
      <c r="U15" s="126"/>
    </row>
    <row r="16" spans="1:21" x14ac:dyDescent="0.2">
      <c r="A16" s="370">
        <v>14</v>
      </c>
      <c r="B16" s="371"/>
      <c r="C16" s="457"/>
      <c r="D16" s="457"/>
      <c r="E16" s="457"/>
      <c r="F16" s="373"/>
      <c r="G16" s="378">
        <f t="shared" si="5"/>
        <v>0</v>
      </c>
      <c r="H16" s="157">
        <f t="shared" si="0"/>
        <v>0</v>
      </c>
      <c r="I16" s="64">
        <f t="shared" si="0"/>
        <v>0</v>
      </c>
      <c r="J16" s="277">
        <f t="shared" si="1"/>
        <v>1</v>
      </c>
      <c r="K16" s="91">
        <f t="shared" si="6"/>
        <v>0</v>
      </c>
      <c r="L16" s="92"/>
      <c r="M16" s="106" t="str">
        <f t="shared" si="2"/>
        <v/>
      </c>
      <c r="N16" s="122"/>
      <c r="O16" s="105">
        <f t="shared" si="7"/>
        <v>0</v>
      </c>
      <c r="P16" s="63">
        <f t="shared" si="7"/>
        <v>0</v>
      </c>
      <c r="Q16" s="90">
        <f t="shared" si="3"/>
        <v>1</v>
      </c>
      <c r="R16" s="111">
        <f t="shared" si="8"/>
        <v>0</v>
      </c>
      <c r="S16" s="92"/>
      <c r="T16" s="106" t="str">
        <f t="shared" si="4"/>
        <v/>
      </c>
      <c r="U16" s="126"/>
    </row>
    <row r="17" spans="1:21" x14ac:dyDescent="0.2">
      <c r="A17" s="370">
        <v>15</v>
      </c>
      <c r="B17" s="371"/>
      <c r="C17" s="457"/>
      <c r="D17" s="457"/>
      <c r="E17" s="457"/>
      <c r="F17" s="373"/>
      <c r="G17" s="378">
        <f t="shared" si="5"/>
        <v>0</v>
      </c>
      <c r="H17" s="157">
        <f t="shared" si="0"/>
        <v>0</v>
      </c>
      <c r="I17" s="64">
        <f t="shared" si="0"/>
        <v>0</v>
      </c>
      <c r="J17" s="277">
        <f t="shared" si="1"/>
        <v>1</v>
      </c>
      <c r="K17" s="91">
        <f t="shared" si="6"/>
        <v>0</v>
      </c>
      <c r="L17" s="92"/>
      <c r="M17" s="106" t="str">
        <f t="shared" si="2"/>
        <v/>
      </c>
      <c r="N17" s="122"/>
      <c r="O17" s="105">
        <f t="shared" si="7"/>
        <v>0</v>
      </c>
      <c r="P17" s="63">
        <f t="shared" si="7"/>
        <v>0</v>
      </c>
      <c r="Q17" s="90">
        <f t="shared" si="3"/>
        <v>1</v>
      </c>
      <c r="R17" s="111">
        <f t="shared" si="8"/>
        <v>0</v>
      </c>
      <c r="S17" s="92"/>
      <c r="T17" s="106" t="str">
        <f t="shared" si="4"/>
        <v/>
      </c>
      <c r="U17" s="126"/>
    </row>
    <row r="18" spans="1:21" x14ac:dyDescent="0.2">
      <c r="A18" s="370">
        <v>16</v>
      </c>
      <c r="B18" s="371"/>
      <c r="C18" s="457"/>
      <c r="D18" s="457"/>
      <c r="E18" s="457"/>
      <c r="F18" s="373"/>
      <c r="G18" s="378">
        <f t="shared" si="5"/>
        <v>0</v>
      </c>
      <c r="H18" s="157">
        <f t="shared" si="0"/>
        <v>0</v>
      </c>
      <c r="I18" s="64">
        <f t="shared" si="0"/>
        <v>0</v>
      </c>
      <c r="J18" s="277">
        <f t="shared" si="1"/>
        <v>1</v>
      </c>
      <c r="K18" s="91">
        <f t="shared" si="6"/>
        <v>0</v>
      </c>
      <c r="L18" s="92"/>
      <c r="M18" s="106" t="str">
        <f t="shared" si="2"/>
        <v/>
      </c>
      <c r="N18" s="122"/>
      <c r="O18" s="105">
        <f t="shared" si="7"/>
        <v>0</v>
      </c>
      <c r="P18" s="63">
        <f t="shared" si="7"/>
        <v>0</v>
      </c>
      <c r="Q18" s="90">
        <f t="shared" si="3"/>
        <v>1</v>
      </c>
      <c r="R18" s="111">
        <f t="shared" si="8"/>
        <v>0</v>
      </c>
      <c r="S18" s="92"/>
      <c r="T18" s="106" t="str">
        <f t="shared" si="4"/>
        <v/>
      </c>
      <c r="U18" s="126"/>
    </row>
    <row r="19" spans="1:21" x14ac:dyDescent="0.2">
      <c r="A19" s="370">
        <v>17</v>
      </c>
      <c r="B19" s="371"/>
      <c r="C19" s="457"/>
      <c r="D19" s="457"/>
      <c r="E19" s="457"/>
      <c r="F19" s="373"/>
      <c r="G19" s="378">
        <f t="shared" si="5"/>
        <v>0</v>
      </c>
      <c r="H19" s="157">
        <f t="shared" si="0"/>
        <v>0</v>
      </c>
      <c r="I19" s="64">
        <f t="shared" si="0"/>
        <v>0</v>
      </c>
      <c r="J19" s="277">
        <f t="shared" si="1"/>
        <v>1</v>
      </c>
      <c r="K19" s="91">
        <f t="shared" si="6"/>
        <v>0</v>
      </c>
      <c r="L19" s="92"/>
      <c r="M19" s="106" t="str">
        <f t="shared" si="2"/>
        <v/>
      </c>
      <c r="N19" s="122"/>
      <c r="O19" s="105">
        <f t="shared" si="7"/>
        <v>0</v>
      </c>
      <c r="P19" s="63">
        <f t="shared" si="7"/>
        <v>0</v>
      </c>
      <c r="Q19" s="90">
        <f t="shared" si="3"/>
        <v>1</v>
      </c>
      <c r="R19" s="111">
        <f t="shared" si="8"/>
        <v>0</v>
      </c>
      <c r="S19" s="92"/>
      <c r="T19" s="106" t="str">
        <f t="shared" si="4"/>
        <v/>
      </c>
      <c r="U19" s="126"/>
    </row>
    <row r="20" spans="1:21" x14ac:dyDescent="0.2">
      <c r="A20" s="370">
        <v>18</v>
      </c>
      <c r="B20" s="371"/>
      <c r="C20" s="457"/>
      <c r="D20" s="457"/>
      <c r="E20" s="457"/>
      <c r="F20" s="373"/>
      <c r="G20" s="378">
        <f t="shared" si="5"/>
        <v>0</v>
      </c>
      <c r="H20" s="157">
        <f t="shared" si="0"/>
        <v>0</v>
      </c>
      <c r="I20" s="64">
        <f t="shared" si="0"/>
        <v>0</v>
      </c>
      <c r="J20" s="277">
        <f t="shared" si="1"/>
        <v>1</v>
      </c>
      <c r="K20" s="91">
        <f t="shared" si="6"/>
        <v>0</v>
      </c>
      <c r="L20" s="92"/>
      <c r="M20" s="106" t="str">
        <f t="shared" si="2"/>
        <v/>
      </c>
      <c r="N20" s="122"/>
      <c r="O20" s="105">
        <f t="shared" si="7"/>
        <v>0</v>
      </c>
      <c r="P20" s="63">
        <f t="shared" si="7"/>
        <v>0</v>
      </c>
      <c r="Q20" s="90">
        <f t="shared" si="3"/>
        <v>1</v>
      </c>
      <c r="R20" s="111">
        <f t="shared" si="8"/>
        <v>0</v>
      </c>
      <c r="S20" s="92"/>
      <c r="T20" s="106" t="str">
        <f t="shared" si="4"/>
        <v/>
      </c>
      <c r="U20" s="126"/>
    </row>
    <row r="21" spans="1:21" x14ac:dyDescent="0.2">
      <c r="A21" s="370">
        <v>19</v>
      </c>
      <c r="B21" s="371"/>
      <c r="C21" s="457"/>
      <c r="D21" s="457"/>
      <c r="E21" s="457"/>
      <c r="F21" s="373"/>
      <c r="G21" s="378">
        <f t="shared" si="5"/>
        <v>0</v>
      </c>
      <c r="H21" s="157">
        <f t="shared" si="0"/>
        <v>0</v>
      </c>
      <c r="I21" s="64">
        <f t="shared" si="0"/>
        <v>0</v>
      </c>
      <c r="J21" s="277">
        <f t="shared" si="1"/>
        <v>1</v>
      </c>
      <c r="K21" s="91"/>
      <c r="L21" s="92"/>
      <c r="M21" s="106" t="str">
        <f t="shared" si="2"/>
        <v/>
      </c>
      <c r="N21" s="122"/>
      <c r="O21" s="105">
        <f t="shared" si="7"/>
        <v>0</v>
      </c>
      <c r="P21" s="63">
        <f t="shared" si="7"/>
        <v>0</v>
      </c>
      <c r="Q21" s="90">
        <f t="shared" si="3"/>
        <v>1</v>
      </c>
      <c r="R21" s="111">
        <f t="shared" si="8"/>
        <v>0</v>
      </c>
      <c r="S21" s="92"/>
      <c r="T21" s="106" t="str">
        <f t="shared" si="4"/>
        <v/>
      </c>
      <c r="U21" s="126"/>
    </row>
    <row r="22" spans="1:21" x14ac:dyDescent="0.2">
      <c r="A22" s="370">
        <v>20</v>
      </c>
      <c r="B22" s="371"/>
      <c r="C22" s="457"/>
      <c r="D22" s="457"/>
      <c r="E22" s="457"/>
      <c r="F22" s="373"/>
      <c r="G22" s="378">
        <f t="shared" si="5"/>
        <v>0</v>
      </c>
      <c r="H22" s="157">
        <f t="shared" si="0"/>
        <v>0</v>
      </c>
      <c r="I22" s="64">
        <f t="shared" si="0"/>
        <v>0</v>
      </c>
      <c r="J22" s="277">
        <f t="shared" si="1"/>
        <v>1</v>
      </c>
      <c r="K22" s="91">
        <f t="shared" si="6"/>
        <v>0</v>
      </c>
      <c r="L22" s="92"/>
      <c r="M22" s="106" t="str">
        <f t="shared" si="2"/>
        <v/>
      </c>
      <c r="N22" s="122"/>
      <c r="O22" s="105">
        <f t="shared" si="7"/>
        <v>0</v>
      </c>
      <c r="P22" s="63">
        <f t="shared" si="7"/>
        <v>0</v>
      </c>
      <c r="Q22" s="90">
        <f t="shared" si="3"/>
        <v>1</v>
      </c>
      <c r="R22" s="111">
        <f t="shared" si="8"/>
        <v>0</v>
      </c>
      <c r="S22" s="92"/>
      <c r="T22" s="106" t="str">
        <f t="shared" si="4"/>
        <v/>
      </c>
      <c r="U22" s="126"/>
    </row>
    <row r="23" spans="1:21" x14ac:dyDescent="0.2">
      <c r="A23" s="370">
        <v>21</v>
      </c>
      <c r="B23" s="371"/>
      <c r="C23" s="457"/>
      <c r="D23" s="457"/>
      <c r="E23" s="457"/>
      <c r="F23" s="373"/>
      <c r="G23" s="378">
        <f t="shared" si="5"/>
        <v>0</v>
      </c>
      <c r="H23" s="157">
        <f t="shared" si="0"/>
        <v>0</v>
      </c>
      <c r="I23" s="64">
        <f t="shared" si="0"/>
        <v>0</v>
      </c>
      <c r="J23" s="277">
        <f t="shared" si="1"/>
        <v>1</v>
      </c>
      <c r="K23" s="91">
        <f t="shared" si="6"/>
        <v>0</v>
      </c>
      <c r="L23" s="92"/>
      <c r="M23" s="106" t="str">
        <f t="shared" si="2"/>
        <v/>
      </c>
      <c r="N23" s="122"/>
      <c r="O23" s="105">
        <f t="shared" si="7"/>
        <v>0</v>
      </c>
      <c r="P23" s="63">
        <f t="shared" si="7"/>
        <v>0</v>
      </c>
      <c r="Q23" s="90">
        <f t="shared" si="3"/>
        <v>1</v>
      </c>
      <c r="R23" s="111">
        <f t="shared" si="8"/>
        <v>0</v>
      </c>
      <c r="S23" s="92"/>
      <c r="T23" s="106" t="str">
        <f t="shared" si="4"/>
        <v/>
      </c>
      <c r="U23" s="126"/>
    </row>
    <row r="24" spans="1:21" x14ac:dyDescent="0.2">
      <c r="A24" s="370">
        <v>22</v>
      </c>
      <c r="B24" s="371"/>
      <c r="C24" s="457"/>
      <c r="D24" s="457"/>
      <c r="E24" s="457"/>
      <c r="F24" s="373"/>
      <c r="G24" s="378">
        <f t="shared" si="5"/>
        <v>0</v>
      </c>
      <c r="H24" s="157">
        <f t="shared" si="0"/>
        <v>0</v>
      </c>
      <c r="I24" s="64">
        <f t="shared" si="0"/>
        <v>0</v>
      </c>
      <c r="J24" s="277">
        <f t="shared" si="1"/>
        <v>1</v>
      </c>
      <c r="K24" s="91">
        <f t="shared" si="6"/>
        <v>0</v>
      </c>
      <c r="L24" s="92"/>
      <c r="M24" s="106" t="str">
        <f t="shared" si="2"/>
        <v/>
      </c>
      <c r="N24" s="122"/>
      <c r="O24" s="105">
        <f t="shared" si="7"/>
        <v>0</v>
      </c>
      <c r="P24" s="63">
        <f t="shared" si="7"/>
        <v>0</v>
      </c>
      <c r="Q24" s="90">
        <f t="shared" si="3"/>
        <v>1</v>
      </c>
      <c r="R24" s="111">
        <f t="shared" si="8"/>
        <v>0</v>
      </c>
      <c r="S24" s="92"/>
      <c r="T24" s="106" t="str">
        <f t="shared" si="4"/>
        <v/>
      </c>
      <c r="U24" s="126"/>
    </row>
    <row r="25" spans="1:21" x14ac:dyDescent="0.2">
      <c r="A25" s="370">
        <v>23</v>
      </c>
      <c r="B25" s="371"/>
      <c r="C25" s="457"/>
      <c r="D25" s="457"/>
      <c r="E25" s="457"/>
      <c r="F25" s="373"/>
      <c r="G25" s="378">
        <f t="shared" si="5"/>
        <v>0</v>
      </c>
      <c r="H25" s="157">
        <f t="shared" si="0"/>
        <v>0</v>
      </c>
      <c r="I25" s="64">
        <f t="shared" si="0"/>
        <v>0</v>
      </c>
      <c r="J25" s="277">
        <f t="shared" si="1"/>
        <v>1</v>
      </c>
      <c r="K25" s="91">
        <f t="shared" si="6"/>
        <v>0</v>
      </c>
      <c r="L25" s="92"/>
      <c r="M25" s="106" t="str">
        <f t="shared" si="2"/>
        <v/>
      </c>
      <c r="N25" s="122"/>
      <c r="O25" s="105">
        <f t="shared" si="7"/>
        <v>0</v>
      </c>
      <c r="P25" s="63">
        <f t="shared" si="7"/>
        <v>0</v>
      </c>
      <c r="Q25" s="90">
        <f t="shared" si="3"/>
        <v>1</v>
      </c>
      <c r="R25" s="111">
        <f t="shared" si="8"/>
        <v>0</v>
      </c>
      <c r="S25" s="92"/>
      <c r="T25" s="106" t="str">
        <f t="shared" si="4"/>
        <v/>
      </c>
      <c r="U25" s="126"/>
    </row>
    <row r="26" spans="1:21" x14ac:dyDescent="0.2">
      <c r="A26" s="370">
        <v>24</v>
      </c>
      <c r="B26" s="371"/>
      <c r="C26" s="457"/>
      <c r="D26" s="457"/>
      <c r="E26" s="457"/>
      <c r="F26" s="373"/>
      <c r="G26" s="378">
        <f t="shared" si="5"/>
        <v>0</v>
      </c>
      <c r="H26" s="157">
        <f t="shared" si="0"/>
        <v>0</v>
      </c>
      <c r="I26" s="64">
        <f t="shared" si="0"/>
        <v>0</v>
      </c>
      <c r="J26" s="277">
        <f t="shared" si="1"/>
        <v>1</v>
      </c>
      <c r="K26" s="91">
        <f t="shared" si="6"/>
        <v>0</v>
      </c>
      <c r="L26" s="92"/>
      <c r="M26" s="106" t="str">
        <f t="shared" si="2"/>
        <v/>
      </c>
      <c r="N26" s="122"/>
      <c r="O26" s="105">
        <f t="shared" si="7"/>
        <v>0</v>
      </c>
      <c r="P26" s="63">
        <f t="shared" si="7"/>
        <v>0</v>
      </c>
      <c r="Q26" s="90">
        <f t="shared" si="3"/>
        <v>1</v>
      </c>
      <c r="R26" s="111">
        <f t="shared" si="8"/>
        <v>0</v>
      </c>
      <c r="S26" s="92"/>
      <c r="T26" s="106" t="str">
        <f t="shared" si="4"/>
        <v/>
      </c>
      <c r="U26" s="126"/>
    </row>
    <row r="27" spans="1:21" x14ac:dyDescent="0.2">
      <c r="A27" s="370">
        <v>25</v>
      </c>
      <c r="B27" s="371"/>
      <c r="C27" s="457"/>
      <c r="D27" s="457"/>
      <c r="E27" s="457"/>
      <c r="F27" s="373"/>
      <c r="G27" s="378">
        <f t="shared" si="5"/>
        <v>0</v>
      </c>
      <c r="H27" s="157">
        <f t="shared" si="0"/>
        <v>0</v>
      </c>
      <c r="I27" s="64">
        <f t="shared" si="0"/>
        <v>0</v>
      </c>
      <c r="J27" s="277">
        <f t="shared" si="1"/>
        <v>1</v>
      </c>
      <c r="K27" s="91">
        <f t="shared" si="6"/>
        <v>0</v>
      </c>
      <c r="L27" s="92"/>
      <c r="M27" s="106" t="str">
        <f t="shared" si="2"/>
        <v/>
      </c>
      <c r="N27" s="122"/>
      <c r="O27" s="105">
        <f t="shared" si="7"/>
        <v>0</v>
      </c>
      <c r="P27" s="63">
        <f t="shared" si="7"/>
        <v>0</v>
      </c>
      <c r="Q27" s="90">
        <f t="shared" si="3"/>
        <v>1</v>
      </c>
      <c r="R27" s="111">
        <f t="shared" si="8"/>
        <v>0</v>
      </c>
      <c r="S27" s="92"/>
      <c r="T27" s="106" t="str">
        <f t="shared" si="4"/>
        <v/>
      </c>
      <c r="U27" s="126"/>
    </row>
    <row r="28" spans="1:21" x14ac:dyDescent="0.2">
      <c r="A28" s="370">
        <v>26</v>
      </c>
      <c r="B28" s="371"/>
      <c r="C28" s="457"/>
      <c r="D28" s="457"/>
      <c r="E28" s="457"/>
      <c r="F28" s="373"/>
      <c r="G28" s="378">
        <f t="shared" si="5"/>
        <v>0</v>
      </c>
      <c r="H28" s="157">
        <f t="shared" si="0"/>
        <v>0</v>
      </c>
      <c r="I28" s="64">
        <f t="shared" si="0"/>
        <v>0</v>
      </c>
      <c r="J28" s="277">
        <f t="shared" si="1"/>
        <v>1</v>
      </c>
      <c r="K28" s="91">
        <f t="shared" si="6"/>
        <v>0</v>
      </c>
      <c r="L28" s="92"/>
      <c r="M28" s="106" t="str">
        <f t="shared" si="2"/>
        <v/>
      </c>
      <c r="N28" s="122"/>
      <c r="O28" s="105">
        <f t="shared" si="7"/>
        <v>0</v>
      </c>
      <c r="P28" s="63">
        <f t="shared" si="7"/>
        <v>0</v>
      </c>
      <c r="Q28" s="90">
        <f t="shared" si="3"/>
        <v>1</v>
      </c>
      <c r="R28" s="111">
        <f t="shared" si="8"/>
        <v>0</v>
      </c>
      <c r="S28" s="92"/>
      <c r="T28" s="106" t="str">
        <f t="shared" si="4"/>
        <v/>
      </c>
      <c r="U28" s="126"/>
    </row>
    <row r="29" spans="1:21" x14ac:dyDescent="0.2">
      <c r="A29" s="370">
        <v>27</v>
      </c>
      <c r="B29" s="371"/>
      <c r="C29" s="457"/>
      <c r="D29" s="457"/>
      <c r="E29" s="457"/>
      <c r="F29" s="373"/>
      <c r="G29" s="378">
        <f t="shared" si="5"/>
        <v>0</v>
      </c>
      <c r="H29" s="157">
        <f t="shared" si="0"/>
        <v>0</v>
      </c>
      <c r="I29" s="64">
        <f t="shared" si="0"/>
        <v>0</v>
      </c>
      <c r="J29" s="277">
        <f t="shared" si="1"/>
        <v>1</v>
      </c>
      <c r="K29" s="91">
        <f t="shared" si="6"/>
        <v>0</v>
      </c>
      <c r="L29" s="92"/>
      <c r="M29" s="106" t="str">
        <f t="shared" si="2"/>
        <v/>
      </c>
      <c r="N29" s="122"/>
      <c r="O29" s="105">
        <f t="shared" si="7"/>
        <v>0</v>
      </c>
      <c r="P29" s="63">
        <f t="shared" si="7"/>
        <v>0</v>
      </c>
      <c r="Q29" s="90">
        <f t="shared" si="3"/>
        <v>1</v>
      </c>
      <c r="R29" s="111">
        <f t="shared" si="8"/>
        <v>0</v>
      </c>
      <c r="S29" s="92"/>
      <c r="T29" s="106" t="str">
        <f t="shared" si="4"/>
        <v/>
      </c>
      <c r="U29" s="126"/>
    </row>
    <row r="30" spans="1:21" x14ac:dyDescent="0.2">
      <c r="A30" s="370">
        <v>28</v>
      </c>
      <c r="B30" s="371"/>
      <c r="C30" s="457"/>
      <c r="D30" s="457"/>
      <c r="E30" s="457"/>
      <c r="F30" s="373"/>
      <c r="G30" s="378">
        <f t="shared" si="5"/>
        <v>0</v>
      </c>
      <c r="H30" s="157">
        <f t="shared" si="0"/>
        <v>0</v>
      </c>
      <c r="I30" s="64">
        <f t="shared" si="0"/>
        <v>0</v>
      </c>
      <c r="J30" s="277">
        <f t="shared" si="1"/>
        <v>1</v>
      </c>
      <c r="K30" s="91">
        <f t="shared" si="6"/>
        <v>0</v>
      </c>
      <c r="L30" s="92"/>
      <c r="M30" s="106" t="str">
        <f t="shared" si="2"/>
        <v/>
      </c>
      <c r="N30" s="122"/>
      <c r="O30" s="105">
        <f t="shared" si="7"/>
        <v>0</v>
      </c>
      <c r="P30" s="63">
        <f t="shared" si="7"/>
        <v>0</v>
      </c>
      <c r="Q30" s="90">
        <f t="shared" si="3"/>
        <v>1</v>
      </c>
      <c r="R30" s="111">
        <f t="shared" si="8"/>
        <v>0</v>
      </c>
      <c r="S30" s="92"/>
      <c r="T30" s="106" t="str">
        <f t="shared" si="4"/>
        <v/>
      </c>
      <c r="U30" s="126"/>
    </row>
    <row r="31" spans="1:21" x14ac:dyDescent="0.2">
      <c r="A31" s="370">
        <v>29</v>
      </c>
      <c r="B31" s="371"/>
      <c r="C31" s="456"/>
      <c r="D31" s="457"/>
      <c r="E31" s="457"/>
      <c r="F31" s="373"/>
      <c r="G31" s="378">
        <f t="shared" si="5"/>
        <v>0</v>
      </c>
      <c r="H31" s="157">
        <f t="shared" si="0"/>
        <v>0</v>
      </c>
      <c r="I31" s="64">
        <f t="shared" si="0"/>
        <v>0</v>
      </c>
      <c r="J31" s="277">
        <f t="shared" si="1"/>
        <v>1</v>
      </c>
      <c r="K31" s="91">
        <f t="shared" si="6"/>
        <v>0</v>
      </c>
      <c r="L31" s="92"/>
      <c r="M31" s="106" t="str">
        <f t="shared" si="2"/>
        <v/>
      </c>
      <c r="N31" s="122"/>
      <c r="O31" s="105">
        <f t="shared" si="7"/>
        <v>0</v>
      </c>
      <c r="P31" s="63">
        <f t="shared" si="7"/>
        <v>0</v>
      </c>
      <c r="Q31" s="90">
        <f t="shared" si="3"/>
        <v>1</v>
      </c>
      <c r="R31" s="111">
        <f t="shared" si="8"/>
        <v>0</v>
      </c>
      <c r="S31" s="92"/>
      <c r="T31" s="106" t="str">
        <f t="shared" si="4"/>
        <v/>
      </c>
      <c r="U31" s="126"/>
    </row>
    <row r="32" spans="1:21" x14ac:dyDescent="0.2">
      <c r="A32" s="370">
        <v>30</v>
      </c>
      <c r="B32" s="371"/>
      <c r="C32" s="457"/>
      <c r="D32" s="457"/>
      <c r="E32" s="457"/>
      <c r="F32" s="373"/>
      <c r="G32" s="378">
        <f t="shared" si="5"/>
        <v>0</v>
      </c>
      <c r="H32" s="157">
        <f t="shared" si="0"/>
        <v>0</v>
      </c>
      <c r="I32" s="64">
        <f t="shared" si="0"/>
        <v>0</v>
      </c>
      <c r="J32" s="277">
        <f t="shared" si="1"/>
        <v>1</v>
      </c>
      <c r="K32" s="91">
        <f t="shared" si="6"/>
        <v>0</v>
      </c>
      <c r="L32" s="92"/>
      <c r="M32" s="106" t="str">
        <f t="shared" si="2"/>
        <v/>
      </c>
      <c r="N32" s="122"/>
      <c r="O32" s="105">
        <f t="shared" si="7"/>
        <v>0</v>
      </c>
      <c r="P32" s="63">
        <f t="shared" si="7"/>
        <v>0</v>
      </c>
      <c r="Q32" s="90">
        <f t="shared" si="3"/>
        <v>1</v>
      </c>
      <c r="R32" s="111">
        <f t="shared" si="8"/>
        <v>0</v>
      </c>
      <c r="S32" s="92"/>
      <c r="T32" s="106" t="str">
        <f t="shared" si="4"/>
        <v/>
      </c>
      <c r="U32" s="126"/>
    </row>
    <row r="33" spans="1:21" x14ac:dyDescent="0.2">
      <c r="A33" s="370">
        <v>31</v>
      </c>
      <c r="B33" s="371"/>
      <c r="C33" s="457"/>
      <c r="D33" s="457"/>
      <c r="E33" s="457"/>
      <c r="F33" s="373"/>
      <c r="G33" s="378">
        <f t="shared" si="5"/>
        <v>0</v>
      </c>
      <c r="H33" s="157">
        <f t="shared" si="0"/>
        <v>0</v>
      </c>
      <c r="I33" s="64">
        <f t="shared" si="0"/>
        <v>0</v>
      </c>
      <c r="J33" s="277">
        <f t="shared" si="1"/>
        <v>1</v>
      </c>
      <c r="K33" s="91">
        <f t="shared" si="6"/>
        <v>0</v>
      </c>
      <c r="L33" s="92"/>
      <c r="M33" s="106" t="str">
        <f t="shared" si="2"/>
        <v/>
      </c>
      <c r="N33" s="122"/>
      <c r="O33" s="105">
        <f t="shared" si="7"/>
        <v>0</v>
      </c>
      <c r="P33" s="63">
        <f t="shared" si="7"/>
        <v>0</v>
      </c>
      <c r="Q33" s="90">
        <f t="shared" si="3"/>
        <v>1</v>
      </c>
      <c r="R33" s="111">
        <f t="shared" si="8"/>
        <v>0</v>
      </c>
      <c r="S33" s="92"/>
      <c r="T33" s="106" t="str">
        <f t="shared" si="4"/>
        <v/>
      </c>
      <c r="U33" s="126"/>
    </row>
    <row r="34" spans="1:21" x14ac:dyDescent="0.2">
      <c r="A34" s="370">
        <v>32</v>
      </c>
      <c r="B34" s="371"/>
      <c r="C34" s="457"/>
      <c r="D34" s="457"/>
      <c r="E34" s="457"/>
      <c r="F34" s="373"/>
      <c r="G34" s="378">
        <f t="shared" si="5"/>
        <v>0</v>
      </c>
      <c r="H34" s="157">
        <f t="shared" si="0"/>
        <v>0</v>
      </c>
      <c r="I34" s="64">
        <f t="shared" si="0"/>
        <v>0</v>
      </c>
      <c r="J34" s="277">
        <f t="shared" si="1"/>
        <v>1</v>
      </c>
      <c r="K34" s="91">
        <f t="shared" si="6"/>
        <v>0</v>
      </c>
      <c r="L34" s="92"/>
      <c r="M34" s="106" t="str">
        <f t="shared" si="2"/>
        <v/>
      </c>
      <c r="N34" s="122"/>
      <c r="O34" s="105">
        <f t="shared" si="7"/>
        <v>0</v>
      </c>
      <c r="P34" s="63">
        <f t="shared" si="7"/>
        <v>0</v>
      </c>
      <c r="Q34" s="90">
        <f t="shared" si="3"/>
        <v>1</v>
      </c>
      <c r="R34" s="111">
        <f t="shared" si="8"/>
        <v>0</v>
      </c>
      <c r="S34" s="92"/>
      <c r="T34" s="106" t="str">
        <f t="shared" si="4"/>
        <v/>
      </c>
      <c r="U34" s="126"/>
    </row>
    <row r="35" spans="1:21" x14ac:dyDescent="0.2">
      <c r="A35" s="370">
        <v>33</v>
      </c>
      <c r="B35" s="371"/>
      <c r="C35" s="457"/>
      <c r="D35" s="457"/>
      <c r="E35" s="457"/>
      <c r="F35" s="373"/>
      <c r="G35" s="378">
        <f t="shared" si="5"/>
        <v>0</v>
      </c>
      <c r="H35" s="157">
        <f t="shared" si="0"/>
        <v>0</v>
      </c>
      <c r="I35" s="64">
        <f t="shared" si="0"/>
        <v>0</v>
      </c>
      <c r="J35" s="277">
        <f t="shared" si="1"/>
        <v>1</v>
      </c>
      <c r="K35" s="91">
        <f t="shared" si="6"/>
        <v>0</v>
      </c>
      <c r="L35" s="92"/>
      <c r="M35" s="106" t="str">
        <f t="shared" si="2"/>
        <v/>
      </c>
      <c r="N35" s="122"/>
      <c r="O35" s="105">
        <f t="shared" si="7"/>
        <v>0</v>
      </c>
      <c r="P35" s="63">
        <f t="shared" si="7"/>
        <v>0</v>
      </c>
      <c r="Q35" s="90">
        <f t="shared" si="3"/>
        <v>1</v>
      </c>
      <c r="R35" s="111">
        <f t="shared" si="8"/>
        <v>0</v>
      </c>
      <c r="S35" s="92"/>
      <c r="T35" s="106" t="str">
        <f t="shared" si="4"/>
        <v/>
      </c>
      <c r="U35" s="126"/>
    </row>
    <row r="36" spans="1:21" x14ac:dyDescent="0.2">
      <c r="A36" s="370">
        <v>34</v>
      </c>
      <c r="B36" s="371"/>
      <c r="C36" s="457"/>
      <c r="D36" s="457"/>
      <c r="E36" s="457"/>
      <c r="F36" s="373"/>
      <c r="G36" s="378">
        <f t="shared" si="5"/>
        <v>0</v>
      </c>
      <c r="H36" s="157">
        <f t="shared" si="0"/>
        <v>0</v>
      </c>
      <c r="I36" s="64">
        <f t="shared" si="0"/>
        <v>0</v>
      </c>
      <c r="J36" s="277">
        <f t="shared" si="1"/>
        <v>1</v>
      </c>
      <c r="K36" s="91">
        <f t="shared" si="6"/>
        <v>0</v>
      </c>
      <c r="L36" s="92"/>
      <c r="M36" s="106" t="str">
        <f t="shared" si="2"/>
        <v/>
      </c>
      <c r="N36" s="122"/>
      <c r="O36" s="105">
        <f t="shared" si="7"/>
        <v>0</v>
      </c>
      <c r="P36" s="63">
        <f t="shared" si="7"/>
        <v>0</v>
      </c>
      <c r="Q36" s="90">
        <f t="shared" si="3"/>
        <v>1</v>
      </c>
      <c r="R36" s="111">
        <f t="shared" si="8"/>
        <v>0</v>
      </c>
      <c r="S36" s="92"/>
      <c r="T36" s="106" t="str">
        <f t="shared" si="4"/>
        <v/>
      </c>
      <c r="U36" s="126"/>
    </row>
    <row r="37" spans="1:21" x14ac:dyDescent="0.2">
      <c r="A37" s="370">
        <v>35</v>
      </c>
      <c r="B37" s="371"/>
      <c r="C37" s="457"/>
      <c r="D37" s="457"/>
      <c r="E37" s="457"/>
      <c r="F37" s="373"/>
      <c r="G37" s="378">
        <f t="shared" si="5"/>
        <v>0</v>
      </c>
      <c r="H37" s="157">
        <f t="shared" si="0"/>
        <v>0</v>
      </c>
      <c r="I37" s="64">
        <f t="shared" si="0"/>
        <v>0</v>
      </c>
      <c r="J37" s="277">
        <f t="shared" si="1"/>
        <v>1</v>
      </c>
      <c r="K37" s="91">
        <f t="shared" si="6"/>
        <v>0</v>
      </c>
      <c r="L37" s="92"/>
      <c r="M37" s="106" t="str">
        <f t="shared" si="2"/>
        <v/>
      </c>
      <c r="N37" s="122"/>
      <c r="O37" s="105">
        <f t="shared" si="7"/>
        <v>0</v>
      </c>
      <c r="P37" s="63">
        <f t="shared" si="7"/>
        <v>0</v>
      </c>
      <c r="Q37" s="90">
        <f t="shared" si="3"/>
        <v>1</v>
      </c>
      <c r="R37" s="111">
        <f t="shared" si="8"/>
        <v>0</v>
      </c>
      <c r="S37" s="92"/>
      <c r="T37" s="106" t="str">
        <f t="shared" si="4"/>
        <v/>
      </c>
      <c r="U37" s="126"/>
    </row>
    <row r="38" spans="1:21" x14ac:dyDescent="0.2">
      <c r="A38" s="370">
        <v>36</v>
      </c>
      <c r="B38" s="371"/>
      <c r="C38" s="457"/>
      <c r="D38" s="457"/>
      <c r="E38" s="457"/>
      <c r="F38" s="373"/>
      <c r="G38" s="378">
        <f t="shared" si="5"/>
        <v>0</v>
      </c>
      <c r="H38" s="157">
        <f t="shared" si="0"/>
        <v>0</v>
      </c>
      <c r="I38" s="64">
        <f t="shared" si="0"/>
        <v>0</v>
      </c>
      <c r="J38" s="277">
        <f t="shared" si="1"/>
        <v>1</v>
      </c>
      <c r="K38" s="91">
        <f t="shared" si="6"/>
        <v>0</v>
      </c>
      <c r="L38" s="92"/>
      <c r="M38" s="106" t="str">
        <f t="shared" si="2"/>
        <v/>
      </c>
      <c r="N38" s="122"/>
      <c r="O38" s="105">
        <f t="shared" si="7"/>
        <v>0</v>
      </c>
      <c r="P38" s="63">
        <f t="shared" si="7"/>
        <v>0</v>
      </c>
      <c r="Q38" s="90">
        <f t="shared" si="3"/>
        <v>1</v>
      </c>
      <c r="R38" s="111">
        <f t="shared" si="8"/>
        <v>0</v>
      </c>
      <c r="S38" s="92"/>
      <c r="T38" s="106" t="str">
        <f t="shared" si="4"/>
        <v/>
      </c>
      <c r="U38" s="126"/>
    </row>
    <row r="39" spans="1:21" x14ac:dyDescent="0.2">
      <c r="A39" s="370">
        <v>37</v>
      </c>
      <c r="B39" s="371"/>
      <c r="C39" s="457"/>
      <c r="D39" s="457"/>
      <c r="E39" s="457"/>
      <c r="F39" s="373"/>
      <c r="G39" s="378">
        <f t="shared" si="5"/>
        <v>0</v>
      </c>
      <c r="H39" s="157">
        <f t="shared" si="0"/>
        <v>0</v>
      </c>
      <c r="I39" s="64">
        <f t="shared" si="0"/>
        <v>0</v>
      </c>
      <c r="J39" s="277">
        <f t="shared" si="1"/>
        <v>1</v>
      </c>
      <c r="K39" s="91">
        <f t="shared" si="6"/>
        <v>0</v>
      </c>
      <c r="L39" s="92"/>
      <c r="M39" s="106" t="str">
        <f t="shared" si="2"/>
        <v/>
      </c>
      <c r="N39" s="122"/>
      <c r="O39" s="105">
        <f t="shared" si="7"/>
        <v>0</v>
      </c>
      <c r="P39" s="63">
        <f t="shared" si="7"/>
        <v>0</v>
      </c>
      <c r="Q39" s="90">
        <f t="shared" si="3"/>
        <v>1</v>
      </c>
      <c r="R39" s="111">
        <f t="shared" si="8"/>
        <v>0</v>
      </c>
      <c r="S39" s="92"/>
      <c r="T39" s="106" t="str">
        <f t="shared" si="4"/>
        <v/>
      </c>
      <c r="U39" s="126"/>
    </row>
    <row r="40" spans="1:21" x14ac:dyDescent="0.2">
      <c r="A40" s="370">
        <v>38</v>
      </c>
      <c r="B40" s="371"/>
      <c r="C40" s="457"/>
      <c r="D40" s="457"/>
      <c r="E40" s="457"/>
      <c r="F40" s="373"/>
      <c r="G40" s="378">
        <f t="shared" si="5"/>
        <v>0</v>
      </c>
      <c r="H40" s="157">
        <f t="shared" si="0"/>
        <v>0</v>
      </c>
      <c r="I40" s="64">
        <f t="shared" si="0"/>
        <v>0</v>
      </c>
      <c r="J40" s="277">
        <f t="shared" si="1"/>
        <v>1</v>
      </c>
      <c r="K40" s="91">
        <f t="shared" si="6"/>
        <v>0</v>
      </c>
      <c r="L40" s="92"/>
      <c r="M40" s="106" t="str">
        <f t="shared" si="2"/>
        <v/>
      </c>
      <c r="N40" s="122"/>
      <c r="O40" s="105">
        <f t="shared" si="7"/>
        <v>0</v>
      </c>
      <c r="P40" s="63">
        <f t="shared" si="7"/>
        <v>0</v>
      </c>
      <c r="Q40" s="90">
        <f t="shared" si="3"/>
        <v>1</v>
      </c>
      <c r="R40" s="111">
        <f t="shared" si="8"/>
        <v>0</v>
      </c>
      <c r="S40" s="92"/>
      <c r="T40" s="106" t="str">
        <f t="shared" si="4"/>
        <v/>
      </c>
      <c r="U40" s="126"/>
    </row>
    <row r="41" spans="1:21" x14ac:dyDescent="0.2">
      <c r="A41" s="370">
        <v>39</v>
      </c>
      <c r="B41" s="371"/>
      <c r="C41" s="457"/>
      <c r="D41" s="457"/>
      <c r="E41" s="457"/>
      <c r="F41" s="373"/>
      <c r="G41" s="378">
        <f t="shared" si="5"/>
        <v>0</v>
      </c>
      <c r="H41" s="157">
        <f t="shared" si="0"/>
        <v>0</v>
      </c>
      <c r="I41" s="64">
        <f t="shared" si="0"/>
        <v>0</v>
      </c>
      <c r="J41" s="277">
        <f t="shared" si="1"/>
        <v>1</v>
      </c>
      <c r="K41" s="91">
        <f t="shared" si="6"/>
        <v>0</v>
      </c>
      <c r="L41" s="92"/>
      <c r="M41" s="106" t="str">
        <f t="shared" si="2"/>
        <v/>
      </c>
      <c r="N41" s="122"/>
      <c r="O41" s="105">
        <f t="shared" si="7"/>
        <v>0</v>
      </c>
      <c r="P41" s="63">
        <f t="shared" si="7"/>
        <v>0</v>
      </c>
      <c r="Q41" s="90">
        <f t="shared" si="3"/>
        <v>1</v>
      </c>
      <c r="R41" s="111">
        <f t="shared" si="8"/>
        <v>0</v>
      </c>
      <c r="S41" s="92"/>
      <c r="T41" s="106" t="str">
        <f t="shared" si="4"/>
        <v/>
      </c>
      <c r="U41" s="126"/>
    </row>
    <row r="42" spans="1:21" x14ac:dyDescent="0.2">
      <c r="A42" s="370">
        <v>40</v>
      </c>
      <c r="B42" s="371"/>
      <c r="C42" s="457"/>
      <c r="D42" s="457"/>
      <c r="E42" s="457"/>
      <c r="F42" s="373"/>
      <c r="G42" s="378">
        <f t="shared" si="5"/>
        <v>0</v>
      </c>
      <c r="H42" s="157">
        <f t="shared" si="0"/>
        <v>0</v>
      </c>
      <c r="I42" s="64">
        <f t="shared" si="0"/>
        <v>0</v>
      </c>
      <c r="J42" s="277">
        <f t="shared" si="1"/>
        <v>1</v>
      </c>
      <c r="K42" s="91">
        <f t="shared" si="6"/>
        <v>0</v>
      </c>
      <c r="L42" s="92"/>
      <c r="M42" s="106" t="str">
        <f t="shared" si="2"/>
        <v/>
      </c>
      <c r="N42" s="122"/>
      <c r="O42" s="105">
        <f t="shared" si="7"/>
        <v>0</v>
      </c>
      <c r="P42" s="63">
        <f t="shared" si="7"/>
        <v>0</v>
      </c>
      <c r="Q42" s="90">
        <f t="shared" si="3"/>
        <v>1</v>
      </c>
      <c r="R42" s="111">
        <f t="shared" si="8"/>
        <v>0</v>
      </c>
      <c r="S42" s="92"/>
      <c r="T42" s="106" t="str">
        <f t="shared" si="4"/>
        <v/>
      </c>
      <c r="U42" s="126"/>
    </row>
    <row r="43" spans="1:21" ht="13.5" thickBot="1" x14ac:dyDescent="0.25">
      <c r="A43" s="375"/>
      <c r="B43" s="376" t="s">
        <v>4</v>
      </c>
      <c r="C43" s="377"/>
      <c r="D43" s="377"/>
      <c r="E43" s="377"/>
      <c r="F43" s="377"/>
      <c r="G43" s="378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6" spans="1:21" s="15" customFormat="1" x14ac:dyDescent="0.2">
      <c r="M46" s="40"/>
      <c r="N46" s="39"/>
      <c r="T46" s="40"/>
    </row>
    <row r="47" spans="1:21" s="15" customFormat="1" x14ac:dyDescent="0.2">
      <c r="N47" s="39"/>
    </row>
    <row r="48" spans="1:21" s="15" customFormat="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s="15" customFormat="1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s="15" customFormat="1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s="15" customFormat="1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s="15" customFormat="1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s="15" customFormat="1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s="15" customFormat="1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s="15" customFormat="1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s="15" customFormat="1" x14ac:dyDescent="0.2">
      <c r="N56" s="39"/>
    </row>
    <row r="57" spans="1:20" s="15" customFormat="1" x14ac:dyDescent="0.2">
      <c r="N57" s="39"/>
    </row>
    <row r="58" spans="1:20" s="15" customFormat="1" x14ac:dyDescent="0.2">
      <c r="N58" s="39"/>
    </row>
    <row r="59" spans="1:20" s="15" customFormat="1" x14ac:dyDescent="0.2">
      <c r="N59" s="39"/>
    </row>
    <row r="60" spans="1:20" s="15" customFormat="1" x14ac:dyDescent="0.2">
      <c r="N60" s="39"/>
    </row>
    <row r="61" spans="1:20" s="15" customFormat="1" x14ac:dyDescent="0.2"/>
    <row r="62" spans="1:20" s="15" customFormat="1" x14ac:dyDescent="0.2"/>
    <row r="63" spans="1:20" s="15" customFormat="1" x14ac:dyDescent="0.2"/>
    <row r="64" spans="1:20" s="15" customFormat="1" x14ac:dyDescent="0.2"/>
    <row r="65" spans="1:1" s="15" customFormat="1" x14ac:dyDescent="0.2"/>
    <row r="66" spans="1:1" s="15" customFormat="1" x14ac:dyDescent="0.2"/>
    <row r="67" spans="1:1" s="15" customFormat="1" hidden="1" x14ac:dyDescent="0.2"/>
    <row r="68" spans="1:1" s="15" customFormat="1" hidden="1" x14ac:dyDescent="0.2"/>
    <row r="69" spans="1:1" s="15" customFormat="1" hidden="1" x14ac:dyDescent="0.2">
      <c r="A69" s="494">
        <f>VLOOKUP(+'ראשי-פרטים כלליים וריכוז הוצאות'!C117,'ראשי-פרטים כלליים וריכוז הוצאות'!$F$117:$Q$139,9,0)</f>
        <v>0</v>
      </c>
    </row>
    <row r="70" spans="1:1" s="15" customFormat="1" x14ac:dyDescent="0.2"/>
    <row r="71" spans="1:1" s="15" customFormat="1" x14ac:dyDescent="0.2"/>
    <row r="72" spans="1:1" s="15" customFormat="1" x14ac:dyDescent="0.2"/>
    <row r="73" spans="1:1" s="15" customFormat="1" x14ac:dyDescent="0.2"/>
    <row r="74" spans="1:1" s="15" customFormat="1" x14ac:dyDescent="0.2"/>
    <row r="75" spans="1:1" s="15" customFormat="1" x14ac:dyDescent="0.2"/>
    <row r="76" spans="1:1" s="15" customFormat="1" x14ac:dyDescent="0.2"/>
    <row r="77" spans="1:1" s="15" customFormat="1" x14ac:dyDescent="0.2"/>
    <row r="78" spans="1:1" s="15" customFormat="1" x14ac:dyDescent="0.2"/>
    <row r="79" spans="1:1" s="15" customFormat="1" x14ac:dyDescent="0.2"/>
    <row r="80" spans="1:1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</sheetData>
  <sheetProtection password="CAD0" sheet="1" objects="1" scenarios="1"/>
  <dataConsolidate/>
  <mergeCells count="8">
    <mergeCell ref="A48:B48"/>
    <mergeCell ref="L48:M48"/>
    <mergeCell ref="S48:T48"/>
    <mergeCell ref="A1:C1"/>
    <mergeCell ref="H1:J1"/>
    <mergeCell ref="K1:L1"/>
    <mergeCell ref="O1:Q1"/>
    <mergeCell ref="R1:S1"/>
  </mergeCells>
  <conditionalFormatting sqref="O3:P42">
    <cfRule type="cellIs" dxfId="5" priority="2" stopIfTrue="1" operator="notEqual">
      <formula>H3</formula>
    </cfRule>
  </conditionalFormatting>
  <conditionalFormatting sqref="H3:I42">
    <cfRule type="cellIs" dxfId="4" priority="3" stopIfTrue="1" operator="notEqual">
      <formula>D3</formula>
    </cfRule>
  </conditionalFormatting>
  <conditionalFormatting sqref="K3:K42">
    <cfRule type="cellIs" dxfId="3" priority="4" stopIfTrue="1" operator="notEqual">
      <formula>G3</formula>
    </cfRule>
  </conditionalFormatting>
  <conditionalFormatting sqref="J3:J42 Q3:Q42">
    <cfRule type="cellIs" dxfId="2" priority="5" stopIfTrue="1" operator="notEqual">
      <formula>1-$M$1</formula>
    </cfRule>
  </conditionalFormatting>
  <conditionalFormatting sqref="A1:XFD1048576">
    <cfRule type="expression" dxfId="1" priority="1">
      <formula>$A$69=0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theme="6" tint="0.39997558519241921"/>
  </sheetPr>
  <dimension ref="A1:O69"/>
  <sheetViews>
    <sheetView rightToLeft="1" workbookViewId="0">
      <selection activeCell="B4" sqref="B4"/>
    </sheetView>
  </sheetViews>
  <sheetFormatPr defaultColWidth="8.85546875" defaultRowHeight="12.75" x14ac:dyDescent="0.2"/>
  <cols>
    <col min="1" max="1" width="7.140625" style="381" customWidth="1"/>
    <col min="2" max="2" width="30.7109375" style="382" customWidth="1"/>
    <col min="3" max="3" width="8.7109375" style="382" customWidth="1"/>
    <col min="4" max="4" width="8.28515625" style="382" customWidth="1"/>
    <col min="5" max="5" width="9.85546875" style="382" customWidth="1"/>
    <col min="6" max="6" width="8.85546875" style="381"/>
    <col min="7" max="8" width="8.85546875" style="382"/>
    <col min="9" max="9" width="9.7109375" style="381" customWidth="1"/>
    <col min="10" max="12" width="8.85546875" style="381"/>
    <col min="13" max="13" width="10.28515625" style="381" customWidth="1"/>
    <col min="14" max="14" width="23.7109375" style="383" customWidth="1"/>
    <col min="15" max="15" width="26.28515625" style="382" customWidth="1"/>
    <col min="16" max="16384" width="8.85546875" style="382"/>
  </cols>
  <sheetData>
    <row r="1" spans="1:15" ht="13.5" thickBot="1" x14ac:dyDescent="0.25"/>
    <row r="2" spans="1:15" ht="20.25" thickTop="1" thickBot="1" x14ac:dyDescent="0.25">
      <c r="A2" s="384"/>
      <c r="B2" s="639" t="s">
        <v>196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1"/>
      <c r="N2" s="642"/>
      <c r="O2" s="643"/>
    </row>
    <row r="3" spans="1:15" ht="46.5" thickTop="1" thickBot="1" x14ac:dyDescent="0.25">
      <c r="A3" s="385" t="s">
        <v>197</v>
      </c>
      <c r="B3" s="386" t="s">
        <v>198</v>
      </c>
      <c r="C3" s="387" t="s">
        <v>92</v>
      </c>
      <c r="D3" s="388" t="s">
        <v>93</v>
      </c>
      <c r="E3" s="389" t="s">
        <v>109</v>
      </c>
      <c r="F3" s="389" t="s">
        <v>2</v>
      </c>
      <c r="G3" s="387" t="s">
        <v>85</v>
      </c>
      <c r="H3" s="387" t="s">
        <v>86</v>
      </c>
      <c r="I3" s="389" t="s">
        <v>110</v>
      </c>
      <c r="J3" s="389" t="s">
        <v>29</v>
      </c>
      <c r="K3" s="389" t="s">
        <v>199</v>
      </c>
      <c r="L3" s="389" t="s">
        <v>195</v>
      </c>
      <c r="M3" s="389" t="s">
        <v>200</v>
      </c>
      <c r="N3" s="389" t="s">
        <v>201</v>
      </c>
      <c r="O3" s="390" t="s">
        <v>202</v>
      </c>
    </row>
    <row r="4" spans="1:15" ht="16.5" thickTop="1" x14ac:dyDescent="0.2">
      <c r="A4" s="391">
        <v>1</v>
      </c>
      <c r="B4" s="423"/>
      <c r="C4" s="424"/>
      <c r="D4" s="425"/>
      <c r="E4" s="392">
        <f>D4+C4</f>
        <v>0</v>
      </c>
      <c r="F4" s="416"/>
      <c r="G4" s="408"/>
      <c r="H4" s="409"/>
      <c r="I4" s="392">
        <f>H4+G4</f>
        <v>0</v>
      </c>
      <c r="J4" s="416"/>
      <c r="K4" s="416"/>
      <c r="L4" s="416"/>
      <c r="M4" s="393">
        <f t="shared" ref="M4:M28" si="0">E4+F4+I4+J4+K4+L4</f>
        <v>0</v>
      </c>
      <c r="N4" s="492"/>
      <c r="O4" s="493"/>
    </row>
    <row r="5" spans="1:15" ht="15.75" x14ac:dyDescent="0.2">
      <c r="A5" s="394">
        <f>A4+1</f>
        <v>2</v>
      </c>
      <c r="B5" s="410"/>
      <c r="C5" s="411"/>
      <c r="D5" s="412"/>
      <c r="E5" s="395">
        <f t="shared" ref="E5:E28" si="1">D5+C5</f>
        <v>0</v>
      </c>
      <c r="F5" s="417"/>
      <c r="G5" s="411"/>
      <c r="H5" s="412"/>
      <c r="I5" s="395">
        <f t="shared" ref="I5:I28" si="2">H5+G5</f>
        <v>0</v>
      </c>
      <c r="J5" s="417"/>
      <c r="K5" s="417"/>
      <c r="L5" s="417"/>
      <c r="M5" s="396">
        <f t="shared" si="0"/>
        <v>0</v>
      </c>
      <c r="N5" s="419"/>
      <c r="O5" s="420"/>
    </row>
    <row r="6" spans="1:15" ht="15.75" x14ac:dyDescent="0.2">
      <c r="A6" s="394">
        <f t="shared" ref="A6:A28" si="3">A5+1</f>
        <v>3</v>
      </c>
      <c r="B6" s="410"/>
      <c r="C6" s="411"/>
      <c r="D6" s="412"/>
      <c r="E6" s="395">
        <f t="shared" si="1"/>
        <v>0</v>
      </c>
      <c r="F6" s="417"/>
      <c r="G6" s="411"/>
      <c r="H6" s="412"/>
      <c r="I6" s="395">
        <f t="shared" si="2"/>
        <v>0</v>
      </c>
      <c r="J6" s="417"/>
      <c r="K6" s="417"/>
      <c r="L6" s="417"/>
      <c r="M6" s="396">
        <f t="shared" si="0"/>
        <v>0</v>
      </c>
      <c r="N6" s="419"/>
      <c r="O6" s="420"/>
    </row>
    <row r="7" spans="1:15" ht="15.75" x14ac:dyDescent="0.2">
      <c r="A7" s="394">
        <f t="shared" si="3"/>
        <v>4</v>
      </c>
      <c r="B7" s="410"/>
      <c r="C7" s="411"/>
      <c r="D7" s="412"/>
      <c r="E7" s="395">
        <f t="shared" si="1"/>
        <v>0</v>
      </c>
      <c r="F7" s="417"/>
      <c r="G7" s="411"/>
      <c r="H7" s="412"/>
      <c r="I7" s="395">
        <f t="shared" si="2"/>
        <v>0</v>
      </c>
      <c r="J7" s="417"/>
      <c r="K7" s="417"/>
      <c r="L7" s="417"/>
      <c r="M7" s="396">
        <f t="shared" si="0"/>
        <v>0</v>
      </c>
      <c r="N7" s="419"/>
      <c r="O7" s="420"/>
    </row>
    <row r="8" spans="1:15" ht="15.75" x14ac:dyDescent="0.2">
      <c r="A8" s="394">
        <f t="shared" si="3"/>
        <v>5</v>
      </c>
      <c r="B8" s="410"/>
      <c r="C8" s="411"/>
      <c r="D8" s="412"/>
      <c r="E8" s="395">
        <f t="shared" si="1"/>
        <v>0</v>
      </c>
      <c r="F8" s="417"/>
      <c r="G8" s="411"/>
      <c r="H8" s="412"/>
      <c r="I8" s="395">
        <f t="shared" si="2"/>
        <v>0</v>
      </c>
      <c r="J8" s="417"/>
      <c r="K8" s="417"/>
      <c r="L8" s="417"/>
      <c r="M8" s="396">
        <f t="shared" si="0"/>
        <v>0</v>
      </c>
      <c r="N8" s="419"/>
      <c r="O8" s="420"/>
    </row>
    <row r="9" spans="1:15" ht="15.75" x14ac:dyDescent="0.2">
      <c r="A9" s="394">
        <f t="shared" si="3"/>
        <v>6</v>
      </c>
      <c r="B9" s="410"/>
      <c r="C9" s="411"/>
      <c r="D9" s="412"/>
      <c r="E9" s="395">
        <f t="shared" si="1"/>
        <v>0</v>
      </c>
      <c r="F9" s="417"/>
      <c r="G9" s="411"/>
      <c r="H9" s="412"/>
      <c r="I9" s="395">
        <f t="shared" si="2"/>
        <v>0</v>
      </c>
      <c r="J9" s="417"/>
      <c r="K9" s="417"/>
      <c r="L9" s="417"/>
      <c r="M9" s="396">
        <f t="shared" si="0"/>
        <v>0</v>
      </c>
      <c r="N9" s="419"/>
      <c r="O9" s="420"/>
    </row>
    <row r="10" spans="1:15" ht="15.75" x14ac:dyDescent="0.2">
      <c r="A10" s="394">
        <f t="shared" si="3"/>
        <v>7</v>
      </c>
      <c r="B10" s="410"/>
      <c r="C10" s="411"/>
      <c r="D10" s="412"/>
      <c r="E10" s="395">
        <f t="shared" si="1"/>
        <v>0</v>
      </c>
      <c r="F10" s="417"/>
      <c r="G10" s="411"/>
      <c r="H10" s="412"/>
      <c r="I10" s="395">
        <f t="shared" si="2"/>
        <v>0</v>
      </c>
      <c r="J10" s="417"/>
      <c r="K10" s="417"/>
      <c r="L10" s="417"/>
      <c r="M10" s="396">
        <f t="shared" si="0"/>
        <v>0</v>
      </c>
      <c r="N10" s="419"/>
      <c r="O10" s="420"/>
    </row>
    <row r="11" spans="1:15" ht="15.75" x14ac:dyDescent="0.2">
      <c r="A11" s="394">
        <f t="shared" si="3"/>
        <v>8</v>
      </c>
      <c r="B11" s="410"/>
      <c r="C11" s="411"/>
      <c r="D11" s="412"/>
      <c r="E11" s="395">
        <f t="shared" si="1"/>
        <v>0</v>
      </c>
      <c r="F11" s="417"/>
      <c r="G11" s="411"/>
      <c r="H11" s="412"/>
      <c r="I11" s="395">
        <f t="shared" si="2"/>
        <v>0</v>
      </c>
      <c r="J11" s="417"/>
      <c r="K11" s="417"/>
      <c r="L11" s="417"/>
      <c r="M11" s="396">
        <f t="shared" si="0"/>
        <v>0</v>
      </c>
      <c r="N11" s="419"/>
      <c r="O11" s="420"/>
    </row>
    <row r="12" spans="1:15" ht="15.75" x14ac:dyDescent="0.2">
      <c r="A12" s="394">
        <f t="shared" si="3"/>
        <v>9</v>
      </c>
      <c r="B12" s="410"/>
      <c r="C12" s="411"/>
      <c r="D12" s="412"/>
      <c r="E12" s="395">
        <f t="shared" si="1"/>
        <v>0</v>
      </c>
      <c r="F12" s="417"/>
      <c r="G12" s="411"/>
      <c r="H12" s="412"/>
      <c r="I12" s="395">
        <f t="shared" si="2"/>
        <v>0</v>
      </c>
      <c r="J12" s="417"/>
      <c r="K12" s="417"/>
      <c r="L12" s="417"/>
      <c r="M12" s="396">
        <f t="shared" si="0"/>
        <v>0</v>
      </c>
      <c r="N12" s="419"/>
      <c r="O12" s="420"/>
    </row>
    <row r="13" spans="1:15" ht="15.75" x14ac:dyDescent="0.2">
      <c r="A13" s="394">
        <f t="shared" si="3"/>
        <v>10</v>
      </c>
      <c r="B13" s="410"/>
      <c r="C13" s="411"/>
      <c r="D13" s="412"/>
      <c r="E13" s="395">
        <f t="shared" si="1"/>
        <v>0</v>
      </c>
      <c r="F13" s="417"/>
      <c r="G13" s="411"/>
      <c r="H13" s="412"/>
      <c r="I13" s="395">
        <f t="shared" si="2"/>
        <v>0</v>
      </c>
      <c r="J13" s="417"/>
      <c r="K13" s="417"/>
      <c r="L13" s="417"/>
      <c r="M13" s="396">
        <f t="shared" si="0"/>
        <v>0</v>
      </c>
      <c r="N13" s="419"/>
      <c r="O13" s="420"/>
    </row>
    <row r="14" spans="1:15" ht="15.75" x14ac:dyDescent="0.2">
      <c r="A14" s="394">
        <f t="shared" si="3"/>
        <v>11</v>
      </c>
      <c r="B14" s="410"/>
      <c r="C14" s="411"/>
      <c r="D14" s="412"/>
      <c r="E14" s="395">
        <f t="shared" si="1"/>
        <v>0</v>
      </c>
      <c r="F14" s="417"/>
      <c r="G14" s="411"/>
      <c r="H14" s="412"/>
      <c r="I14" s="395">
        <f t="shared" si="2"/>
        <v>0</v>
      </c>
      <c r="J14" s="417"/>
      <c r="K14" s="417"/>
      <c r="L14" s="417"/>
      <c r="M14" s="396">
        <f t="shared" si="0"/>
        <v>0</v>
      </c>
      <c r="N14" s="419"/>
      <c r="O14" s="420"/>
    </row>
    <row r="15" spans="1:15" ht="15.75" x14ac:dyDescent="0.2">
      <c r="A15" s="394">
        <f t="shared" si="3"/>
        <v>12</v>
      </c>
      <c r="B15" s="410"/>
      <c r="C15" s="411"/>
      <c r="D15" s="412"/>
      <c r="E15" s="395">
        <f t="shared" si="1"/>
        <v>0</v>
      </c>
      <c r="F15" s="417"/>
      <c r="G15" s="411"/>
      <c r="H15" s="412"/>
      <c r="I15" s="395">
        <f t="shared" si="2"/>
        <v>0</v>
      </c>
      <c r="J15" s="417"/>
      <c r="K15" s="417"/>
      <c r="L15" s="417"/>
      <c r="M15" s="396">
        <f t="shared" si="0"/>
        <v>0</v>
      </c>
      <c r="N15" s="419"/>
      <c r="O15" s="420"/>
    </row>
    <row r="16" spans="1:15" ht="15.75" x14ac:dyDescent="0.2">
      <c r="A16" s="394">
        <f t="shared" si="3"/>
        <v>13</v>
      </c>
      <c r="B16" s="410"/>
      <c r="C16" s="411"/>
      <c r="D16" s="412"/>
      <c r="E16" s="395">
        <f t="shared" si="1"/>
        <v>0</v>
      </c>
      <c r="F16" s="417"/>
      <c r="G16" s="411"/>
      <c r="H16" s="412"/>
      <c r="I16" s="395">
        <f t="shared" si="2"/>
        <v>0</v>
      </c>
      <c r="J16" s="417"/>
      <c r="K16" s="417"/>
      <c r="L16" s="417"/>
      <c r="M16" s="396">
        <f t="shared" si="0"/>
        <v>0</v>
      </c>
      <c r="N16" s="419"/>
      <c r="O16" s="420"/>
    </row>
    <row r="17" spans="1:15" ht="15.75" x14ac:dyDescent="0.2">
      <c r="A17" s="394">
        <f t="shared" si="3"/>
        <v>14</v>
      </c>
      <c r="B17" s="410"/>
      <c r="C17" s="411"/>
      <c r="D17" s="412"/>
      <c r="E17" s="395">
        <f t="shared" si="1"/>
        <v>0</v>
      </c>
      <c r="F17" s="417"/>
      <c r="G17" s="411"/>
      <c r="H17" s="412"/>
      <c r="I17" s="395">
        <f t="shared" si="2"/>
        <v>0</v>
      </c>
      <c r="J17" s="417"/>
      <c r="K17" s="417"/>
      <c r="L17" s="417"/>
      <c r="M17" s="396">
        <f t="shared" si="0"/>
        <v>0</v>
      </c>
      <c r="N17" s="419"/>
      <c r="O17" s="420"/>
    </row>
    <row r="18" spans="1:15" ht="15.75" x14ac:dyDescent="0.2">
      <c r="A18" s="394">
        <f t="shared" si="3"/>
        <v>15</v>
      </c>
      <c r="B18" s="410"/>
      <c r="C18" s="411"/>
      <c r="D18" s="412"/>
      <c r="E18" s="395">
        <f t="shared" si="1"/>
        <v>0</v>
      </c>
      <c r="F18" s="417"/>
      <c r="G18" s="411"/>
      <c r="H18" s="412"/>
      <c r="I18" s="395">
        <f t="shared" si="2"/>
        <v>0</v>
      </c>
      <c r="J18" s="417"/>
      <c r="K18" s="417"/>
      <c r="L18" s="417"/>
      <c r="M18" s="396">
        <f t="shared" si="0"/>
        <v>0</v>
      </c>
      <c r="N18" s="419"/>
      <c r="O18" s="420"/>
    </row>
    <row r="19" spans="1:15" ht="15.75" x14ac:dyDescent="0.2">
      <c r="A19" s="394">
        <f t="shared" si="3"/>
        <v>16</v>
      </c>
      <c r="B19" s="410"/>
      <c r="C19" s="411"/>
      <c r="D19" s="412"/>
      <c r="E19" s="395">
        <f t="shared" si="1"/>
        <v>0</v>
      </c>
      <c r="F19" s="417"/>
      <c r="G19" s="411"/>
      <c r="H19" s="412"/>
      <c r="I19" s="395">
        <f t="shared" si="2"/>
        <v>0</v>
      </c>
      <c r="J19" s="417"/>
      <c r="K19" s="417"/>
      <c r="L19" s="417"/>
      <c r="M19" s="396">
        <f t="shared" si="0"/>
        <v>0</v>
      </c>
      <c r="N19" s="419"/>
      <c r="O19" s="420"/>
    </row>
    <row r="20" spans="1:15" ht="15.75" x14ac:dyDescent="0.2">
      <c r="A20" s="394">
        <f t="shared" si="3"/>
        <v>17</v>
      </c>
      <c r="B20" s="410"/>
      <c r="C20" s="411"/>
      <c r="D20" s="412"/>
      <c r="E20" s="395">
        <f t="shared" si="1"/>
        <v>0</v>
      </c>
      <c r="F20" s="417"/>
      <c r="G20" s="411"/>
      <c r="H20" s="412"/>
      <c r="I20" s="395">
        <f t="shared" si="2"/>
        <v>0</v>
      </c>
      <c r="J20" s="417"/>
      <c r="K20" s="417"/>
      <c r="L20" s="417"/>
      <c r="M20" s="396">
        <f t="shared" si="0"/>
        <v>0</v>
      </c>
      <c r="N20" s="419"/>
      <c r="O20" s="420"/>
    </row>
    <row r="21" spans="1:15" ht="15.75" x14ac:dyDescent="0.2">
      <c r="A21" s="394">
        <f t="shared" si="3"/>
        <v>18</v>
      </c>
      <c r="B21" s="410"/>
      <c r="C21" s="411"/>
      <c r="D21" s="412"/>
      <c r="E21" s="395">
        <f t="shared" si="1"/>
        <v>0</v>
      </c>
      <c r="F21" s="417"/>
      <c r="G21" s="411"/>
      <c r="H21" s="412"/>
      <c r="I21" s="395">
        <f t="shared" si="2"/>
        <v>0</v>
      </c>
      <c r="J21" s="417"/>
      <c r="K21" s="417"/>
      <c r="L21" s="417"/>
      <c r="M21" s="396">
        <f t="shared" si="0"/>
        <v>0</v>
      </c>
      <c r="N21" s="419"/>
      <c r="O21" s="420"/>
    </row>
    <row r="22" spans="1:15" ht="15.75" x14ac:dyDescent="0.2">
      <c r="A22" s="394">
        <f t="shared" si="3"/>
        <v>19</v>
      </c>
      <c r="B22" s="410"/>
      <c r="C22" s="411"/>
      <c r="D22" s="412"/>
      <c r="E22" s="395">
        <f t="shared" si="1"/>
        <v>0</v>
      </c>
      <c r="F22" s="417"/>
      <c r="G22" s="411"/>
      <c r="H22" s="412"/>
      <c r="I22" s="395">
        <f t="shared" si="2"/>
        <v>0</v>
      </c>
      <c r="J22" s="417"/>
      <c r="K22" s="417"/>
      <c r="L22" s="417"/>
      <c r="M22" s="396">
        <f t="shared" si="0"/>
        <v>0</v>
      </c>
      <c r="N22" s="419"/>
      <c r="O22" s="420"/>
    </row>
    <row r="23" spans="1:15" ht="15.75" x14ac:dyDescent="0.2">
      <c r="A23" s="394">
        <f t="shared" si="3"/>
        <v>20</v>
      </c>
      <c r="B23" s="410"/>
      <c r="C23" s="411"/>
      <c r="D23" s="412"/>
      <c r="E23" s="395">
        <f t="shared" si="1"/>
        <v>0</v>
      </c>
      <c r="F23" s="417"/>
      <c r="G23" s="411"/>
      <c r="H23" s="412"/>
      <c r="I23" s="395">
        <f t="shared" si="2"/>
        <v>0</v>
      </c>
      <c r="J23" s="417"/>
      <c r="K23" s="417"/>
      <c r="L23" s="417"/>
      <c r="M23" s="396">
        <f t="shared" si="0"/>
        <v>0</v>
      </c>
      <c r="N23" s="419"/>
      <c r="O23" s="420"/>
    </row>
    <row r="24" spans="1:15" ht="15.75" x14ac:dyDescent="0.2">
      <c r="A24" s="394">
        <f t="shared" si="3"/>
        <v>21</v>
      </c>
      <c r="B24" s="410"/>
      <c r="C24" s="411"/>
      <c r="D24" s="412"/>
      <c r="E24" s="395">
        <f t="shared" si="1"/>
        <v>0</v>
      </c>
      <c r="F24" s="417"/>
      <c r="G24" s="411"/>
      <c r="H24" s="412"/>
      <c r="I24" s="395">
        <f t="shared" si="2"/>
        <v>0</v>
      </c>
      <c r="J24" s="417"/>
      <c r="K24" s="417"/>
      <c r="L24" s="417"/>
      <c r="M24" s="396">
        <f t="shared" si="0"/>
        <v>0</v>
      </c>
      <c r="N24" s="419"/>
      <c r="O24" s="420"/>
    </row>
    <row r="25" spans="1:15" ht="15.75" x14ac:dyDescent="0.2">
      <c r="A25" s="394">
        <f t="shared" si="3"/>
        <v>22</v>
      </c>
      <c r="B25" s="410"/>
      <c r="C25" s="411"/>
      <c r="D25" s="412"/>
      <c r="E25" s="395">
        <f t="shared" si="1"/>
        <v>0</v>
      </c>
      <c r="F25" s="417"/>
      <c r="G25" s="411"/>
      <c r="H25" s="412"/>
      <c r="I25" s="395">
        <f t="shared" si="2"/>
        <v>0</v>
      </c>
      <c r="J25" s="417"/>
      <c r="K25" s="417"/>
      <c r="L25" s="417"/>
      <c r="M25" s="396">
        <f t="shared" si="0"/>
        <v>0</v>
      </c>
      <c r="N25" s="419"/>
      <c r="O25" s="420"/>
    </row>
    <row r="26" spans="1:15" ht="15.75" x14ac:dyDescent="0.2">
      <c r="A26" s="394">
        <f t="shared" si="3"/>
        <v>23</v>
      </c>
      <c r="B26" s="410"/>
      <c r="C26" s="411"/>
      <c r="D26" s="412"/>
      <c r="E26" s="395">
        <f t="shared" si="1"/>
        <v>0</v>
      </c>
      <c r="F26" s="417"/>
      <c r="G26" s="411"/>
      <c r="H26" s="412"/>
      <c r="I26" s="395">
        <f t="shared" si="2"/>
        <v>0</v>
      </c>
      <c r="J26" s="417"/>
      <c r="K26" s="417"/>
      <c r="L26" s="417"/>
      <c r="M26" s="396">
        <f t="shared" si="0"/>
        <v>0</v>
      </c>
      <c r="N26" s="419"/>
      <c r="O26" s="420"/>
    </row>
    <row r="27" spans="1:15" ht="15.75" x14ac:dyDescent="0.2">
      <c r="A27" s="394">
        <f t="shared" si="3"/>
        <v>24</v>
      </c>
      <c r="B27" s="410"/>
      <c r="C27" s="411"/>
      <c r="D27" s="412"/>
      <c r="E27" s="395">
        <f t="shared" si="1"/>
        <v>0</v>
      </c>
      <c r="F27" s="417"/>
      <c r="G27" s="411"/>
      <c r="H27" s="412"/>
      <c r="I27" s="395">
        <f t="shared" si="2"/>
        <v>0</v>
      </c>
      <c r="J27" s="417"/>
      <c r="K27" s="417"/>
      <c r="L27" s="417"/>
      <c r="M27" s="396">
        <f t="shared" si="0"/>
        <v>0</v>
      </c>
      <c r="N27" s="419"/>
      <c r="O27" s="420"/>
    </row>
    <row r="28" spans="1:15" ht="16.5" thickBot="1" x14ac:dyDescent="0.25">
      <c r="A28" s="397">
        <f t="shared" si="3"/>
        <v>25</v>
      </c>
      <c r="B28" s="413"/>
      <c r="C28" s="414"/>
      <c r="D28" s="415"/>
      <c r="E28" s="398">
        <f t="shared" si="1"/>
        <v>0</v>
      </c>
      <c r="F28" s="418"/>
      <c r="G28" s="414"/>
      <c r="H28" s="415"/>
      <c r="I28" s="398">
        <f t="shared" si="2"/>
        <v>0</v>
      </c>
      <c r="J28" s="418"/>
      <c r="K28" s="418"/>
      <c r="L28" s="418"/>
      <c r="M28" s="399">
        <f t="shared" si="0"/>
        <v>0</v>
      </c>
      <c r="N28" s="421"/>
      <c r="O28" s="422"/>
    </row>
    <row r="29" spans="1:15" s="381" customFormat="1" ht="14.25" thickTop="1" thickBot="1" x14ac:dyDescent="0.25">
      <c r="A29" s="400"/>
      <c r="B29" s="401" t="s">
        <v>4</v>
      </c>
      <c r="C29" s="402">
        <f t="shared" ref="C29:M29" si="4">SUM(C4:C28)</f>
        <v>0</v>
      </c>
      <c r="D29" s="403">
        <f t="shared" si="4"/>
        <v>0</v>
      </c>
      <c r="E29" s="404">
        <f t="shared" si="4"/>
        <v>0</v>
      </c>
      <c r="F29" s="404">
        <f t="shared" si="4"/>
        <v>0</v>
      </c>
      <c r="G29" s="405">
        <f t="shared" si="4"/>
        <v>0</v>
      </c>
      <c r="H29" s="402">
        <f t="shared" si="4"/>
        <v>0</v>
      </c>
      <c r="I29" s="404">
        <f t="shared" si="4"/>
        <v>0</v>
      </c>
      <c r="J29" s="404">
        <f t="shared" si="4"/>
        <v>0</v>
      </c>
      <c r="K29" s="404">
        <f t="shared" si="4"/>
        <v>0</v>
      </c>
      <c r="L29" s="404">
        <f t="shared" si="4"/>
        <v>0</v>
      </c>
      <c r="M29" s="404">
        <f t="shared" si="4"/>
        <v>0</v>
      </c>
      <c r="N29" s="406"/>
      <c r="O29" s="407"/>
    </row>
    <row r="30" spans="1:15" ht="13.5" thickTop="1" x14ac:dyDescent="0.2"/>
    <row r="69" spans="1:1" x14ac:dyDescent="0.2">
      <c r="A69" s="381">
        <f>VLOOKUP(+'ראשי-פרטים כלליים וריכוז הוצאות'!C117,'ראשי-פרטים כלליים וריכוז הוצאות'!$F$117:$Q$139,12,0)</f>
        <v>1</v>
      </c>
    </row>
  </sheetData>
  <sheetProtection password="CAD0" sheet="1" objects="1" scenarios="1"/>
  <mergeCells count="2">
    <mergeCell ref="B2:M2"/>
    <mergeCell ref="N2:O2"/>
  </mergeCells>
  <conditionalFormatting sqref="A1:XFD1048576">
    <cfRule type="expression" dxfId="0" priority="1">
      <formula>$A$69 = 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B984CB-7AA4-4F5D-919A-B899287ED44B}">
  <ds:schemaRefs>
    <ds:schemaRef ds:uri="http://schemas.microsoft.com/office/infopath/2007/PartnerControls"/>
    <ds:schemaRef ds:uri="605e85f2-268e-450d-9afb-d305d42b267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sharepoint/v4"/>
    <ds:schemaRef ds:uri="http://schemas.openxmlformats.org/package/2006/metadata/core-properties"/>
    <ds:schemaRef ds:uri="66d4f5a1-0dd0-43d9-9f6c-c5ab407d47a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44</vt:i4>
      </vt:variant>
    </vt:vector>
  </HeadingPairs>
  <TitlesOfParts>
    <vt:vector size="53" baseType="lpstr">
      <vt:lpstr>ראשי-פרטים כלליים וריכוז הוצאות</vt:lpstr>
      <vt:lpstr>כח אדם - שכר</vt:lpstr>
      <vt:lpstr>חומרים </vt:lpstr>
      <vt:lpstr>קבלני משנה </vt:lpstr>
      <vt:lpstr>שונות</vt:lpstr>
      <vt:lpstr>ציוד</vt:lpstr>
      <vt:lpstr>שיווק</vt:lpstr>
      <vt:lpstr>ציוד ייעודי</vt:lpstr>
      <vt:lpstr>תקציב בחתך משימות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'חומרים '!Print_Titles</vt:lpstr>
      <vt:lpstr>'כח אדם - שכר'!Print_Titles</vt:lpstr>
      <vt:lpstr>ציוד!Print_Titles</vt:lpstr>
      <vt:lpstr>'קבלני משנה '!Print_Titles</vt:lpstr>
      <vt:lpstr>שונות!Print_Titles</vt:lpstr>
      <vt:lpstr>Shivuk_Takziv</vt:lpstr>
      <vt:lpstr>Shivuk_Teur</vt:lpstr>
      <vt:lpstr>shonot_takziv</vt:lpstr>
      <vt:lpstr>shonot_teur</vt:lpstr>
      <vt:lpstr>takzivim_mumlazim</vt:lpstr>
      <vt:lpstr>takzivim_teur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Company>madaan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לבקשות 2017 מעל 50 עובדים</dc:title>
  <dc:creator>Ran Yehezkel</dc:creator>
  <cp:lastModifiedBy>Maayan Keren-Zur</cp:lastModifiedBy>
  <cp:lastPrinted>2011-02-21T08:19:59Z</cp:lastPrinted>
  <dcterms:created xsi:type="dcterms:W3CDTF">2002-05-26T08:20:42Z</dcterms:created>
  <dcterms:modified xsi:type="dcterms:W3CDTF">2019-10-03T09:56:47Z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56500</vt:r8>
  </property>
  <property fmtid="{D5CDD505-2E9C-101B-9397-08002B2CF9AE}" pid="3" name="MMDRelatedUnits">
    <vt:lpwstr>58;#המדען הראשי|44ceba6c-a312-49a8-b6d7-8bc9b6fc6cc6</vt:lpwstr>
  </property>
  <property fmtid="{D5CDD505-2E9C-101B-9397-08002B2CF9AE}" pid="4" name="MMDUnitsName">
    <vt:lpwstr/>
  </property>
  <property fmtid="{D5CDD505-2E9C-101B-9397-08002B2CF9AE}" pid="5" name="ContentTypeId">
    <vt:lpwstr>0x010100C568DB52D9D0A14D9B2FDCC96666E9F2007948130EC3DB064584E219954237AF39050108010038E436025776714BB060DB26E4C71BD8</vt:lpwstr>
  </property>
  <property fmtid="{D5CDD505-2E9C-101B-9397-08002B2CF9AE}" pid="6" name="MMDKeywords">
    <vt:lpwstr/>
  </property>
  <property fmtid="{D5CDD505-2E9C-101B-9397-08002B2CF9AE}" pid="7" name="MMDAudience">
    <vt:lpwstr/>
  </property>
  <property fmtid="{D5CDD505-2E9C-101B-9397-08002B2CF9AE}" pid="8" name="MMDSubjects">
    <vt:lpwstr>84;#מחקר ופיתוח|3e648f8a-743e-4cc0-a40a-3063a19707eb</vt:lpwstr>
  </property>
  <property fmtid="{D5CDD505-2E9C-101B-9397-08002B2CF9AE}" pid="9" name="MMDTypes">
    <vt:lpwstr>207;#טופס פיזי|7ca24818-2b6d-4f44-918e-2e7db6c243f2</vt:lpwstr>
  </property>
</Properties>
</file>